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3250" windowHeight="11535" tabRatio="599" activeTab="6"/>
  </bookViews>
  <sheets>
    <sheet name="пр2 по разд" sheetId="46" r:id="rId1"/>
    <sheet name="сравн.таб." sheetId="48" r:id="rId2"/>
    <sheet name="пр.3" sheetId="4" r:id="rId3"/>
    <sheet name="пр.4 вед.стр." sheetId="38" r:id="rId4"/>
    <sheet name="МП пр.5" sheetId="47" r:id="rId5"/>
    <sheet name="пр.6 ист." sheetId="40" r:id="rId6"/>
    <sheet name="Пр.7" sheetId="49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'МП пр.5'!$A$8:$L$772</definedName>
    <definedName name="_xlnm._FilterDatabase" localSheetId="2" hidden="1">пр.3!$A$8:$O$909</definedName>
    <definedName name="_xlnm._FilterDatabase" localSheetId="3" hidden="1">'пр.4 вед.стр.'!$A$8:$S$1005</definedName>
    <definedName name="_xlnm.Print_Titles" localSheetId="3">'пр.4 вед.стр.'!$7:$7</definedName>
    <definedName name="_xlnm.Print_Area" localSheetId="4">'МП пр.5'!$A$1:$G$772</definedName>
    <definedName name="_xlnm.Print_Area" localSheetId="2">пр.3!$A$1:$F$910</definedName>
    <definedName name="_xlnm.Print_Area" localSheetId="3">'пр.4 вед.стр.'!$A$1:$G$1006</definedName>
    <definedName name="_xlnm.Print_Area" localSheetId="5">'пр.6 ист.'!$A$1:$C$32</definedName>
    <definedName name="_xlnm.Print_Area" localSheetId="6">Пр.7!$A$1:$G$15</definedName>
    <definedName name="_xlnm.Print_Area" localSheetId="0">'пр2 по разд'!$A$1:$D$50</definedName>
    <definedName name="_xlnm.Print_Area" localSheetId="1">сравн.таб.!$A$1:$G$48</definedName>
  </definedNames>
  <calcPr calcId="145621"/>
</workbook>
</file>

<file path=xl/calcChain.xml><?xml version="1.0" encoding="utf-8"?>
<calcChain xmlns="http://schemas.openxmlformats.org/spreadsheetml/2006/main">
  <c r="A140" i="38" l="1"/>
  <c r="A443" i="38"/>
  <c r="A378" i="38"/>
  <c r="G465" i="47"/>
  <c r="G429" i="47"/>
  <c r="E1000" i="38" l="1"/>
  <c r="E999" i="38"/>
  <c r="G860" i="38"/>
  <c r="G863" i="38"/>
  <c r="G857" i="38"/>
  <c r="G481" i="47" l="1"/>
  <c r="G24" i="38" l="1"/>
  <c r="C27" i="40"/>
  <c r="C26" i="40" l="1"/>
  <c r="C25" i="40" s="1"/>
  <c r="C24" i="40" s="1"/>
  <c r="F225" i="4"/>
  <c r="F224" i="4" s="1"/>
  <c r="F223" i="4" s="1"/>
  <c r="F222" i="4" s="1"/>
  <c r="F221" i="4" s="1"/>
  <c r="F21" i="48" s="1"/>
  <c r="D223" i="4"/>
  <c r="D224" i="4"/>
  <c r="D225" i="4"/>
  <c r="D222" i="4"/>
  <c r="G130" i="38"/>
  <c r="G129" i="38" s="1"/>
  <c r="G128" i="38" s="1"/>
  <c r="G52" i="38"/>
  <c r="F122" i="4" s="1"/>
  <c r="F121" i="4" s="1"/>
  <c r="F120" i="4" s="1"/>
  <c r="A272" i="4"/>
  <c r="A273" i="4"/>
  <c r="G926" i="38"/>
  <c r="G925" i="38" s="1"/>
  <c r="G924" i="38" s="1"/>
  <c r="G923" i="38" s="1"/>
  <c r="F273" i="4" s="1"/>
  <c r="F272" i="4" s="1"/>
  <c r="F271" i="4" s="1"/>
  <c r="F270" i="4" s="1"/>
  <c r="A924" i="38"/>
  <c r="A271" i="4" s="1"/>
  <c r="E924" i="38"/>
  <c r="D271" i="4" s="1"/>
  <c r="E925" i="38"/>
  <c r="D272" i="4" s="1"/>
  <c r="E926" i="38"/>
  <c r="D273" i="4" s="1"/>
  <c r="E923" i="38"/>
  <c r="D270" i="4" s="1"/>
  <c r="A923" i="38"/>
  <c r="A270" i="4" s="1"/>
  <c r="G87" i="47"/>
  <c r="G86" i="47" s="1"/>
  <c r="G85" i="47" s="1"/>
  <c r="G84" i="47" s="1"/>
  <c r="G83" i="47" s="1"/>
  <c r="G328" i="38"/>
  <c r="F109" i="4" s="1"/>
  <c r="F108" i="4" s="1"/>
  <c r="F107" i="4" s="1"/>
  <c r="G325" i="38"/>
  <c r="F106" i="4" s="1"/>
  <c r="F105" i="4" s="1"/>
  <c r="F104" i="4" s="1"/>
  <c r="G118" i="38"/>
  <c r="G117" i="38" s="1"/>
  <c r="G116" i="38" s="1"/>
  <c r="G115" i="38"/>
  <c r="F198" i="4" s="1"/>
  <c r="F197" i="4" s="1"/>
  <c r="G58" i="38"/>
  <c r="G57" i="38" s="1"/>
  <c r="G56" i="38"/>
  <c r="G55" i="38" s="1"/>
  <c r="G44" i="38"/>
  <c r="G43" i="38" s="1"/>
  <c r="G42" i="38" s="1"/>
  <c r="G38" i="38"/>
  <c r="G37" i="38" s="1"/>
  <c r="G428" i="47"/>
  <c r="G427" i="47" s="1"/>
  <c r="G426" i="47" s="1"/>
  <c r="G425" i="47" s="1"/>
  <c r="G424" i="47" s="1"/>
  <c r="G464" i="47"/>
  <c r="G463" i="47" s="1"/>
  <c r="G462" i="47" s="1"/>
  <c r="G461" i="47" s="1"/>
  <c r="G460" i="47" s="1"/>
  <c r="A4" i="49"/>
  <c r="A3" i="49"/>
  <c r="G235" i="38"/>
  <c r="G234" i="38" s="1"/>
  <c r="G241" i="38"/>
  <c r="G240" i="38" s="1"/>
  <c r="G239" i="38" s="1"/>
  <c r="G707" i="47"/>
  <c r="G758" i="38"/>
  <c r="F730" i="4" s="1"/>
  <c r="F729" i="4" s="1"/>
  <c r="G488" i="38"/>
  <c r="F489" i="4" s="1"/>
  <c r="F488" i="4" s="1"/>
  <c r="F487" i="4" s="1"/>
  <c r="G696" i="47"/>
  <c r="G695" i="47" s="1"/>
  <c r="G694" i="47" s="1"/>
  <c r="G693" i="47" s="1"/>
  <c r="G692" i="47" s="1"/>
  <c r="G691" i="47" s="1"/>
  <c r="G689" i="47"/>
  <c r="G688" i="47" s="1"/>
  <c r="G687" i="47" s="1"/>
  <c r="G686" i="47" s="1"/>
  <c r="G685" i="47" s="1"/>
  <c r="G684" i="47" s="1"/>
  <c r="G683" i="47" s="1"/>
  <c r="G625" i="38"/>
  <c r="F662" i="4" s="1"/>
  <c r="F661" i="4" s="1"/>
  <c r="F660" i="4" s="1"/>
  <c r="G622" i="38"/>
  <c r="G40" i="38"/>
  <c r="F60" i="4" s="1"/>
  <c r="F36" i="4"/>
  <c r="F35" i="4" s="1"/>
  <c r="F34" i="4" s="1"/>
  <c r="D35" i="4"/>
  <c r="D36" i="4"/>
  <c r="D34" i="4"/>
  <c r="A35" i="4"/>
  <c r="A36" i="4"/>
  <c r="A34" i="4"/>
  <c r="G277" i="38"/>
  <c r="G276" i="38" s="1"/>
  <c r="G275" i="38"/>
  <c r="G274" i="38" s="1"/>
  <c r="G273" i="38" s="1"/>
  <c r="G270" i="38"/>
  <c r="G269" i="38" s="1"/>
  <c r="G914" i="38"/>
  <c r="F244" i="4" s="1"/>
  <c r="F243" i="4" s="1"/>
  <c r="F242" i="4" s="1"/>
  <c r="F241" i="4" s="1"/>
  <c r="G170" i="38"/>
  <c r="F787" i="4" s="1"/>
  <c r="G744" i="38"/>
  <c r="F716" i="4" s="1"/>
  <c r="F715" i="4" s="1"/>
  <c r="F714" i="4" s="1"/>
  <c r="F280" i="4"/>
  <c r="F279" i="4" s="1"/>
  <c r="G970" i="38"/>
  <c r="F317" i="4" s="1"/>
  <c r="F316" i="4" s="1"/>
  <c r="F315" i="4" s="1"/>
  <c r="G932" i="38"/>
  <c r="G867" i="38"/>
  <c r="F896" i="4" s="1"/>
  <c r="F895" i="4" s="1"/>
  <c r="F894" i="4" s="1"/>
  <c r="F893" i="4" s="1"/>
  <c r="G809" i="38"/>
  <c r="G808" i="38" s="1"/>
  <c r="G807" i="38" s="1"/>
  <c r="G806" i="38"/>
  <c r="F778" i="4" s="1"/>
  <c r="F777" i="4" s="1"/>
  <c r="F776" i="4" s="1"/>
  <c r="G801" i="38"/>
  <c r="F773" i="4" s="1"/>
  <c r="F772" i="4" s="1"/>
  <c r="G799" i="38"/>
  <c r="F771" i="4" s="1"/>
  <c r="F770" i="4" s="1"/>
  <c r="G754" i="38"/>
  <c r="F726" i="4" s="1"/>
  <c r="F725" i="4" s="1"/>
  <c r="G47" i="38"/>
  <c r="F67" i="4" s="1"/>
  <c r="F66" i="4" s="1"/>
  <c r="F65" i="4" s="1"/>
  <c r="G41" i="38"/>
  <c r="F61" i="4" s="1"/>
  <c r="G856" i="38"/>
  <c r="G855" i="38" s="1"/>
  <c r="G935" i="38"/>
  <c r="F282" i="4" s="1"/>
  <c r="F281" i="4" s="1"/>
  <c r="G875" i="38"/>
  <c r="G874" i="38" s="1"/>
  <c r="E836" i="4"/>
  <c r="E835" i="4"/>
  <c r="A835" i="4"/>
  <c r="A836" i="4"/>
  <c r="G214" i="38"/>
  <c r="G213" i="38" s="1"/>
  <c r="G212" i="38" s="1"/>
  <c r="E213" i="38"/>
  <c r="D835" i="4" s="1"/>
  <c r="E214" i="38"/>
  <c r="D836" i="4" s="1"/>
  <c r="E212" i="38"/>
  <c r="D834" i="4" s="1"/>
  <c r="A212" i="38"/>
  <c r="A834" i="4" s="1"/>
  <c r="G675" i="47"/>
  <c r="G674" i="47" s="1"/>
  <c r="G673" i="47" s="1"/>
  <c r="G672" i="47" s="1"/>
  <c r="G671" i="47" s="1"/>
  <c r="G531" i="47"/>
  <c r="G335" i="38"/>
  <c r="G334" i="38" s="1"/>
  <c r="A810" i="4"/>
  <c r="A811" i="4"/>
  <c r="A805" i="4"/>
  <c r="A806" i="4"/>
  <c r="G194" i="38"/>
  <c r="F811" i="4" s="1"/>
  <c r="F810" i="4" s="1"/>
  <c r="E194" i="38"/>
  <c r="D811" i="4" s="1"/>
  <c r="E193" i="38"/>
  <c r="D810" i="4" s="1"/>
  <c r="E195" i="38"/>
  <c r="D812" i="4" s="1"/>
  <c r="E196" i="38"/>
  <c r="D813" i="4" s="1"/>
  <c r="G196" i="38"/>
  <c r="G195" i="38" s="1"/>
  <c r="G189" i="38"/>
  <c r="F806" i="4" s="1"/>
  <c r="F805" i="4" s="1"/>
  <c r="E189" i="38"/>
  <c r="D806" i="4" s="1"/>
  <c r="E188" i="38"/>
  <c r="D805" i="4" s="1"/>
  <c r="G103" i="47"/>
  <c r="G102" i="47" s="1"/>
  <c r="G94" i="47"/>
  <c r="G93" i="47" s="1"/>
  <c r="G604" i="38"/>
  <c r="G603" i="38" s="1"/>
  <c r="G611" i="38"/>
  <c r="F648" i="4" s="1"/>
  <c r="F647" i="4" s="1"/>
  <c r="F646" i="4" s="1"/>
  <c r="G755" i="38"/>
  <c r="G401" i="38"/>
  <c r="F402" i="4" s="1"/>
  <c r="F401" i="4" s="1"/>
  <c r="F400" i="4" s="1"/>
  <c r="G985" i="38"/>
  <c r="F332" i="4" s="1"/>
  <c r="F331" i="4" s="1"/>
  <c r="F330" i="4" s="1"/>
  <c r="F329" i="4" s="1"/>
  <c r="F336" i="4"/>
  <c r="F335" i="4" s="1"/>
  <c r="F334" i="4" s="1"/>
  <c r="F333" i="4" s="1"/>
  <c r="E336" i="4"/>
  <c r="E335" i="4"/>
  <c r="A334" i="4"/>
  <c r="A335" i="4"/>
  <c r="D334" i="4"/>
  <c r="D335" i="4"/>
  <c r="D336" i="4"/>
  <c r="D333" i="4"/>
  <c r="A333" i="4"/>
  <c r="E137" i="4"/>
  <c r="E136" i="4"/>
  <c r="A136" i="4"/>
  <c r="A137" i="4"/>
  <c r="G309" i="38"/>
  <c r="G308" i="38" s="1"/>
  <c r="G307" i="38" s="1"/>
  <c r="E308" i="38"/>
  <c r="D136" i="4" s="1"/>
  <c r="E309" i="38"/>
  <c r="D137" i="4" s="1"/>
  <c r="E307" i="38"/>
  <c r="D135" i="4" s="1"/>
  <c r="A307" i="38"/>
  <c r="A135" i="4" s="1"/>
  <c r="G988" i="38"/>
  <c r="G987" i="38" s="1"/>
  <c r="G986" i="38" s="1"/>
  <c r="G517" i="47"/>
  <c r="G516" i="47" s="1"/>
  <c r="G515" i="47" s="1"/>
  <c r="G514" i="47" s="1"/>
  <c r="G513" i="47" s="1"/>
  <c r="F205" i="4"/>
  <c r="F204" i="4" s="1"/>
  <c r="F203" i="4" s="1"/>
  <c r="F208" i="4"/>
  <c r="F207" i="4" s="1"/>
  <c r="F206" i="4" s="1"/>
  <c r="D207" i="4"/>
  <c r="D208" i="4"/>
  <c r="A207" i="4"/>
  <c r="D203" i="4"/>
  <c r="D204" i="4"/>
  <c r="D205" i="4"/>
  <c r="D206" i="4"/>
  <c r="D202" i="4"/>
  <c r="A203" i="4"/>
  <c r="A204" i="4"/>
  <c r="A206" i="4"/>
  <c r="A202" i="4"/>
  <c r="G121" i="38"/>
  <c r="G120" i="38" s="1"/>
  <c r="G124" i="38"/>
  <c r="G123" i="38" s="1"/>
  <c r="D802" i="4"/>
  <c r="E182" i="38"/>
  <c r="D799" i="4" s="1"/>
  <c r="A801" i="4"/>
  <c r="A802" i="4"/>
  <c r="G185" i="38"/>
  <c r="G184" i="38" s="1"/>
  <c r="G183" i="38" s="1"/>
  <c r="G182" i="38" s="1"/>
  <c r="E183" i="38"/>
  <c r="D800" i="4" s="1"/>
  <c r="E184" i="38"/>
  <c r="D801" i="4" s="1"/>
  <c r="A183" i="38"/>
  <c r="A800" i="4" s="1"/>
  <c r="A182" i="38"/>
  <c r="A799" i="4" s="1"/>
  <c r="G80" i="47"/>
  <c r="G79" i="47" s="1"/>
  <c r="G78" i="47" s="1"/>
  <c r="G77" i="47" s="1"/>
  <c r="G533" i="38"/>
  <c r="F822" i="4"/>
  <c r="F821" i="4" s="1"/>
  <c r="F820" i="4" s="1"/>
  <c r="F819" i="4" s="1"/>
  <c r="A822" i="4"/>
  <c r="A821" i="4"/>
  <c r="A820" i="4"/>
  <c r="D820" i="4"/>
  <c r="D821" i="4"/>
  <c r="D822" i="4"/>
  <c r="D819" i="4"/>
  <c r="A819" i="4"/>
  <c r="G199" i="38"/>
  <c r="G198" i="38" s="1"/>
  <c r="G197" i="38" s="1"/>
  <c r="G191" i="38"/>
  <c r="F808" i="4" s="1"/>
  <c r="F807" i="4" s="1"/>
  <c r="A813" i="4"/>
  <c r="E192" i="38"/>
  <c r="D809" i="4" s="1"/>
  <c r="E191" i="38"/>
  <c r="D808" i="4" s="1"/>
  <c r="E190" i="38"/>
  <c r="D807" i="4" s="1"/>
  <c r="E187" i="38"/>
  <c r="D804" i="4" s="1"/>
  <c r="E186" i="38"/>
  <c r="D803" i="4" s="1"/>
  <c r="E181" i="38"/>
  <c r="D798" i="4" s="1"/>
  <c r="A181" i="38"/>
  <c r="A798" i="4" s="1"/>
  <c r="A812" i="4"/>
  <c r="A192" i="38"/>
  <c r="A809" i="4" s="1"/>
  <c r="A808" i="4"/>
  <c r="A807" i="4"/>
  <c r="A187" i="38"/>
  <c r="A804" i="4" s="1"/>
  <c r="A186" i="38"/>
  <c r="A803" i="4" s="1"/>
  <c r="F30" i="4"/>
  <c r="F29" i="4" s="1"/>
  <c r="E30" i="4"/>
  <c r="E29" i="4"/>
  <c r="A30" i="4"/>
  <c r="A29" i="4"/>
  <c r="G267" i="38"/>
  <c r="F25" i="4" s="1"/>
  <c r="F24" i="4" s="1"/>
  <c r="F23" i="4" s="1"/>
  <c r="G763" i="47"/>
  <c r="G1000" i="38" s="1"/>
  <c r="F347" i="4" s="1"/>
  <c r="F346" i="4" s="1"/>
  <c r="F345" i="4" s="1"/>
  <c r="G16" i="47"/>
  <c r="G15" i="47" s="1"/>
  <c r="G14" i="47" s="1"/>
  <c r="G13" i="47" s="1"/>
  <c r="G12" i="47" s="1"/>
  <c r="G11" i="47" s="1"/>
  <c r="G10" i="47" s="1"/>
  <c r="G9" i="47" s="1"/>
  <c r="G883" i="38"/>
  <c r="G882" i="38" s="1"/>
  <c r="G881" i="38" s="1"/>
  <c r="G880" i="38" s="1"/>
  <c r="G879" i="38" s="1"/>
  <c r="G795" i="38"/>
  <c r="F767" i="4" s="1"/>
  <c r="F766" i="4" s="1"/>
  <c r="G790" i="38"/>
  <c r="G789" i="38" s="1"/>
  <c r="G788" i="38" s="1"/>
  <c r="G734" i="38"/>
  <c r="F706" i="4" s="1"/>
  <c r="F705" i="4" s="1"/>
  <c r="F704" i="4" s="1"/>
  <c r="G297" i="38"/>
  <c r="G296" i="38" s="1"/>
  <c r="G295" i="38" s="1"/>
  <c r="G291" i="38"/>
  <c r="G290" i="38" s="1"/>
  <c r="G289" i="38" s="1"/>
  <c r="G288" i="38"/>
  <c r="G287" i="38" s="1"/>
  <c r="G286" i="38" s="1"/>
  <c r="G284" i="38"/>
  <c r="F73" i="4" s="1"/>
  <c r="F72" i="4" s="1"/>
  <c r="F71" i="4" s="1"/>
  <c r="F70" i="4" s="1"/>
  <c r="G271" i="38"/>
  <c r="G263" i="38"/>
  <c r="F21" i="4" s="1"/>
  <c r="F20" i="4" s="1"/>
  <c r="F19" i="4" s="1"/>
  <c r="F18" i="4" s="1"/>
  <c r="G895" i="38"/>
  <c r="F220" i="4" s="1"/>
  <c r="F219" i="4" s="1"/>
  <c r="F218" i="4" s="1"/>
  <c r="F217" i="4" s="1"/>
  <c r="E767" i="4"/>
  <c r="E766" i="4"/>
  <c r="A767" i="4"/>
  <c r="A766" i="4"/>
  <c r="G793" i="38"/>
  <c r="F765" i="4" s="1"/>
  <c r="F764" i="4" s="1"/>
  <c r="G318" i="38"/>
  <c r="G317" i="38" s="1"/>
  <c r="G249" i="38"/>
  <c r="F94" i="4" s="1"/>
  <c r="F93" i="4" s="1"/>
  <c r="F92" i="4" s="1"/>
  <c r="F91" i="4" s="1"/>
  <c r="F90" i="4" s="1"/>
  <c r="D14" i="46" s="1"/>
  <c r="F13" i="48" s="1"/>
  <c r="G13" i="48" s="1"/>
  <c r="F82" i="4"/>
  <c r="E82" i="4"/>
  <c r="A82" i="4"/>
  <c r="G236" i="38"/>
  <c r="G35" i="38"/>
  <c r="G34" i="38" s="1"/>
  <c r="G33" i="38" s="1"/>
  <c r="G106" i="47"/>
  <c r="G105" i="47" s="1"/>
  <c r="G97" i="47"/>
  <c r="G96" i="47" s="1"/>
  <c r="E904" i="38"/>
  <c r="D234" i="4" s="1"/>
  <c r="E905" i="38"/>
  <c r="D235" i="4" s="1"/>
  <c r="E901" i="38"/>
  <c r="E902" i="38"/>
  <c r="D232" i="4" s="1"/>
  <c r="E621" i="4"/>
  <c r="E620" i="4"/>
  <c r="A620" i="4"/>
  <c r="A621" i="4"/>
  <c r="G584" i="38"/>
  <c r="F621" i="4" s="1"/>
  <c r="F620" i="4" s="1"/>
  <c r="F619" i="4" s="1"/>
  <c r="F618" i="4" s="1"/>
  <c r="E582" i="38"/>
  <c r="D619" i="4" s="1"/>
  <c r="E583" i="38"/>
  <c r="D620" i="4" s="1"/>
  <c r="E584" i="38"/>
  <c r="D621" i="4" s="1"/>
  <c r="E581" i="38"/>
  <c r="D618" i="4" s="1"/>
  <c r="A582" i="38"/>
  <c r="A619" i="4" s="1"/>
  <c r="A581" i="38"/>
  <c r="A618" i="4" s="1"/>
  <c r="G530" i="47"/>
  <c r="G529" i="47" s="1"/>
  <c r="G528" i="47" s="1"/>
  <c r="G527" i="47" s="1"/>
  <c r="G526" i="47" s="1"/>
  <c r="G402" i="47"/>
  <c r="G401" i="47" s="1"/>
  <c r="G400" i="47" s="1"/>
  <c r="G399" i="47" s="1"/>
  <c r="G398" i="47" s="1"/>
  <c r="F604" i="4"/>
  <c r="F603" i="4" s="1"/>
  <c r="F602" i="4" s="1"/>
  <c r="F601" i="4" s="1"/>
  <c r="E577" i="4"/>
  <c r="E576" i="4"/>
  <c r="A576" i="4"/>
  <c r="A577" i="4"/>
  <c r="G568" i="38"/>
  <c r="G567" i="38" s="1"/>
  <c r="G566" i="38" s="1"/>
  <c r="G565" i="38" s="1"/>
  <c r="E566" i="38"/>
  <c r="D575" i="4" s="1"/>
  <c r="E567" i="38"/>
  <c r="D576" i="4" s="1"/>
  <c r="E568" i="38"/>
  <c r="D577" i="4" s="1"/>
  <c r="E565" i="38"/>
  <c r="D574" i="4" s="1"/>
  <c r="A566" i="38"/>
  <c r="A575" i="4" s="1"/>
  <c r="A565" i="38"/>
  <c r="A574" i="4" s="1"/>
  <c r="G212" i="47"/>
  <c r="G211" i="47" s="1"/>
  <c r="G210" i="47" s="1"/>
  <c r="G209" i="47" s="1"/>
  <c r="G208" i="47" s="1"/>
  <c r="G207" i="47" s="1"/>
  <c r="G741" i="47"/>
  <c r="G82" i="38" s="1"/>
  <c r="F160" i="4" s="1"/>
  <c r="F159" i="4" s="1"/>
  <c r="F158" i="4" s="1"/>
  <c r="G735" i="47"/>
  <c r="G79" i="38" s="1"/>
  <c r="G443" i="47"/>
  <c r="G523" i="38" s="1"/>
  <c r="G522" i="38" s="1"/>
  <c r="G521" i="38" s="1"/>
  <c r="G439" i="47"/>
  <c r="G438" i="47" s="1"/>
  <c r="G437" i="47" s="1"/>
  <c r="G436" i="47" s="1"/>
  <c r="G76" i="47"/>
  <c r="G75" i="47" s="1"/>
  <c r="G74" i="47" s="1"/>
  <c r="G73" i="47" s="1"/>
  <c r="G72" i="47" s="1"/>
  <c r="A134" i="38"/>
  <c r="A247" i="4" s="1"/>
  <c r="E347" i="4"/>
  <c r="E346" i="4"/>
  <c r="E344" i="4"/>
  <c r="E343" i="4"/>
  <c r="D346" i="4"/>
  <c r="D347" i="4"/>
  <c r="E998" i="38"/>
  <c r="D345" i="4" s="1"/>
  <c r="A347" i="4"/>
  <c r="A999" i="38"/>
  <c r="A346" i="4" s="1"/>
  <c r="A998" i="38"/>
  <c r="A345" i="4" s="1"/>
  <c r="G997" i="38"/>
  <c r="G996" i="38" s="1"/>
  <c r="G995" i="38" s="1"/>
  <c r="A344" i="4"/>
  <c r="A996" i="38"/>
  <c r="A343" i="4" s="1"/>
  <c r="E996" i="38"/>
  <c r="D343" i="4" s="1"/>
  <c r="E997" i="38"/>
  <c r="D344" i="4" s="1"/>
  <c r="E995" i="38"/>
  <c r="D342" i="4" s="1"/>
  <c r="A995" i="38"/>
  <c r="A342" i="4" s="1"/>
  <c r="E994" i="38"/>
  <c r="D341" i="4" s="1"/>
  <c r="A994" i="38"/>
  <c r="A341" i="4" s="1"/>
  <c r="G756" i="47"/>
  <c r="G755" i="47" s="1"/>
  <c r="G754" i="47" s="1"/>
  <c r="G753" i="47" s="1"/>
  <c r="G752" i="47" s="1"/>
  <c r="G435" i="47"/>
  <c r="G383" i="38" s="1"/>
  <c r="F384" i="4" s="1"/>
  <c r="F383" i="4" s="1"/>
  <c r="F382" i="4" s="1"/>
  <c r="G200" i="47"/>
  <c r="G561" i="38" s="1"/>
  <c r="G560" i="38" s="1"/>
  <c r="G559" i="38" s="1"/>
  <c r="G729" i="47"/>
  <c r="G728" i="47" s="1"/>
  <c r="G727" i="47" s="1"/>
  <c r="G726" i="47" s="1"/>
  <c r="G725" i="47" s="1"/>
  <c r="G724" i="47" s="1"/>
  <c r="E134" i="4"/>
  <c r="E133" i="4"/>
  <c r="A132" i="4"/>
  <c r="A133" i="4"/>
  <c r="A134" i="4"/>
  <c r="D131" i="4"/>
  <c r="D132" i="4"/>
  <c r="D133" i="4"/>
  <c r="D134" i="4"/>
  <c r="A131" i="4"/>
  <c r="D130" i="4"/>
  <c r="G306" i="38"/>
  <c r="G305" i="38" s="1"/>
  <c r="G304" i="38" s="1"/>
  <c r="G511" i="47"/>
  <c r="G510" i="47" s="1"/>
  <c r="G509" i="47" s="1"/>
  <c r="G508" i="47" s="1"/>
  <c r="G507" i="47" s="1"/>
  <c r="G448" i="38"/>
  <c r="F449" i="4" s="1"/>
  <c r="F448" i="4" s="1"/>
  <c r="F447" i="4" s="1"/>
  <c r="G622" i="47"/>
  <c r="G621" i="47" s="1"/>
  <c r="G620" i="47" s="1"/>
  <c r="G619" i="47" s="1"/>
  <c r="G618" i="47" s="1"/>
  <c r="G617" i="47" s="1"/>
  <c r="G634" i="47"/>
  <c r="G478" i="38" s="1"/>
  <c r="F479" i="4" s="1"/>
  <c r="F478" i="4" s="1"/>
  <c r="F477" i="4" s="1"/>
  <c r="G604" i="47"/>
  <c r="G314" i="38" s="1"/>
  <c r="F134" i="4" s="1"/>
  <c r="F133" i="4" s="1"/>
  <c r="F132" i="4" s="1"/>
  <c r="G876" i="38"/>
  <c r="E873" i="4"/>
  <c r="E872" i="4"/>
  <c r="A873" i="4"/>
  <c r="A872" i="4"/>
  <c r="G844" i="38"/>
  <c r="G843" i="38" s="1"/>
  <c r="G842" i="38" s="1"/>
  <c r="E843" i="38"/>
  <c r="D872" i="4" s="1"/>
  <c r="E844" i="38"/>
  <c r="D873" i="4" s="1"/>
  <c r="E842" i="38"/>
  <c r="D871" i="4" s="1"/>
  <c r="A842" i="38"/>
  <c r="A871" i="4" s="1"/>
  <c r="G571" i="47"/>
  <c r="G570" i="47" s="1"/>
  <c r="G569" i="47" s="1"/>
  <c r="G568" i="47" s="1"/>
  <c r="G567" i="47" s="1"/>
  <c r="G407" i="38"/>
  <c r="F408" i="4" s="1"/>
  <c r="F407" i="4" s="1"/>
  <c r="F406" i="4" s="1"/>
  <c r="G404" i="38"/>
  <c r="F405" i="4" s="1"/>
  <c r="F404" i="4" s="1"/>
  <c r="F403" i="4" s="1"/>
  <c r="E60" i="4"/>
  <c r="A60" i="4"/>
  <c r="A4" i="38"/>
  <c r="A4" i="47" s="1"/>
  <c r="F351" i="4"/>
  <c r="F350" i="4" s="1"/>
  <c r="F349" i="4" s="1"/>
  <c r="F348" i="4" s="1"/>
  <c r="E351" i="4"/>
  <c r="E350" i="4"/>
  <c r="A349" i="4"/>
  <c r="A350" i="4"/>
  <c r="D349" i="4"/>
  <c r="D350" i="4"/>
  <c r="D351" i="4"/>
  <c r="D348" i="4"/>
  <c r="A348" i="4"/>
  <c r="G1003" i="38"/>
  <c r="G1002" i="38" s="1"/>
  <c r="G1001" i="38" s="1"/>
  <c r="G969" i="38"/>
  <c r="G968" i="38" s="1"/>
  <c r="A817" i="4"/>
  <c r="A818" i="4"/>
  <c r="G817" i="38"/>
  <c r="F818" i="4" s="1"/>
  <c r="F817" i="4" s="1"/>
  <c r="F816" i="4" s="1"/>
  <c r="F815" i="4" s="1"/>
  <c r="F814" i="4" s="1"/>
  <c r="E817" i="38"/>
  <c r="D818" i="4" s="1"/>
  <c r="E816" i="38"/>
  <c r="D817" i="4" s="1"/>
  <c r="E815" i="38"/>
  <c r="D816" i="4" s="1"/>
  <c r="A815" i="38"/>
  <c r="A816" i="4" s="1"/>
  <c r="G232" i="38"/>
  <c r="G231" i="38" s="1"/>
  <c r="G230" i="38" s="1"/>
  <c r="G30" i="38"/>
  <c r="G29" i="38" s="1"/>
  <c r="G28" i="38" s="1"/>
  <c r="E297" i="4"/>
  <c r="E296" i="4"/>
  <c r="A296" i="4"/>
  <c r="A297" i="4"/>
  <c r="G950" i="38"/>
  <c r="G949" i="38" s="1"/>
  <c r="G948" i="38" s="1"/>
  <c r="E949" i="38"/>
  <c r="D296" i="4" s="1"/>
  <c r="E950" i="38"/>
  <c r="D297" i="4" s="1"/>
  <c r="E948" i="38"/>
  <c r="D295" i="4" s="1"/>
  <c r="A948" i="38"/>
  <c r="A295" i="4" s="1"/>
  <c r="G720" i="47"/>
  <c r="G719" i="47" s="1"/>
  <c r="G718" i="47" s="1"/>
  <c r="G717" i="47" s="1"/>
  <c r="G716" i="47" s="1"/>
  <c r="G654" i="47"/>
  <c r="G942" i="38" s="1"/>
  <c r="E216" i="4"/>
  <c r="E215" i="4"/>
  <c r="A215" i="4"/>
  <c r="E891" i="38"/>
  <c r="D216" i="4" s="1"/>
  <c r="A889" i="38"/>
  <c r="A214" i="4" s="1"/>
  <c r="E889" i="38"/>
  <c r="D214" i="4" s="1"/>
  <c r="E890" i="38"/>
  <c r="D215" i="4" s="1"/>
  <c r="E888" i="38"/>
  <c r="D213" i="4" s="1"/>
  <c r="A888" i="38"/>
  <c r="A213" i="4" s="1"/>
  <c r="E887" i="38"/>
  <c r="D212" i="4" s="1"/>
  <c r="A887" i="38"/>
  <c r="A212" i="4" s="1"/>
  <c r="G175" i="47"/>
  <c r="G174" i="47" s="1"/>
  <c r="G173" i="47" s="1"/>
  <c r="G172" i="47" s="1"/>
  <c r="G171" i="47" s="1"/>
  <c r="G170" i="47" s="1"/>
  <c r="G169" i="47" s="1"/>
  <c r="G480" i="47"/>
  <c r="A176" i="4"/>
  <c r="A177" i="4"/>
  <c r="E311" i="38"/>
  <c r="D174" i="4" s="1"/>
  <c r="E312" i="38"/>
  <c r="D175" i="4" s="1"/>
  <c r="E313" i="38"/>
  <c r="D176" i="4" s="1"/>
  <c r="E314" i="38"/>
  <c r="D177" i="4" s="1"/>
  <c r="A312" i="38"/>
  <c r="A175" i="4" s="1"/>
  <c r="A311" i="38"/>
  <c r="A174" i="4" s="1"/>
  <c r="E310" i="38"/>
  <c r="D173" i="4" s="1"/>
  <c r="A310" i="38"/>
  <c r="A173" i="4" s="1"/>
  <c r="G493" i="47"/>
  <c r="G162" i="38" s="1"/>
  <c r="G263" i="47"/>
  <c r="G262" i="47" s="1"/>
  <c r="G261" i="47" s="1"/>
  <c r="G260" i="47"/>
  <c r="G146" i="38" s="1"/>
  <c r="F259" i="4" s="1"/>
  <c r="F258" i="4" s="1"/>
  <c r="E149" i="4"/>
  <c r="E148" i="4"/>
  <c r="G71" i="38"/>
  <c r="G70" i="38" s="1"/>
  <c r="G69" i="38" s="1"/>
  <c r="G68" i="38" s="1"/>
  <c r="E69" i="38"/>
  <c r="D147" i="4" s="1"/>
  <c r="E70" i="38"/>
  <c r="D148" i="4" s="1"/>
  <c r="E71" i="38"/>
  <c r="D149" i="4" s="1"/>
  <c r="E68" i="38"/>
  <c r="D146" i="4" s="1"/>
  <c r="A69" i="38"/>
  <c r="A147" i="4" s="1"/>
  <c r="A70" i="38"/>
  <c r="A148" i="4" s="1"/>
  <c r="A71" i="38"/>
  <c r="A68" i="38"/>
  <c r="A146" i="4" s="1"/>
  <c r="G550" i="47"/>
  <c r="G549" i="47" s="1"/>
  <c r="G548" i="47" s="1"/>
  <c r="G546" i="47"/>
  <c r="G67" i="38" s="1"/>
  <c r="F145" i="4" s="1"/>
  <c r="F144" i="4" s="1"/>
  <c r="F143" i="4" s="1"/>
  <c r="G540" i="47"/>
  <c r="G64" i="38" s="1"/>
  <c r="G63" i="38" s="1"/>
  <c r="G62" i="38" s="1"/>
  <c r="F643" i="4"/>
  <c r="F642" i="4" s="1"/>
  <c r="G977" i="38"/>
  <c r="F324" i="4" s="1"/>
  <c r="F323" i="4" s="1"/>
  <c r="F322" i="4" s="1"/>
  <c r="F320" i="4"/>
  <c r="F319" i="4" s="1"/>
  <c r="F318" i="4" s="1"/>
  <c r="A319" i="4"/>
  <c r="A318" i="4"/>
  <c r="G972" i="38"/>
  <c r="G971" i="38" s="1"/>
  <c r="G496" i="47"/>
  <c r="G164" i="38" s="1"/>
  <c r="F617" i="4" s="1"/>
  <c r="F616" i="4" s="1"/>
  <c r="A4" i="4"/>
  <c r="E8" i="48"/>
  <c r="E15" i="48"/>
  <c r="E17" i="48"/>
  <c r="E19" i="48"/>
  <c r="E24" i="48"/>
  <c r="E28" i="48"/>
  <c r="E30" i="48"/>
  <c r="E36" i="48"/>
  <c r="E39" i="48"/>
  <c r="E43" i="48"/>
  <c r="E45" i="48"/>
  <c r="E47" i="48"/>
  <c r="G655" i="38"/>
  <c r="G654" i="38" s="1"/>
  <c r="G653" i="38" s="1"/>
  <c r="G620" i="38"/>
  <c r="F657" i="4" s="1"/>
  <c r="F656" i="4" s="1"/>
  <c r="G320" i="38"/>
  <c r="G319" i="38" s="1"/>
  <c r="G224" i="38"/>
  <c r="F846" i="4" s="1"/>
  <c r="F845" i="4" s="1"/>
  <c r="G222" i="38"/>
  <c r="G221" i="38" s="1"/>
  <c r="G316" i="47"/>
  <c r="G724" i="38" s="1"/>
  <c r="G723" i="38" s="1"/>
  <c r="G722" i="38" s="1"/>
  <c r="F902" i="4"/>
  <c r="F901" i="4" s="1"/>
  <c r="F900" i="4" s="1"/>
  <c r="F899" i="4" s="1"/>
  <c r="F898" i="4" s="1"/>
  <c r="F892" i="4"/>
  <c r="F891" i="4" s="1"/>
  <c r="F890" i="4" s="1"/>
  <c r="F889" i="4"/>
  <c r="F888" i="4" s="1"/>
  <c r="F887" i="4" s="1"/>
  <c r="F775" i="4"/>
  <c r="F774" i="4" s="1"/>
  <c r="F759" i="4"/>
  <c r="F758" i="4" s="1"/>
  <c r="F757" i="4"/>
  <c r="F756" i="4" s="1"/>
  <c r="F754" i="4"/>
  <c r="F753" i="4" s="1"/>
  <c r="F752" i="4" s="1"/>
  <c r="F722" i="4"/>
  <c r="F721" i="4" s="1"/>
  <c r="F720" i="4" s="1"/>
  <c r="F719" i="4"/>
  <c r="F718" i="4" s="1"/>
  <c r="F717" i="4" s="1"/>
  <c r="F712" i="4"/>
  <c r="F711" i="4" s="1"/>
  <c r="F710" i="4" s="1"/>
  <c r="F709" i="4"/>
  <c r="F708" i="4" s="1"/>
  <c r="F707" i="4" s="1"/>
  <c r="F655" i="4"/>
  <c r="F654" i="4" s="1"/>
  <c r="F651" i="4"/>
  <c r="F650" i="4" s="1"/>
  <c r="F649" i="4" s="1"/>
  <c r="F645" i="4"/>
  <c r="F644" i="4" s="1"/>
  <c r="F637" i="4"/>
  <c r="F636" i="4" s="1"/>
  <c r="F635" i="4" s="1"/>
  <c r="F634" i="4"/>
  <c r="F633" i="4" s="1"/>
  <c r="F632" i="4" s="1"/>
  <c r="F631" i="4"/>
  <c r="F630" i="4" s="1"/>
  <c r="F629" i="4"/>
  <c r="F628" i="4" s="1"/>
  <c r="F626" i="4"/>
  <c r="F625" i="4" s="1"/>
  <c r="F624" i="4" s="1"/>
  <c r="D839" i="4"/>
  <c r="A839" i="4"/>
  <c r="E839" i="4"/>
  <c r="F495" i="4"/>
  <c r="F494" i="4" s="1"/>
  <c r="F493" i="4" s="1"/>
  <c r="F492" i="4"/>
  <c r="F491" i="4" s="1"/>
  <c r="F490" i="4" s="1"/>
  <c r="F327" i="4"/>
  <c r="F326" i="4" s="1"/>
  <c r="F325" i="4" s="1"/>
  <c r="F301" i="4"/>
  <c r="F300" i="4" s="1"/>
  <c r="F299" i="4" s="1"/>
  <c r="F298" i="4" s="1"/>
  <c r="F7" i="4"/>
  <c r="G7" i="38" s="1"/>
  <c r="G7" i="47" s="1"/>
  <c r="F15" i="4"/>
  <c r="F14" i="4" s="1"/>
  <c r="F13" i="4" s="1"/>
  <c r="F12" i="4" s="1"/>
  <c r="F11" i="4" s="1"/>
  <c r="F10" i="4" s="1"/>
  <c r="D10" i="46" s="1"/>
  <c r="F9" i="48" s="1"/>
  <c r="G9" i="48" s="1"/>
  <c r="F42" i="4"/>
  <c r="F41" i="4" s="1"/>
  <c r="F44" i="4"/>
  <c r="F43" i="4" s="1"/>
  <c r="F47" i="4"/>
  <c r="F46" i="4" s="1"/>
  <c r="F45" i="4" s="1"/>
  <c r="F83" i="4"/>
  <c r="F103" i="4"/>
  <c r="F102" i="4" s="1"/>
  <c r="F113" i="4"/>
  <c r="F112" i="4" s="1"/>
  <c r="F111" i="4" s="1"/>
  <c r="F118" i="4"/>
  <c r="F117" i="4" s="1"/>
  <c r="F184" i="4"/>
  <c r="F182" i="4" s="1"/>
  <c r="F181" i="4" s="1"/>
  <c r="F180" i="4" s="1"/>
  <c r="F179" i="4" s="1"/>
  <c r="D17" i="46" s="1"/>
  <c r="D16" i="46" s="1"/>
  <c r="F196" i="4"/>
  <c r="F195" i="4" s="1"/>
  <c r="F277" i="4"/>
  <c r="F276" i="4" s="1"/>
  <c r="F275" i="4" s="1"/>
  <c r="F908" i="4"/>
  <c r="F907" i="4" s="1"/>
  <c r="F906" i="4" s="1"/>
  <c r="F905" i="4" s="1"/>
  <c r="F904" i="4" s="1"/>
  <c r="D49" i="46" s="1"/>
  <c r="D48" i="46" s="1"/>
  <c r="G966" i="38"/>
  <c r="F313" i="4" s="1"/>
  <c r="F312" i="4" s="1"/>
  <c r="F311" i="4" s="1"/>
  <c r="F310" i="4" s="1"/>
  <c r="F309" i="4" s="1"/>
  <c r="G961" i="38"/>
  <c r="F308" i="4" s="1"/>
  <c r="F307" i="4" s="1"/>
  <c r="F306" i="4" s="1"/>
  <c r="F305" i="4" s="1"/>
  <c r="F304" i="4" s="1"/>
  <c r="G947" i="38"/>
  <c r="G946" i="38" s="1"/>
  <c r="G945" i="38" s="1"/>
  <c r="G910" i="38"/>
  <c r="G909" i="38" s="1"/>
  <c r="G908" i="38" s="1"/>
  <c r="G907" i="38" s="1"/>
  <c r="G906" i="38" s="1"/>
  <c r="G905" i="38"/>
  <c r="G904" i="38" s="1"/>
  <c r="G903" i="38" s="1"/>
  <c r="G902" i="38"/>
  <c r="G901" i="38" s="1"/>
  <c r="G900" i="38" s="1"/>
  <c r="G853" i="38"/>
  <c r="F882" i="4" s="1"/>
  <c r="F881" i="4" s="1"/>
  <c r="F880" i="4" s="1"/>
  <c r="G850" i="38"/>
  <c r="G849" i="38" s="1"/>
  <c r="G848" i="38" s="1"/>
  <c r="G847" i="38"/>
  <c r="G846" i="38" s="1"/>
  <c r="G845" i="38" s="1"/>
  <c r="G839" i="38"/>
  <c r="F868" i="4" s="1"/>
  <c r="F867" i="4" s="1"/>
  <c r="F866" i="4" s="1"/>
  <c r="F865" i="4" s="1"/>
  <c r="F864" i="4" s="1"/>
  <c r="G834" i="38"/>
  <c r="F863" i="4" s="1"/>
  <c r="F862" i="4" s="1"/>
  <c r="F861" i="4" s="1"/>
  <c r="G831" i="38"/>
  <c r="G830" i="38" s="1"/>
  <c r="G829" i="38" s="1"/>
  <c r="G828" i="38"/>
  <c r="F857" i="4" s="1"/>
  <c r="F856" i="4" s="1"/>
  <c r="F855" i="4" s="1"/>
  <c r="G825" i="38"/>
  <c r="G824" i="38" s="1"/>
  <c r="G823" i="38" s="1"/>
  <c r="G772" i="38"/>
  <c r="F744" i="4" s="1"/>
  <c r="F743" i="4" s="1"/>
  <c r="F742" i="4" s="1"/>
  <c r="F741" i="4" s="1"/>
  <c r="F740" i="4" s="1"/>
  <c r="G767" i="38"/>
  <c r="F739" i="4" s="1"/>
  <c r="F738" i="4" s="1"/>
  <c r="G730" i="38"/>
  <c r="F702" i="4" s="1"/>
  <c r="F701" i="4" s="1"/>
  <c r="F700" i="4" s="1"/>
  <c r="G727" i="38"/>
  <c r="G726" i="38" s="1"/>
  <c r="G725" i="38" s="1"/>
  <c r="G721" i="38"/>
  <c r="G720" i="38" s="1"/>
  <c r="G719" i="38" s="1"/>
  <c r="G718" i="38"/>
  <c r="G717" i="38" s="1"/>
  <c r="G716" i="38" s="1"/>
  <c r="G713" i="38"/>
  <c r="G712" i="38" s="1"/>
  <c r="G711" i="38" s="1"/>
  <c r="G710" i="38" s="1"/>
  <c r="G709" i="38"/>
  <c r="G708" i="38" s="1"/>
  <c r="G707" i="38" s="1"/>
  <c r="G706" i="38" s="1"/>
  <c r="G705" i="38"/>
  <c r="F677" i="4" s="1"/>
  <c r="F676" i="4" s="1"/>
  <c r="F675" i="4" s="1"/>
  <c r="F674" i="4" s="1"/>
  <c r="G701" i="38"/>
  <c r="F673" i="4" s="1"/>
  <c r="F672" i="4" s="1"/>
  <c r="F671" i="4" s="1"/>
  <c r="G698" i="38"/>
  <c r="F670" i="4" s="1"/>
  <c r="F669" i="4" s="1"/>
  <c r="F668" i="4" s="1"/>
  <c r="G683" i="38"/>
  <c r="F592" i="4" s="1"/>
  <c r="F591" i="4" s="1"/>
  <c r="F590" i="4" s="1"/>
  <c r="G677" i="38"/>
  <c r="G676" i="38" s="1"/>
  <c r="G675" i="38" s="1"/>
  <c r="G673" i="38"/>
  <c r="G672" i="38" s="1"/>
  <c r="G671" i="38" s="1"/>
  <c r="G670" i="38" s="1"/>
  <c r="G668" i="38"/>
  <c r="G667" i="38" s="1"/>
  <c r="G666" i="38" s="1"/>
  <c r="G665" i="38" s="1"/>
  <c r="G664" i="38" s="1"/>
  <c r="G648" i="38"/>
  <c r="G647" i="38" s="1"/>
  <c r="G646" i="38" s="1"/>
  <c r="G645" i="38"/>
  <c r="G644" i="38" s="1"/>
  <c r="G643" i="38" s="1"/>
  <c r="G640" i="38"/>
  <c r="F516" i="4" s="1"/>
  <c r="F515" i="4" s="1"/>
  <c r="F514" i="4" s="1"/>
  <c r="G637" i="38"/>
  <c r="G636" i="38" s="1"/>
  <c r="G635" i="38" s="1"/>
  <c r="G634" i="38"/>
  <c r="G633" i="38" s="1"/>
  <c r="G632" i="38" s="1"/>
  <c r="G573" i="38"/>
  <c r="G572" i="38" s="1"/>
  <c r="G571" i="38" s="1"/>
  <c r="G570" i="38" s="1"/>
  <c r="G569" i="38" s="1"/>
  <c r="G564" i="38"/>
  <c r="G563" i="38" s="1"/>
  <c r="G562" i="38" s="1"/>
  <c r="G556" i="38"/>
  <c r="G555" i="38" s="1"/>
  <c r="G554" i="38" s="1"/>
  <c r="G551" i="38"/>
  <c r="F560" i="4" s="1"/>
  <c r="F559" i="4" s="1"/>
  <c r="G546" i="38"/>
  <c r="G545" i="38" s="1"/>
  <c r="G544" i="38" s="1"/>
  <c r="G543" i="38" s="1"/>
  <c r="G542" i="38" s="1"/>
  <c r="G529" i="38"/>
  <c r="G526" i="38"/>
  <c r="G525" i="38" s="1"/>
  <c r="G524" i="38" s="1"/>
  <c r="G518" i="38"/>
  <c r="F525" i="4" s="1"/>
  <c r="F524" i="4" s="1"/>
  <c r="F523" i="4" s="1"/>
  <c r="G515" i="38"/>
  <c r="F522" i="4" s="1"/>
  <c r="F521" i="4" s="1"/>
  <c r="F520" i="4" s="1"/>
  <c r="G512" i="38"/>
  <c r="F519" i="4" s="1"/>
  <c r="F518" i="4" s="1"/>
  <c r="F517" i="4" s="1"/>
  <c r="G509" i="38"/>
  <c r="G504" i="38"/>
  <c r="G503" i="38" s="1"/>
  <c r="G502" i="38" s="1"/>
  <c r="G501" i="38"/>
  <c r="G500" i="38" s="1"/>
  <c r="G499" i="38" s="1"/>
  <c r="G484" i="38"/>
  <c r="F485" i="4" s="1"/>
  <c r="F484" i="4" s="1"/>
  <c r="F483" i="4" s="1"/>
  <c r="G481" i="38"/>
  <c r="F482" i="4" s="1"/>
  <c r="F481" i="4" s="1"/>
  <c r="F480" i="4" s="1"/>
  <c r="G475" i="38"/>
  <c r="F476" i="4" s="1"/>
  <c r="F475" i="4" s="1"/>
  <c r="F474" i="4" s="1"/>
  <c r="G464" i="38"/>
  <c r="G463" i="38" s="1"/>
  <c r="G462" i="38" s="1"/>
  <c r="G461" i="38" s="1"/>
  <c r="G457" i="38"/>
  <c r="F458" i="4" s="1"/>
  <c r="F457" i="4" s="1"/>
  <c r="F456" i="4" s="1"/>
  <c r="G454" i="38"/>
  <c r="F455" i="4" s="1"/>
  <c r="F454" i="4" s="1"/>
  <c r="F453" i="4" s="1"/>
  <c r="G445" i="38"/>
  <c r="F446" i="4" s="1"/>
  <c r="F445" i="4" s="1"/>
  <c r="F444" i="4" s="1"/>
  <c r="G442" i="38"/>
  <c r="G441" i="38" s="1"/>
  <c r="G440" i="38" s="1"/>
  <c r="G437" i="38"/>
  <c r="F438" i="4" s="1"/>
  <c r="F437" i="4" s="1"/>
  <c r="F436" i="4" s="1"/>
  <c r="G434" i="38"/>
  <c r="G433" i="38" s="1"/>
  <c r="G432" i="38" s="1"/>
  <c r="G431" i="38"/>
  <c r="F432" i="4" s="1"/>
  <c r="F431" i="4" s="1"/>
  <c r="F430" i="4" s="1"/>
  <c r="G428" i="38"/>
  <c r="F429" i="4" s="1"/>
  <c r="F428" i="4" s="1"/>
  <c r="F427" i="4" s="1"/>
  <c r="G425" i="38"/>
  <c r="G424" i="38" s="1"/>
  <c r="G423" i="38" s="1"/>
  <c r="G422" i="38"/>
  <c r="F423" i="4" s="1"/>
  <c r="F422" i="4" s="1"/>
  <c r="F421" i="4" s="1"/>
  <c r="G417" i="38"/>
  <c r="F418" i="4" s="1"/>
  <c r="F417" i="4" s="1"/>
  <c r="F416" i="4" s="1"/>
  <c r="G414" i="38"/>
  <c r="G413" i="38" s="1"/>
  <c r="G412" i="38" s="1"/>
  <c r="G397" i="38"/>
  <c r="F398" i="4" s="1"/>
  <c r="F397" i="4" s="1"/>
  <c r="F396" i="4" s="1"/>
  <c r="F395" i="4" s="1"/>
  <c r="F394" i="4" s="1"/>
  <c r="G392" i="38"/>
  <c r="G391" i="38" s="1"/>
  <c r="G390" i="38" s="1"/>
  <c r="G386" i="38"/>
  <c r="G385" i="38" s="1"/>
  <c r="G384" i="38" s="1"/>
  <c r="G380" i="38"/>
  <c r="F381" i="4" s="1"/>
  <c r="F380" i="4" s="1"/>
  <c r="F379" i="4" s="1"/>
  <c r="G377" i="38"/>
  <c r="F378" i="4" s="1"/>
  <c r="F377" i="4" s="1"/>
  <c r="F376" i="4" s="1"/>
  <c r="G372" i="38"/>
  <c r="G371" i="38" s="1"/>
  <c r="G370" i="38" s="1"/>
  <c r="G369" i="38"/>
  <c r="G368" i="38" s="1"/>
  <c r="G367" i="38" s="1"/>
  <c r="G366" i="38"/>
  <c r="G365" i="38" s="1"/>
  <c r="G364" i="38" s="1"/>
  <c r="G363" i="38"/>
  <c r="F364" i="4" s="1"/>
  <c r="F363" i="4" s="1"/>
  <c r="F362" i="4" s="1"/>
  <c r="G358" i="38"/>
  <c r="G357" i="38" s="1"/>
  <c r="G356" i="38" s="1"/>
  <c r="G355" i="38" s="1"/>
  <c r="G354" i="38" s="1"/>
  <c r="G143" i="38"/>
  <c r="G142" i="38" s="1"/>
  <c r="G141" i="38" s="1"/>
  <c r="G138" i="38"/>
  <c r="F251" i="4" s="1"/>
  <c r="F250" i="4" s="1"/>
  <c r="F249" i="4" s="1"/>
  <c r="F248" i="4" s="1"/>
  <c r="F247" i="4" s="1"/>
  <c r="G109" i="38"/>
  <c r="G108" i="38" s="1"/>
  <c r="G107" i="38" s="1"/>
  <c r="G106" i="38" s="1"/>
  <c r="G105" i="38" s="1"/>
  <c r="G104" i="38" s="1"/>
  <c r="G94" i="38"/>
  <c r="G93" i="38" s="1"/>
  <c r="G92" i="38" s="1"/>
  <c r="G87" i="38"/>
  <c r="F165" i="4" s="1"/>
  <c r="F164" i="4" s="1"/>
  <c r="F163" i="4" s="1"/>
  <c r="F162" i="4" s="1"/>
  <c r="G209" i="38"/>
  <c r="G208" i="38" s="1"/>
  <c r="G503" i="47"/>
  <c r="G502" i="47" s="1"/>
  <c r="G501" i="47" s="1"/>
  <c r="G505" i="47"/>
  <c r="G504" i="47" s="1"/>
  <c r="G770" i="47"/>
  <c r="G769" i="47" s="1"/>
  <c r="G768" i="47" s="1"/>
  <c r="G767" i="47" s="1"/>
  <c r="G766" i="47" s="1"/>
  <c r="G765" i="47" s="1"/>
  <c r="G764" i="47" s="1"/>
  <c r="G748" i="47"/>
  <c r="G747" i="47" s="1"/>
  <c r="G746" i="47" s="1"/>
  <c r="G714" i="47"/>
  <c r="G713" i="47" s="1"/>
  <c r="G712" i="47" s="1"/>
  <c r="G711" i="47" s="1"/>
  <c r="G710" i="47" s="1"/>
  <c r="G701" i="47"/>
  <c r="G700" i="47" s="1"/>
  <c r="G699" i="47" s="1"/>
  <c r="G698" i="47" s="1"/>
  <c r="G681" i="47"/>
  <c r="G680" i="47" s="1"/>
  <c r="G679" i="47" s="1"/>
  <c r="G678" i="47" s="1"/>
  <c r="G677" i="47" s="1"/>
  <c r="G667" i="47"/>
  <c r="G666" i="47" s="1"/>
  <c r="G665" i="47" s="1"/>
  <c r="G664" i="47" s="1"/>
  <c r="G663" i="47" s="1"/>
  <c r="G661" i="47"/>
  <c r="G660" i="47" s="1"/>
  <c r="G659" i="47" s="1"/>
  <c r="G658" i="47" s="1"/>
  <c r="G657" i="47" s="1"/>
  <c r="G645" i="47"/>
  <c r="G644" i="47" s="1"/>
  <c r="G643" i="47" s="1"/>
  <c r="G642" i="47" s="1"/>
  <c r="G641" i="47" s="1"/>
  <c r="G639" i="47"/>
  <c r="G638" i="47" s="1"/>
  <c r="G637" i="47" s="1"/>
  <c r="G636" i="47" s="1"/>
  <c r="G635" i="47" s="1"/>
  <c r="G627" i="47"/>
  <c r="G626" i="47" s="1"/>
  <c r="G625" i="47" s="1"/>
  <c r="G624" i="47" s="1"/>
  <c r="G623" i="47" s="1"/>
  <c r="G611" i="47"/>
  <c r="G610" i="47" s="1"/>
  <c r="G609" i="47" s="1"/>
  <c r="G597" i="47"/>
  <c r="G596" i="47"/>
  <c r="G595" i="47" s="1"/>
  <c r="G594" i="47" s="1"/>
  <c r="G593" i="47" s="1"/>
  <c r="G592" i="47" s="1"/>
  <c r="G591" i="47" s="1"/>
  <c r="G589" i="47"/>
  <c r="G588" i="47" s="1"/>
  <c r="G587" i="47" s="1"/>
  <c r="G586" i="47" s="1"/>
  <c r="G585" i="47" s="1"/>
  <c r="G583" i="47"/>
  <c r="G582" i="47" s="1"/>
  <c r="G581" i="47" s="1"/>
  <c r="G580" i="47" s="1"/>
  <c r="G579" i="47" s="1"/>
  <c r="G577" i="47"/>
  <c r="G576" i="47"/>
  <c r="G575" i="47" s="1"/>
  <c r="G574" i="47" s="1"/>
  <c r="G573" i="47" s="1"/>
  <c r="G563" i="47"/>
  <c r="G562" i="47" s="1"/>
  <c r="G561" i="47" s="1"/>
  <c r="G560" i="47" s="1"/>
  <c r="G559" i="47" s="1"/>
  <c r="G558" i="47" s="1"/>
  <c r="G556" i="47"/>
  <c r="G555" i="47" s="1"/>
  <c r="G554" i="47" s="1"/>
  <c r="G553" i="47" s="1"/>
  <c r="G552" i="47" s="1"/>
  <c r="G524" i="47"/>
  <c r="G523" i="47" s="1"/>
  <c r="G522" i="47" s="1"/>
  <c r="G521" i="47" s="1"/>
  <c r="G520" i="47" s="1"/>
  <c r="G519" i="47" s="1"/>
  <c r="G476" i="47"/>
  <c r="G475" i="47" s="1"/>
  <c r="G474" i="47" s="1"/>
  <c r="G470" i="47"/>
  <c r="G469" i="47" s="1"/>
  <c r="G468" i="47" s="1"/>
  <c r="G467" i="47" s="1"/>
  <c r="G466" i="47" s="1"/>
  <c r="G457" i="47"/>
  <c r="G456" i="47" s="1"/>
  <c r="G455" i="47" s="1"/>
  <c r="G453" i="47"/>
  <c r="G452" i="47" s="1"/>
  <c r="G451" i="47" s="1"/>
  <c r="G449" i="47"/>
  <c r="G448" i="47" s="1"/>
  <c r="G447" i="47" s="1"/>
  <c r="G422" i="47"/>
  <c r="G421" i="47" s="1"/>
  <c r="G420" i="47" s="1"/>
  <c r="G418" i="47"/>
  <c r="G417" i="47" s="1"/>
  <c r="G416" i="47" s="1"/>
  <c r="G412" i="47"/>
  <c r="G411" i="47" s="1"/>
  <c r="G410" i="47" s="1"/>
  <c r="G408" i="47"/>
  <c r="G407" i="47" s="1"/>
  <c r="G406" i="47" s="1"/>
  <c r="G405" i="47" s="1"/>
  <c r="G404" i="47" s="1"/>
  <c r="G393" i="47"/>
  <c r="G392" i="47" s="1"/>
  <c r="G391" i="47" s="1"/>
  <c r="G390" i="47" s="1"/>
  <c r="G389" i="47" s="1"/>
  <c r="G387" i="47"/>
  <c r="G386" i="47" s="1"/>
  <c r="G385" i="47" s="1"/>
  <c r="G384" i="47" s="1"/>
  <c r="G383" i="47" s="1"/>
  <c r="G381" i="47"/>
  <c r="G380" i="47" s="1"/>
  <c r="G379" i="47" s="1"/>
  <c r="G377" i="47"/>
  <c r="G376" i="47" s="1"/>
  <c r="G375" i="47" s="1"/>
  <c r="G373" i="47"/>
  <c r="G372" i="47" s="1"/>
  <c r="G371" i="47" s="1"/>
  <c r="G367" i="47"/>
  <c r="G366" i="47" s="1"/>
  <c r="G365" i="47" s="1"/>
  <c r="G364" i="47" s="1"/>
  <c r="G362" i="47"/>
  <c r="G361" i="47" s="1"/>
  <c r="G360" i="47" s="1"/>
  <c r="G359" i="47" s="1"/>
  <c r="G357" i="47"/>
  <c r="G356" i="47" s="1"/>
  <c r="G355" i="47" s="1"/>
  <c r="G353" i="47"/>
  <c r="G352" i="47" s="1"/>
  <c r="G351" i="47" s="1"/>
  <c r="G349" i="47"/>
  <c r="G348" i="47" s="1"/>
  <c r="G347" i="47" s="1"/>
  <c r="G343" i="47"/>
  <c r="G342" i="47" s="1"/>
  <c r="G341" i="47" s="1"/>
  <c r="G340" i="47" s="1"/>
  <c r="G338" i="47"/>
  <c r="G337" i="47" s="1"/>
  <c r="G336" i="47" s="1"/>
  <c r="G334" i="47"/>
  <c r="G333" i="47" s="1"/>
  <c r="G332" i="47" s="1"/>
  <c r="G330" i="47"/>
  <c r="G329" i="47" s="1"/>
  <c r="G328" i="47" s="1"/>
  <c r="G324" i="47"/>
  <c r="G323" i="47" s="1"/>
  <c r="G322" i="47" s="1"/>
  <c r="G321" i="47" s="1"/>
  <c r="G319" i="47"/>
  <c r="G318" i="47" s="1"/>
  <c r="G317" i="47" s="1"/>
  <c r="G310" i="47"/>
  <c r="G309" i="47" s="1"/>
  <c r="G308" i="47" s="1"/>
  <c r="G307" i="47" s="1"/>
  <c r="G304" i="47"/>
  <c r="G303" i="47" s="1"/>
  <c r="G302" i="47" s="1"/>
  <c r="G301" i="47" s="1"/>
  <c r="G299" i="47"/>
  <c r="G298" i="47"/>
  <c r="G297" i="47" s="1"/>
  <c r="G295" i="47"/>
  <c r="G294" i="47" s="1"/>
  <c r="G293" i="47" s="1"/>
  <c r="G289" i="47"/>
  <c r="G288" i="47" s="1"/>
  <c r="G287" i="47" s="1"/>
  <c r="G286" i="47" s="1"/>
  <c r="G284" i="47"/>
  <c r="G283" i="47" s="1"/>
  <c r="G282" i="47" s="1"/>
  <c r="G281" i="47" s="1"/>
  <c r="G278" i="47"/>
  <c r="G277" i="47" s="1"/>
  <c r="G276" i="47" s="1"/>
  <c r="G274" i="47"/>
  <c r="G273" i="47" s="1"/>
  <c r="G272" i="47" s="1"/>
  <c r="G270" i="47"/>
  <c r="G269" i="47" s="1"/>
  <c r="G268" i="47" s="1"/>
  <c r="G253" i="47"/>
  <c r="G252" i="47" s="1"/>
  <c r="G251" i="47" s="1"/>
  <c r="G250" i="47" s="1"/>
  <c r="G249" i="47" s="1"/>
  <c r="G245" i="47"/>
  <c r="G686" i="38" s="1"/>
  <c r="G685" i="38" s="1"/>
  <c r="G684" i="38" s="1"/>
  <c r="G239" i="47"/>
  <c r="G238" i="47" s="1"/>
  <c r="G237" i="47" s="1"/>
  <c r="G236" i="47" s="1"/>
  <c r="G235" i="47" s="1"/>
  <c r="G680" i="38"/>
  <c r="G679" i="38" s="1"/>
  <c r="G678" i="38" s="1"/>
  <c r="G233" i="47"/>
  <c r="G232" i="47" s="1"/>
  <c r="G231" i="47" s="1"/>
  <c r="G230" i="47" s="1"/>
  <c r="G229" i="47" s="1"/>
  <c r="G227" i="47"/>
  <c r="G226" i="47" s="1"/>
  <c r="G225" i="47" s="1"/>
  <c r="G224" i="47" s="1"/>
  <c r="G223" i="47" s="1"/>
  <c r="G220" i="47"/>
  <c r="G219" i="47" s="1"/>
  <c r="G218" i="47" s="1"/>
  <c r="G217" i="47" s="1"/>
  <c r="G216" i="47" s="1"/>
  <c r="G215" i="47" s="1"/>
  <c r="G205" i="47"/>
  <c r="G204" i="47" s="1"/>
  <c r="G203" i="47" s="1"/>
  <c r="G202" i="47" s="1"/>
  <c r="G201" i="47" s="1"/>
  <c r="G191" i="47"/>
  <c r="G190" i="47" s="1"/>
  <c r="G189" i="47" s="1"/>
  <c r="G188" i="47" s="1"/>
  <c r="G187" i="47" s="1"/>
  <c r="G186" i="47" s="1"/>
  <c r="G185" i="47" s="1"/>
  <c r="G183" i="47"/>
  <c r="G182" i="47" s="1"/>
  <c r="G181" i="47" s="1"/>
  <c r="G180" i="47" s="1"/>
  <c r="G167" i="47"/>
  <c r="G166" i="47" s="1"/>
  <c r="G165" i="47" s="1"/>
  <c r="G164" i="47" s="1"/>
  <c r="G163" i="47" s="1"/>
  <c r="G162" i="47" s="1"/>
  <c r="G160" i="47"/>
  <c r="G159" i="47" s="1"/>
  <c r="G158" i="47" s="1"/>
  <c r="G157" i="47" s="1"/>
  <c r="G156" i="47" s="1"/>
  <c r="G155" i="47" s="1"/>
  <c r="G153" i="47"/>
  <c r="G152" i="47" s="1"/>
  <c r="G144" i="47"/>
  <c r="G143" i="47" s="1"/>
  <c r="G142" i="47" s="1"/>
  <c r="G141" i="47" s="1"/>
  <c r="G140" i="47" s="1"/>
  <c r="G137" i="47"/>
  <c r="G136" i="47" s="1"/>
  <c r="G135" i="47" s="1"/>
  <c r="G134" i="47" s="1"/>
  <c r="G133" i="47" s="1"/>
  <c r="G131" i="47"/>
  <c r="G130" i="47" s="1"/>
  <c r="G129" i="47" s="1"/>
  <c r="G128" i="47" s="1"/>
  <c r="G127" i="47" s="1"/>
  <c r="G123" i="47"/>
  <c r="G122" i="47" s="1"/>
  <c r="G121" i="47" s="1"/>
  <c r="G120" i="47" s="1"/>
  <c r="G114" i="47"/>
  <c r="G113" i="47" s="1"/>
  <c r="G54" i="47"/>
  <c r="G53" i="47" s="1"/>
  <c r="G49" i="47" s="1"/>
  <c r="G48" i="47" s="1"/>
  <c r="G47" i="47" s="1"/>
  <c r="G46" i="47" s="1"/>
  <c r="G51" i="47"/>
  <c r="G50" i="47" s="1"/>
  <c r="G43" i="47"/>
  <c r="G42" i="47" s="1"/>
  <c r="G41" i="47" s="1"/>
  <c r="G37" i="47"/>
  <c r="G36" i="47" s="1"/>
  <c r="G35" i="47" s="1"/>
  <c r="G31" i="47"/>
  <c r="G30" i="47" s="1"/>
  <c r="G29" i="47" s="1"/>
  <c r="G27" i="47"/>
  <c r="G26" i="47"/>
  <c r="G25" i="47" s="1"/>
  <c r="G23" i="47"/>
  <c r="G22" i="47" s="1"/>
  <c r="G21" i="47" s="1"/>
  <c r="A48" i="46"/>
  <c r="A785" i="4"/>
  <c r="E946" i="38"/>
  <c r="D293" i="4" s="1"/>
  <c r="E947" i="38"/>
  <c r="D294" i="4" s="1"/>
  <c r="E137" i="38"/>
  <c r="D250" i="4" s="1"/>
  <c r="E138" i="38"/>
  <c r="D251" i="4" s="1"/>
  <c r="E446" i="4"/>
  <c r="D446" i="4"/>
  <c r="A446" i="4"/>
  <c r="E445" i="4"/>
  <c r="D445" i="4"/>
  <c r="A445" i="4"/>
  <c r="D444" i="4"/>
  <c r="A444" i="4"/>
  <c r="E381" i="4"/>
  <c r="D381" i="4"/>
  <c r="A381" i="4"/>
  <c r="E380" i="4"/>
  <c r="D380" i="4"/>
  <c r="A380" i="4"/>
  <c r="D379" i="4"/>
  <c r="A43" i="4"/>
  <c r="A38" i="4"/>
  <c r="G26" i="38"/>
  <c r="G25" i="38" s="1"/>
  <c r="G23" i="38"/>
  <c r="G21" i="38"/>
  <c r="G953" i="38"/>
  <c r="G952" i="38" s="1"/>
  <c r="G951" i="38" s="1"/>
  <c r="A298" i="4"/>
  <c r="A299" i="4"/>
  <c r="G657" i="38"/>
  <c r="G656" i="38" s="1"/>
  <c r="E142" i="38"/>
  <c r="D256" i="4" s="1"/>
  <c r="E143" i="38"/>
  <c r="E141" i="38"/>
  <c r="A142" i="38"/>
  <c r="A143" i="38"/>
  <c r="A141" i="38"/>
  <c r="A254" i="4" s="1"/>
  <c r="G862" i="38"/>
  <c r="G861" i="38" s="1"/>
  <c r="G859" i="38"/>
  <c r="G858" i="38" s="1"/>
  <c r="G749" i="38"/>
  <c r="G748" i="38" s="1"/>
  <c r="G746" i="38"/>
  <c r="G745" i="38" s="1"/>
  <c r="G784" i="38"/>
  <c r="E418" i="4"/>
  <c r="E417" i="4"/>
  <c r="A418" i="4"/>
  <c r="A417" i="4"/>
  <c r="E416" i="38"/>
  <c r="D417" i="4" s="1"/>
  <c r="E417" i="38"/>
  <c r="D418" i="4" s="1"/>
  <c r="E415" i="38"/>
  <c r="D416" i="4" s="1"/>
  <c r="A415" i="38"/>
  <c r="A416" i="4" s="1"/>
  <c r="G40" i="47"/>
  <c r="G39" i="47" s="1"/>
  <c r="G616" i="47"/>
  <c r="G615" i="47" s="1"/>
  <c r="G614" i="47" s="1"/>
  <c r="G613" i="47" s="1"/>
  <c r="A702" i="38"/>
  <c r="A674" i="4" s="1"/>
  <c r="G34" i="47"/>
  <c r="G33" i="47" s="1"/>
  <c r="A906" i="4"/>
  <c r="A907" i="4"/>
  <c r="A908" i="4"/>
  <c r="A905" i="4"/>
  <c r="A904" i="4"/>
  <c r="B48" i="48" s="1"/>
  <c r="A49" i="46" s="1"/>
  <c r="A177" i="38"/>
  <c r="A794" i="4" s="1"/>
  <c r="A180" i="38"/>
  <c r="A797" i="4" s="1"/>
  <c r="D866" i="4"/>
  <c r="D867" i="4"/>
  <c r="D868" i="4"/>
  <c r="D865" i="4"/>
  <c r="A865" i="4"/>
  <c r="A866" i="4"/>
  <c r="A867" i="4"/>
  <c r="A868" i="4"/>
  <c r="D864" i="4"/>
  <c r="A864" i="4"/>
  <c r="A796" i="4"/>
  <c r="A793" i="4"/>
  <c r="E617" i="4"/>
  <c r="E616" i="4"/>
  <c r="D617" i="4"/>
  <c r="D616" i="4"/>
  <c r="A617" i="4"/>
  <c r="A616" i="4"/>
  <c r="E443" i="4"/>
  <c r="E442" i="4"/>
  <c r="D442" i="4"/>
  <c r="D443" i="4"/>
  <c r="D441" i="4"/>
  <c r="A442" i="4"/>
  <c r="A443" i="4"/>
  <c r="A441" i="4"/>
  <c r="E378" i="4"/>
  <c r="E377" i="4"/>
  <c r="D377" i="4"/>
  <c r="D378" i="4"/>
  <c r="D376" i="4"/>
  <c r="A378" i="4"/>
  <c r="A377" i="4"/>
  <c r="A376" i="4"/>
  <c r="A939" i="38"/>
  <c r="A286" i="4" s="1"/>
  <c r="G553" i="38"/>
  <c r="G552" i="38" s="1"/>
  <c r="G180" i="38"/>
  <c r="F797" i="4" s="1"/>
  <c r="F796" i="4" s="1"/>
  <c r="F795" i="4" s="1"/>
  <c r="G177" i="38"/>
  <c r="G176" i="38" s="1"/>
  <c r="G175" i="38" s="1"/>
  <c r="E179" i="38"/>
  <c r="D796" i="4" s="1"/>
  <c r="E180" i="38"/>
  <c r="D797" i="4" s="1"/>
  <c r="E178" i="38"/>
  <c r="D795" i="4" s="1"/>
  <c r="A178" i="38"/>
  <c r="A795" i="4" s="1"/>
  <c r="E176" i="38"/>
  <c r="D793" i="4" s="1"/>
  <c r="E177" i="38"/>
  <c r="D794" i="4" s="1"/>
  <c r="E175" i="38"/>
  <c r="D792" i="4" s="1"/>
  <c r="A175" i="38"/>
  <c r="A792" i="4" s="1"/>
  <c r="E174" i="38"/>
  <c r="D791" i="4" s="1"/>
  <c r="A174" i="38"/>
  <c r="A791" i="4" s="1"/>
  <c r="A173" i="38"/>
  <c r="A790" i="4" s="1"/>
  <c r="E173" i="38"/>
  <c r="D790" i="4" s="1"/>
  <c r="F180" i="38"/>
  <c r="G67" i="47"/>
  <c r="G66" i="47" s="1"/>
  <c r="G65" i="47" s="1"/>
  <c r="G64" i="47" s="1"/>
  <c r="G61" i="47"/>
  <c r="G60" i="47" s="1"/>
  <c r="G59" i="47" s="1"/>
  <c r="G58" i="47" s="1"/>
  <c r="G57" i="47" s="1"/>
  <c r="A710" i="38"/>
  <c r="A682" i="4" s="1"/>
  <c r="A842" i="4"/>
  <c r="E685" i="4"/>
  <c r="E684" i="4"/>
  <c r="A685" i="4"/>
  <c r="A684" i="4"/>
  <c r="E713" i="38"/>
  <c r="D685" i="4" s="1"/>
  <c r="E712" i="38"/>
  <c r="D684" i="4" s="1"/>
  <c r="E711" i="38"/>
  <c r="D683" i="4" s="1"/>
  <c r="E710" i="38"/>
  <c r="D682" i="4" s="1"/>
  <c r="A711" i="38"/>
  <c r="A683" i="4" s="1"/>
  <c r="E464" i="38"/>
  <c r="D465" i="4" s="1"/>
  <c r="E463" i="38"/>
  <c r="D464" i="4" s="1"/>
  <c r="E313" i="4"/>
  <c r="E312" i="4"/>
  <c r="A312" i="4"/>
  <c r="E966" i="38"/>
  <c r="D313" i="4" s="1"/>
  <c r="E965" i="38"/>
  <c r="D312" i="4" s="1"/>
  <c r="E964" i="38"/>
  <c r="D311" i="4" s="1"/>
  <c r="A964" i="38"/>
  <c r="A311" i="4" s="1"/>
  <c r="E958" i="38"/>
  <c r="D305" i="4" s="1"/>
  <c r="E332" i="4"/>
  <c r="E331" i="4"/>
  <c r="D332" i="4"/>
  <c r="D331" i="4"/>
  <c r="D330" i="4"/>
  <c r="D329" i="4"/>
  <c r="D328" i="4"/>
  <c r="A331" i="4"/>
  <c r="A330" i="4"/>
  <c r="A329" i="4"/>
  <c r="A328" i="4"/>
  <c r="G486" i="47"/>
  <c r="G651" i="38" s="1"/>
  <c r="G650" i="38" s="1"/>
  <c r="G649" i="38" s="1"/>
  <c r="D846" i="4"/>
  <c r="D845" i="4"/>
  <c r="D844" i="4"/>
  <c r="D843" i="4"/>
  <c r="D842" i="4"/>
  <c r="D841" i="4"/>
  <c r="D184" i="4"/>
  <c r="D183" i="4"/>
  <c r="D182" i="4"/>
  <c r="D181" i="4"/>
  <c r="A840" i="4"/>
  <c r="A180" i="4"/>
  <c r="E993" i="38"/>
  <c r="D340" i="4" s="1"/>
  <c r="A993" i="38"/>
  <c r="A340" i="4" s="1"/>
  <c r="E963" i="38"/>
  <c r="D310" i="4" s="1"/>
  <c r="A963" i="38"/>
  <c r="A310" i="4" s="1"/>
  <c r="E962" i="38"/>
  <c r="D309" i="4" s="1"/>
  <c r="A962" i="38"/>
  <c r="A309" i="4" s="1"/>
  <c r="E308" i="4"/>
  <c r="E307" i="4"/>
  <c r="D308" i="4"/>
  <c r="D307" i="4"/>
  <c r="A307" i="4"/>
  <c r="E959" i="38"/>
  <c r="D306" i="4" s="1"/>
  <c r="A959" i="38"/>
  <c r="A306" i="4" s="1"/>
  <c r="A958" i="38"/>
  <c r="A305" i="4" s="1"/>
  <c r="E957" i="38"/>
  <c r="D304" i="4" s="1"/>
  <c r="A957" i="38"/>
  <c r="A304" i="4" s="1"/>
  <c r="E294" i="4"/>
  <c r="E293" i="4"/>
  <c r="A293" i="4"/>
  <c r="E945" i="38"/>
  <c r="D292" i="4" s="1"/>
  <c r="A945" i="38"/>
  <c r="A292" i="4" s="1"/>
  <c r="E944" i="38"/>
  <c r="D291" i="4" s="1"/>
  <c r="A944" i="38"/>
  <c r="A291" i="4" s="1"/>
  <c r="E943" i="38"/>
  <c r="D290" i="4" s="1"/>
  <c r="A943" i="38"/>
  <c r="A290" i="4" s="1"/>
  <c r="E289" i="4"/>
  <c r="E288" i="4"/>
  <c r="D289" i="4"/>
  <c r="D288" i="4"/>
  <c r="A289" i="4"/>
  <c r="A288" i="4"/>
  <c r="E940" i="38"/>
  <c r="D287" i="4" s="1"/>
  <c r="A940" i="38"/>
  <c r="A287" i="4" s="1"/>
  <c r="E939" i="38"/>
  <c r="D286" i="4" s="1"/>
  <c r="E938" i="38"/>
  <c r="D285" i="4" s="1"/>
  <c r="A938" i="38"/>
  <c r="A285" i="4" s="1"/>
  <c r="E269" i="4"/>
  <c r="E268" i="4"/>
  <c r="D269" i="4"/>
  <c r="D268" i="4"/>
  <c r="A268" i="4"/>
  <c r="E920" i="38"/>
  <c r="D267" i="4" s="1"/>
  <c r="A920" i="38"/>
  <c r="A267" i="4" s="1"/>
  <c r="E919" i="38"/>
  <c r="D266" i="4" s="1"/>
  <c r="A919" i="38"/>
  <c r="A266" i="4" s="1"/>
  <c r="E918" i="38"/>
  <c r="D265" i="4" s="1"/>
  <c r="A918" i="38"/>
  <c r="A265" i="4" s="1"/>
  <c r="E240" i="4"/>
  <c r="E239" i="4"/>
  <c r="D240" i="4"/>
  <c r="D239" i="4"/>
  <c r="A239" i="4"/>
  <c r="D237" i="4"/>
  <c r="E908" i="38"/>
  <c r="D238" i="4" s="1"/>
  <c r="A908" i="38"/>
  <c r="A238" i="4" s="1"/>
  <c r="A907" i="38"/>
  <c r="A237" i="4" s="1"/>
  <c r="E906" i="38"/>
  <c r="D236" i="4" s="1"/>
  <c r="A906" i="38"/>
  <c r="A236" i="4" s="1"/>
  <c r="E235" i="4"/>
  <c r="E234" i="4"/>
  <c r="A234" i="4"/>
  <c r="E232" i="4"/>
  <c r="E231" i="4"/>
  <c r="A231" i="4"/>
  <c r="E903" i="38"/>
  <c r="D233" i="4" s="1"/>
  <c r="A903" i="38"/>
  <c r="A233" i="4" s="1"/>
  <c r="E900" i="38"/>
  <c r="D231" i="4" s="1"/>
  <c r="A900" i="38"/>
  <c r="A230" i="4" s="1"/>
  <c r="E899" i="38"/>
  <c r="D229" i="4" s="1"/>
  <c r="A899" i="38"/>
  <c r="A229" i="4" s="1"/>
  <c r="E898" i="38"/>
  <c r="D228" i="4" s="1"/>
  <c r="A898" i="38"/>
  <c r="A228" i="4" s="1"/>
  <c r="E882" i="4"/>
  <c r="E881" i="4"/>
  <c r="D882" i="4"/>
  <c r="D881" i="4"/>
  <c r="A882" i="4"/>
  <c r="A881" i="4"/>
  <c r="E879" i="4"/>
  <c r="E878" i="4"/>
  <c r="D879" i="4"/>
  <c r="D878" i="4"/>
  <c r="A879" i="4"/>
  <c r="A878" i="4"/>
  <c r="E876" i="4"/>
  <c r="E875" i="4"/>
  <c r="D876" i="4"/>
  <c r="D875" i="4"/>
  <c r="A876" i="4"/>
  <c r="A875" i="4"/>
  <c r="E851" i="38"/>
  <c r="D880" i="4" s="1"/>
  <c r="A851" i="38"/>
  <c r="A880" i="4" s="1"/>
  <c r="E848" i="38"/>
  <c r="D877" i="4" s="1"/>
  <c r="A848" i="38"/>
  <c r="A877" i="4" s="1"/>
  <c r="E845" i="38"/>
  <c r="D874" i="4" s="1"/>
  <c r="A845" i="38"/>
  <c r="A874" i="4" s="1"/>
  <c r="E841" i="38"/>
  <c r="D870" i="4" s="1"/>
  <c r="A841" i="38"/>
  <c r="A870" i="4" s="1"/>
  <c r="E840" i="38"/>
  <c r="D869" i="4" s="1"/>
  <c r="A840" i="38"/>
  <c r="A869" i="4" s="1"/>
  <c r="E863" i="4"/>
  <c r="E862" i="4"/>
  <c r="D863" i="4"/>
  <c r="D862" i="4"/>
  <c r="A863" i="4"/>
  <c r="A862" i="4"/>
  <c r="E860" i="4"/>
  <c r="E859" i="4"/>
  <c r="D860" i="4"/>
  <c r="D859" i="4"/>
  <c r="A860" i="4"/>
  <c r="A859" i="4"/>
  <c r="E857" i="4"/>
  <c r="E856" i="4"/>
  <c r="D857" i="4"/>
  <c r="D856" i="4"/>
  <c r="A857" i="4"/>
  <c r="A856" i="4"/>
  <c r="E854" i="4"/>
  <c r="E853" i="4"/>
  <c r="D854" i="4"/>
  <c r="D853" i="4"/>
  <c r="A854" i="4"/>
  <c r="A853" i="4"/>
  <c r="E832" i="38"/>
  <c r="D861" i="4" s="1"/>
  <c r="A832" i="38"/>
  <c r="A861" i="4" s="1"/>
  <c r="E829" i="38"/>
  <c r="D858" i="4" s="1"/>
  <c r="A829" i="38"/>
  <c r="A858" i="4" s="1"/>
  <c r="E826" i="38"/>
  <c r="D855" i="4" s="1"/>
  <c r="A826" i="38"/>
  <c r="A855" i="4" s="1"/>
  <c r="E823" i="38"/>
  <c r="D852" i="4" s="1"/>
  <c r="A823" i="38"/>
  <c r="A852" i="4" s="1"/>
  <c r="E822" i="38"/>
  <c r="D851" i="4" s="1"/>
  <c r="A822" i="38"/>
  <c r="A851" i="4" s="1"/>
  <c r="E821" i="38"/>
  <c r="D850" i="4" s="1"/>
  <c r="A821" i="38"/>
  <c r="A850" i="4" s="1"/>
  <c r="E814" i="38"/>
  <c r="D815" i="4" s="1"/>
  <c r="A814" i="38"/>
  <c r="A815" i="4" s="1"/>
  <c r="E813" i="38"/>
  <c r="D814" i="4" s="1"/>
  <c r="A813" i="38"/>
  <c r="A814" i="4" s="1"/>
  <c r="E749" i="4"/>
  <c r="E748" i="4"/>
  <c r="D749" i="4"/>
  <c r="D748" i="4"/>
  <c r="A748" i="4"/>
  <c r="E775" i="38"/>
  <c r="D747" i="4" s="1"/>
  <c r="A775" i="38"/>
  <c r="A747" i="4" s="1"/>
  <c r="E774" i="38"/>
  <c r="D746" i="4" s="1"/>
  <c r="A774" i="38"/>
  <c r="A746" i="4" s="1"/>
  <c r="E773" i="38"/>
  <c r="D745" i="4" s="1"/>
  <c r="A773" i="38"/>
  <c r="A745" i="4" s="1"/>
  <c r="E744" i="4"/>
  <c r="E743" i="4"/>
  <c r="D744" i="4"/>
  <c r="D743" i="4"/>
  <c r="A743" i="4"/>
  <c r="E770" i="38"/>
  <c r="D742" i="4" s="1"/>
  <c r="A770" i="38"/>
  <c r="A742" i="4" s="1"/>
  <c r="E769" i="38"/>
  <c r="D741" i="4" s="1"/>
  <c r="A769" i="38"/>
  <c r="A741" i="4" s="1"/>
  <c r="E768" i="38"/>
  <c r="D740" i="4" s="1"/>
  <c r="A768" i="38"/>
  <c r="A740" i="4" s="1"/>
  <c r="E739" i="4"/>
  <c r="E738" i="4"/>
  <c r="E737" i="4"/>
  <c r="E736" i="4"/>
  <c r="D739" i="4"/>
  <c r="D738" i="4"/>
  <c r="D737" i="4"/>
  <c r="D736" i="4"/>
  <c r="A738" i="4"/>
  <c r="A737" i="4"/>
  <c r="A736" i="4"/>
  <c r="E763" i="38"/>
  <c r="A763" i="38"/>
  <c r="A735" i="4" s="1"/>
  <c r="E762" i="38"/>
  <c r="D734" i="4" s="1"/>
  <c r="A762" i="38"/>
  <c r="A734" i="4" s="1"/>
  <c r="E761" i="38"/>
  <c r="D733" i="4" s="1"/>
  <c r="A761" i="38"/>
  <c r="A733" i="4" s="1"/>
  <c r="E702" i="4"/>
  <c r="E701" i="4"/>
  <c r="D702" i="4"/>
  <c r="D701" i="4"/>
  <c r="A702" i="4"/>
  <c r="A701" i="4"/>
  <c r="E699" i="4"/>
  <c r="E698" i="4"/>
  <c r="D699" i="4"/>
  <c r="D698" i="4"/>
  <c r="A699" i="4"/>
  <c r="A698" i="4"/>
  <c r="E696" i="4"/>
  <c r="E695" i="4"/>
  <c r="D696" i="4"/>
  <c r="D695" i="4"/>
  <c r="A696" i="4"/>
  <c r="A695" i="4"/>
  <c r="E693" i="4"/>
  <c r="E692" i="4"/>
  <c r="D693" i="4"/>
  <c r="D692" i="4"/>
  <c r="A693" i="4"/>
  <c r="A692" i="4"/>
  <c r="E690" i="4"/>
  <c r="E689" i="4"/>
  <c r="D690" i="4"/>
  <c r="D689" i="4"/>
  <c r="A690" i="4"/>
  <c r="A689" i="4"/>
  <c r="E728" i="38"/>
  <c r="D700" i="4" s="1"/>
  <c r="A728" i="38"/>
  <c r="A700" i="4" s="1"/>
  <c r="E725" i="38"/>
  <c r="D697" i="4" s="1"/>
  <c r="A725" i="38"/>
  <c r="A697" i="4" s="1"/>
  <c r="E722" i="38"/>
  <c r="D694" i="4" s="1"/>
  <c r="A722" i="38"/>
  <c r="A694" i="4" s="1"/>
  <c r="E719" i="38"/>
  <c r="D691" i="4" s="1"/>
  <c r="A719" i="38"/>
  <c r="A691" i="4" s="1"/>
  <c r="E716" i="38"/>
  <c r="D688" i="4" s="1"/>
  <c r="A716" i="38"/>
  <c r="A688" i="4" s="1"/>
  <c r="E715" i="38"/>
  <c r="D687" i="4" s="1"/>
  <c r="A715" i="38"/>
  <c r="A687" i="4" s="1"/>
  <c r="E714" i="38"/>
  <c r="D686" i="4" s="1"/>
  <c r="A714" i="38"/>
  <c r="A686" i="4" s="1"/>
  <c r="E681" i="4"/>
  <c r="E680" i="4"/>
  <c r="D681" i="4"/>
  <c r="D680" i="4"/>
  <c r="A681" i="4"/>
  <c r="A680" i="4"/>
  <c r="E677" i="4"/>
  <c r="E676" i="4"/>
  <c r="D677" i="4"/>
  <c r="D676" i="4"/>
  <c r="A677" i="4"/>
  <c r="A676" i="4"/>
  <c r="E673" i="4"/>
  <c r="E672" i="4"/>
  <c r="D673" i="4"/>
  <c r="D672" i="4"/>
  <c r="A673" i="4"/>
  <c r="A672" i="4"/>
  <c r="E670" i="4"/>
  <c r="E669" i="4"/>
  <c r="D670" i="4"/>
  <c r="D669" i="4"/>
  <c r="A670" i="4"/>
  <c r="A669" i="4"/>
  <c r="E707" i="38"/>
  <c r="D679" i="4" s="1"/>
  <c r="A707" i="38"/>
  <c r="A679" i="4" s="1"/>
  <c r="E706" i="38"/>
  <c r="D678" i="4" s="1"/>
  <c r="A706" i="38"/>
  <c r="A678" i="4" s="1"/>
  <c r="E703" i="38"/>
  <c r="D675" i="4" s="1"/>
  <c r="A703" i="38"/>
  <c r="A675" i="4" s="1"/>
  <c r="E702" i="38"/>
  <c r="D674" i="4" s="1"/>
  <c r="E699" i="38"/>
  <c r="D671" i="4" s="1"/>
  <c r="A699" i="38"/>
  <c r="A671" i="4" s="1"/>
  <c r="E696" i="38"/>
  <c r="D668" i="4" s="1"/>
  <c r="A696" i="38"/>
  <c r="A668" i="4" s="1"/>
  <c r="E695" i="38"/>
  <c r="D667" i="4" s="1"/>
  <c r="A695" i="38"/>
  <c r="A667" i="4" s="1"/>
  <c r="E694" i="38"/>
  <c r="D666" i="4" s="1"/>
  <c r="A694" i="38"/>
  <c r="A666" i="4" s="1"/>
  <c r="E595" i="4"/>
  <c r="E594" i="4"/>
  <c r="D595" i="4"/>
  <c r="D594" i="4"/>
  <c r="A594" i="4"/>
  <c r="E592" i="4"/>
  <c r="E591" i="4"/>
  <c r="D592" i="4"/>
  <c r="D591" i="4"/>
  <c r="A591" i="4"/>
  <c r="E589" i="4"/>
  <c r="E588" i="4"/>
  <c r="D589" i="4"/>
  <c r="D588" i="4"/>
  <c r="A589" i="4"/>
  <c r="A588" i="4"/>
  <c r="E586" i="4"/>
  <c r="E585" i="4"/>
  <c r="D586" i="4"/>
  <c r="D585" i="4"/>
  <c r="A585" i="4"/>
  <c r="E582" i="4"/>
  <c r="E581" i="4"/>
  <c r="D582" i="4"/>
  <c r="D581" i="4"/>
  <c r="A581" i="4"/>
  <c r="E684" i="38"/>
  <c r="D593" i="4" s="1"/>
  <c r="A684" i="38"/>
  <c r="A593" i="4" s="1"/>
  <c r="E681" i="38"/>
  <c r="D590" i="4" s="1"/>
  <c r="A681" i="38"/>
  <c r="A590" i="4" s="1"/>
  <c r="E678" i="38"/>
  <c r="D587" i="4" s="1"/>
  <c r="A678" i="38"/>
  <c r="A587" i="4" s="1"/>
  <c r="E675" i="38"/>
  <c r="D584" i="4" s="1"/>
  <c r="A675" i="38"/>
  <c r="A584" i="4" s="1"/>
  <c r="E674" i="38"/>
  <c r="D583" i="4" s="1"/>
  <c r="A674" i="38"/>
  <c r="A583" i="4" s="1"/>
  <c r="E671" i="38"/>
  <c r="D580" i="4" s="1"/>
  <c r="A671" i="38"/>
  <c r="A580" i="4" s="1"/>
  <c r="E670" i="38"/>
  <c r="D579" i="4" s="1"/>
  <c r="A670" i="38"/>
  <c r="A579" i="4" s="1"/>
  <c r="E669" i="38"/>
  <c r="D578" i="4" s="1"/>
  <c r="A669" i="38"/>
  <c r="A578" i="4" s="1"/>
  <c r="E553" i="4"/>
  <c r="E552" i="4"/>
  <c r="D553" i="4"/>
  <c r="D552" i="4"/>
  <c r="A552" i="4"/>
  <c r="A666" i="38"/>
  <c r="E666" i="38"/>
  <c r="E665" i="38"/>
  <c r="A665" i="38"/>
  <c r="E664" i="38"/>
  <c r="A664" i="38"/>
  <c r="E649" i="38"/>
  <c r="A649" i="38"/>
  <c r="E646" i="38"/>
  <c r="A646" i="38"/>
  <c r="E643" i="38"/>
  <c r="A643" i="38"/>
  <c r="E642" i="38"/>
  <c r="A642" i="38"/>
  <c r="E641" i="38"/>
  <c r="A641" i="38"/>
  <c r="E638" i="38"/>
  <c r="D514" i="4" s="1"/>
  <c r="A638" i="38"/>
  <c r="A514" i="4" s="1"/>
  <c r="E635" i="38"/>
  <c r="D511" i="4" s="1"/>
  <c r="A635" i="38"/>
  <c r="A511" i="4" s="1"/>
  <c r="E632" i="38"/>
  <c r="A632" i="38"/>
  <c r="E631" i="38"/>
  <c r="A631" i="38"/>
  <c r="E630" i="38"/>
  <c r="A630" i="38"/>
  <c r="D615" i="4"/>
  <c r="D614" i="4"/>
  <c r="A615" i="4"/>
  <c r="A614" i="4"/>
  <c r="E611" i="4"/>
  <c r="E610" i="4"/>
  <c r="D611" i="4"/>
  <c r="D610" i="4"/>
  <c r="A610" i="4"/>
  <c r="E578" i="38"/>
  <c r="D609" i="4" s="1"/>
  <c r="A578" i="38"/>
  <c r="A609" i="4" s="1"/>
  <c r="E577" i="38"/>
  <c r="D608" i="4" s="1"/>
  <c r="A577" i="38"/>
  <c r="A608" i="4" s="1"/>
  <c r="E576" i="38"/>
  <c r="D607" i="4" s="1"/>
  <c r="A576" i="38"/>
  <c r="A607" i="4" s="1"/>
  <c r="E600" i="4"/>
  <c r="E599" i="4"/>
  <c r="D600" i="4"/>
  <c r="D599" i="4"/>
  <c r="A600" i="4"/>
  <c r="A599" i="4"/>
  <c r="E571" i="38"/>
  <c r="D598" i="4" s="1"/>
  <c r="A571" i="38"/>
  <c r="A598" i="4" s="1"/>
  <c r="E570" i="38"/>
  <c r="D597" i="4" s="1"/>
  <c r="A570" i="38"/>
  <c r="A597" i="4" s="1"/>
  <c r="E569" i="38"/>
  <c r="D596" i="4" s="1"/>
  <c r="A569" i="38"/>
  <c r="A596" i="4" s="1"/>
  <c r="E573" i="4"/>
  <c r="E572" i="4"/>
  <c r="D573" i="4"/>
  <c r="D572" i="4"/>
  <c r="A573" i="4"/>
  <c r="A572" i="4"/>
  <c r="E570" i="4"/>
  <c r="E569" i="4"/>
  <c r="D570" i="4"/>
  <c r="D569" i="4"/>
  <c r="A570" i="4"/>
  <c r="A569" i="4"/>
  <c r="E562" i="38"/>
  <c r="D571" i="4" s="1"/>
  <c r="A562" i="38"/>
  <c r="A571" i="4" s="1"/>
  <c r="E559" i="38"/>
  <c r="D568" i="4" s="1"/>
  <c r="A559" i="38"/>
  <c r="A568" i="4" s="1"/>
  <c r="E558" i="38"/>
  <c r="D567" i="4" s="1"/>
  <c r="A558" i="38"/>
  <c r="A567" i="4" s="1"/>
  <c r="E557" i="38"/>
  <c r="D566" i="4" s="1"/>
  <c r="A557" i="38"/>
  <c r="A566" i="4" s="1"/>
  <c r="E565" i="4"/>
  <c r="E564" i="4"/>
  <c r="E562" i="4"/>
  <c r="E561" i="4"/>
  <c r="E560" i="4"/>
  <c r="E559" i="4"/>
  <c r="D562" i="4"/>
  <c r="D561" i="4"/>
  <c r="D560" i="4"/>
  <c r="D559" i="4"/>
  <c r="A562" i="4"/>
  <c r="A561" i="4"/>
  <c r="A559" i="4"/>
  <c r="E554" i="38"/>
  <c r="A554" i="38"/>
  <c r="E549" i="38"/>
  <c r="D558" i="4" s="1"/>
  <c r="A549" i="38"/>
  <c r="A558" i="4" s="1"/>
  <c r="E548" i="38"/>
  <c r="D557" i="4" s="1"/>
  <c r="A548" i="38"/>
  <c r="A557" i="4" s="1"/>
  <c r="E547" i="38"/>
  <c r="D556" i="4" s="1"/>
  <c r="A547" i="38"/>
  <c r="A556" i="4" s="1"/>
  <c r="E555" i="4"/>
  <c r="E554" i="4"/>
  <c r="D555" i="4"/>
  <c r="D554" i="4"/>
  <c r="A555" i="4"/>
  <c r="A554" i="4"/>
  <c r="E544" i="38"/>
  <c r="D551" i="4" s="1"/>
  <c r="A544" i="38"/>
  <c r="A551" i="4" s="1"/>
  <c r="E543" i="38"/>
  <c r="D550" i="4" s="1"/>
  <c r="A543" i="38"/>
  <c r="A550" i="4" s="1"/>
  <c r="E542" i="38"/>
  <c r="D549" i="4" s="1"/>
  <c r="A542" i="38"/>
  <c r="A549" i="4" s="1"/>
  <c r="E536" i="4"/>
  <c r="E535" i="4"/>
  <c r="D536" i="4"/>
  <c r="D535" i="4"/>
  <c r="A536" i="4"/>
  <c r="A535" i="4"/>
  <c r="E533" i="4"/>
  <c r="E532" i="4"/>
  <c r="D533" i="4"/>
  <c r="D532" i="4"/>
  <c r="A533" i="4"/>
  <c r="A532" i="4"/>
  <c r="E530" i="4"/>
  <c r="E529" i="4"/>
  <c r="D530" i="4"/>
  <c r="D529" i="4"/>
  <c r="A530" i="4"/>
  <c r="A529" i="4"/>
  <c r="E527" i="38"/>
  <c r="D534" i="4" s="1"/>
  <c r="A527" i="38"/>
  <c r="A534" i="4" s="1"/>
  <c r="E524" i="38"/>
  <c r="D531" i="4" s="1"/>
  <c r="A524" i="38"/>
  <c r="A531" i="4" s="1"/>
  <c r="E521" i="38"/>
  <c r="D528" i="4" s="1"/>
  <c r="A521" i="38"/>
  <c r="A528" i="4" s="1"/>
  <c r="E520" i="38"/>
  <c r="D527" i="4" s="1"/>
  <c r="A520" i="38"/>
  <c r="A527" i="4" s="1"/>
  <c r="E519" i="38"/>
  <c r="D526" i="4" s="1"/>
  <c r="A519" i="38"/>
  <c r="A526" i="4" s="1"/>
  <c r="E525" i="4"/>
  <c r="E524" i="4"/>
  <c r="D525" i="4"/>
  <c r="D524" i="4"/>
  <c r="A525" i="4"/>
  <c r="A524" i="4"/>
  <c r="D523" i="4"/>
  <c r="A523" i="4"/>
  <c r="E522" i="4"/>
  <c r="E521" i="4"/>
  <c r="D522" i="4"/>
  <c r="D521" i="4"/>
  <c r="A522" i="4"/>
  <c r="A521" i="4"/>
  <c r="E519" i="4"/>
  <c r="E518" i="4"/>
  <c r="D519" i="4"/>
  <c r="D518" i="4"/>
  <c r="A519" i="4"/>
  <c r="A518" i="4"/>
  <c r="E516" i="4"/>
  <c r="E515" i="4"/>
  <c r="D516" i="4"/>
  <c r="D515" i="4"/>
  <c r="A516" i="4"/>
  <c r="A515" i="4"/>
  <c r="E513" i="4"/>
  <c r="E512" i="4"/>
  <c r="D513" i="4"/>
  <c r="D512" i="4"/>
  <c r="A513" i="4"/>
  <c r="A512" i="4"/>
  <c r="E510" i="4"/>
  <c r="E509" i="4"/>
  <c r="D510" i="4"/>
  <c r="D509" i="4"/>
  <c r="A510" i="4"/>
  <c r="A509" i="4"/>
  <c r="E513" i="38"/>
  <c r="D520" i="4" s="1"/>
  <c r="A513" i="38"/>
  <c r="A520" i="4" s="1"/>
  <c r="E510" i="38"/>
  <c r="D517" i="4" s="1"/>
  <c r="A510" i="38"/>
  <c r="A517" i="4" s="1"/>
  <c r="E507" i="38"/>
  <c r="D508" i="4" s="1"/>
  <c r="A507" i="38"/>
  <c r="A508" i="4" s="1"/>
  <c r="E506" i="38"/>
  <c r="D507" i="4" s="1"/>
  <c r="A506" i="38"/>
  <c r="A507" i="4" s="1"/>
  <c r="E505" i="38"/>
  <c r="D506" i="4" s="1"/>
  <c r="A505" i="38"/>
  <c r="A506" i="4" s="1"/>
  <c r="E505" i="4"/>
  <c r="E504" i="4"/>
  <c r="D505" i="4"/>
  <c r="D504" i="4"/>
  <c r="A505" i="4"/>
  <c r="A504" i="4"/>
  <c r="E502" i="4"/>
  <c r="E501" i="4"/>
  <c r="D502" i="4"/>
  <c r="D501" i="4"/>
  <c r="A502" i="4"/>
  <c r="A501" i="4"/>
  <c r="E502" i="38"/>
  <c r="D503" i="4" s="1"/>
  <c r="A502" i="38"/>
  <c r="A503" i="4" s="1"/>
  <c r="E499" i="38"/>
  <c r="D500" i="4" s="1"/>
  <c r="A499" i="38"/>
  <c r="A500" i="4" s="1"/>
  <c r="E498" i="38"/>
  <c r="D499" i="4" s="1"/>
  <c r="A498" i="38"/>
  <c r="A499" i="4" s="1"/>
  <c r="E497" i="38"/>
  <c r="D498" i="4" s="1"/>
  <c r="A497" i="38"/>
  <c r="A498" i="4" s="1"/>
  <c r="E485" i="4"/>
  <c r="E484" i="4"/>
  <c r="D485" i="4"/>
  <c r="D484" i="4"/>
  <c r="A485" i="4"/>
  <c r="A484" i="4"/>
  <c r="E482" i="4"/>
  <c r="E481" i="4"/>
  <c r="D482" i="4"/>
  <c r="D481" i="4"/>
  <c r="A482" i="4"/>
  <c r="A481" i="4"/>
  <c r="E479" i="4"/>
  <c r="E478" i="4"/>
  <c r="D479" i="4"/>
  <c r="D478" i="4"/>
  <c r="A479" i="4"/>
  <c r="A478" i="4"/>
  <c r="E476" i="4"/>
  <c r="E475" i="4"/>
  <c r="D476" i="4"/>
  <c r="D475" i="4"/>
  <c r="A476" i="4"/>
  <c r="A475" i="4"/>
  <c r="E473" i="4"/>
  <c r="E472" i="4"/>
  <c r="D473" i="4"/>
  <c r="D472" i="4"/>
  <c r="A473" i="4"/>
  <c r="A472" i="4"/>
  <c r="E470" i="4"/>
  <c r="E469" i="4"/>
  <c r="D470" i="4"/>
  <c r="D469" i="4"/>
  <c r="A470" i="4"/>
  <c r="A469" i="4"/>
  <c r="E482" i="38"/>
  <c r="D483" i="4" s="1"/>
  <c r="A482" i="38"/>
  <c r="A483" i="4" s="1"/>
  <c r="E479" i="38"/>
  <c r="D480" i="4" s="1"/>
  <c r="A479" i="38"/>
  <c r="A480" i="4" s="1"/>
  <c r="E476" i="38"/>
  <c r="D477" i="4" s="1"/>
  <c r="A476" i="38"/>
  <c r="A477" i="4" s="1"/>
  <c r="E473" i="38"/>
  <c r="D474" i="4" s="1"/>
  <c r="A473" i="38"/>
  <c r="A474" i="4" s="1"/>
  <c r="E470" i="38"/>
  <c r="D471" i="4" s="1"/>
  <c r="A470" i="38"/>
  <c r="A471" i="4" s="1"/>
  <c r="E467" i="38"/>
  <c r="D468" i="4" s="1"/>
  <c r="A467" i="38"/>
  <c r="A468" i="4" s="1"/>
  <c r="E466" i="38"/>
  <c r="D467" i="4" s="1"/>
  <c r="A466" i="38"/>
  <c r="A467" i="4" s="1"/>
  <c r="E465" i="38"/>
  <c r="D466" i="4" s="1"/>
  <c r="A465" i="38"/>
  <c r="A466" i="4" s="1"/>
  <c r="E465" i="4"/>
  <c r="E464" i="4"/>
  <c r="A465" i="4"/>
  <c r="A464" i="4"/>
  <c r="E461" i="4"/>
  <c r="E460" i="4"/>
  <c r="D461" i="4"/>
  <c r="D460" i="4"/>
  <c r="A461" i="4"/>
  <c r="A460" i="4"/>
  <c r="E458" i="4"/>
  <c r="E457" i="4"/>
  <c r="D458" i="4"/>
  <c r="D457" i="4"/>
  <c r="A458" i="4"/>
  <c r="A457" i="4"/>
  <c r="E455" i="4"/>
  <c r="E454" i="4"/>
  <c r="D455" i="4"/>
  <c r="D454" i="4"/>
  <c r="A455" i="4"/>
  <c r="A454" i="4"/>
  <c r="E452" i="4"/>
  <c r="E451" i="4"/>
  <c r="D452" i="4"/>
  <c r="D451" i="4"/>
  <c r="A452" i="4"/>
  <c r="A451" i="4"/>
  <c r="E449" i="4"/>
  <c r="E448" i="4"/>
  <c r="D449" i="4"/>
  <c r="D448" i="4"/>
  <c r="A449" i="4"/>
  <c r="A448" i="4"/>
  <c r="A462" i="38"/>
  <c r="A463" i="4" s="1"/>
  <c r="E462" i="38"/>
  <c r="D463" i="4" s="1"/>
  <c r="E461" i="38"/>
  <c r="D462" i="4" s="1"/>
  <c r="A461" i="38"/>
  <c r="A462" i="4" s="1"/>
  <c r="E458" i="38"/>
  <c r="D459" i="4" s="1"/>
  <c r="A458" i="38"/>
  <c r="A459" i="4" s="1"/>
  <c r="E455" i="38"/>
  <c r="D456" i="4" s="1"/>
  <c r="A455" i="38"/>
  <c r="A456" i="4" s="1"/>
  <c r="E452" i="38"/>
  <c r="D453" i="4" s="1"/>
  <c r="A452" i="38"/>
  <c r="A453" i="4" s="1"/>
  <c r="E449" i="38"/>
  <c r="D450" i="4" s="1"/>
  <c r="A449" i="38"/>
  <c r="A450" i="4" s="1"/>
  <c r="E446" i="38"/>
  <c r="D447" i="4" s="1"/>
  <c r="A446" i="38"/>
  <c r="A447" i="4" s="1"/>
  <c r="E439" i="38"/>
  <c r="D440" i="4" s="1"/>
  <c r="A439" i="38"/>
  <c r="A440" i="4" s="1"/>
  <c r="E438" i="38"/>
  <c r="D439" i="4" s="1"/>
  <c r="A438" i="38"/>
  <c r="A439" i="4" s="1"/>
  <c r="E438" i="4"/>
  <c r="E437" i="4"/>
  <c r="D438" i="4"/>
  <c r="D437" i="4"/>
  <c r="A438" i="4"/>
  <c r="A437" i="4"/>
  <c r="E435" i="4"/>
  <c r="E434" i="4"/>
  <c r="D435" i="4"/>
  <c r="D434" i="4"/>
  <c r="D433" i="4"/>
  <c r="A435" i="4"/>
  <c r="A434" i="4"/>
  <c r="A433" i="4"/>
  <c r="E432" i="4"/>
  <c r="E431" i="4"/>
  <c r="D432" i="4"/>
  <c r="D431" i="4"/>
  <c r="A432" i="4"/>
  <c r="A431" i="4"/>
  <c r="E429" i="4"/>
  <c r="E428" i="4"/>
  <c r="D429" i="4"/>
  <c r="D428" i="4"/>
  <c r="A429" i="4"/>
  <c r="A428" i="4"/>
  <c r="E426" i="4"/>
  <c r="E425" i="4"/>
  <c r="D426" i="4"/>
  <c r="D425" i="4"/>
  <c r="A426" i="4"/>
  <c r="A425" i="4"/>
  <c r="E423" i="4"/>
  <c r="E422" i="4"/>
  <c r="D423" i="4"/>
  <c r="D422" i="4"/>
  <c r="A423" i="4"/>
  <c r="A422" i="4"/>
  <c r="E435" i="38"/>
  <c r="D436" i="4" s="1"/>
  <c r="A435" i="38"/>
  <c r="A436" i="4" s="1"/>
  <c r="E429" i="38"/>
  <c r="D430" i="4" s="1"/>
  <c r="A429" i="38"/>
  <c r="A430" i="4" s="1"/>
  <c r="E426" i="38"/>
  <c r="D427" i="4" s="1"/>
  <c r="A426" i="38"/>
  <c r="A427" i="4" s="1"/>
  <c r="E423" i="38"/>
  <c r="D424" i="4" s="1"/>
  <c r="A423" i="38"/>
  <c r="A424" i="4" s="1"/>
  <c r="E420" i="38"/>
  <c r="D421" i="4" s="1"/>
  <c r="A420" i="38"/>
  <c r="A421" i="4" s="1"/>
  <c r="E419" i="38"/>
  <c r="D420" i="4" s="1"/>
  <c r="A419" i="38"/>
  <c r="A420" i="4" s="1"/>
  <c r="E418" i="38"/>
  <c r="D419" i="4" s="1"/>
  <c r="A418" i="38"/>
  <c r="A419" i="4" s="1"/>
  <c r="E415" i="4"/>
  <c r="E414" i="4"/>
  <c r="D415" i="4"/>
  <c r="D414" i="4"/>
  <c r="A415" i="4"/>
  <c r="A414" i="4"/>
  <c r="E412" i="38"/>
  <c r="D413" i="4" s="1"/>
  <c r="A412" i="38"/>
  <c r="A413" i="4" s="1"/>
  <c r="E411" i="38"/>
  <c r="D412" i="4" s="1"/>
  <c r="A411" i="38"/>
  <c r="A412" i="4" s="1"/>
  <c r="E410" i="38"/>
  <c r="D411" i="4" s="1"/>
  <c r="A410" i="38"/>
  <c r="A411" i="4" s="1"/>
  <c r="E398" i="4"/>
  <c r="E397" i="4"/>
  <c r="D398" i="4"/>
  <c r="D397" i="4"/>
  <c r="A398" i="4"/>
  <c r="A397" i="4"/>
  <c r="E395" i="38"/>
  <c r="D396" i="4" s="1"/>
  <c r="A395" i="38"/>
  <c r="A396" i="4" s="1"/>
  <c r="E394" i="38"/>
  <c r="D395" i="4" s="1"/>
  <c r="A394" i="38"/>
  <c r="A395" i="4" s="1"/>
  <c r="E393" i="38"/>
  <c r="D394" i="4" s="1"/>
  <c r="A393" i="38"/>
  <c r="A394" i="4" s="1"/>
  <c r="E393" i="4"/>
  <c r="E392" i="4"/>
  <c r="D393" i="4"/>
  <c r="D392" i="4"/>
  <c r="A393" i="4"/>
  <c r="A392" i="4"/>
  <c r="E390" i="4"/>
  <c r="E389" i="4"/>
  <c r="D390" i="4"/>
  <c r="D389" i="4"/>
  <c r="A390" i="4"/>
  <c r="A389" i="4"/>
  <c r="E387" i="4"/>
  <c r="E386" i="4"/>
  <c r="D387" i="4"/>
  <c r="D386" i="4"/>
  <c r="A387" i="4"/>
  <c r="A386" i="4"/>
  <c r="E384" i="4"/>
  <c r="E383" i="4"/>
  <c r="D384" i="4"/>
  <c r="D383" i="4"/>
  <c r="A384" i="4"/>
  <c r="A383" i="4"/>
  <c r="E390" i="38"/>
  <c r="D391" i="4" s="1"/>
  <c r="A390" i="38"/>
  <c r="A391" i="4" s="1"/>
  <c r="E387" i="38"/>
  <c r="D388" i="4" s="1"/>
  <c r="A387" i="38"/>
  <c r="A388" i="4" s="1"/>
  <c r="E384" i="38"/>
  <c r="D385" i="4" s="1"/>
  <c r="A384" i="38"/>
  <c r="A385" i="4" s="1"/>
  <c r="E381" i="38"/>
  <c r="D382" i="4" s="1"/>
  <c r="A381" i="38"/>
  <c r="A382" i="4" s="1"/>
  <c r="E374" i="38"/>
  <c r="D375" i="4" s="1"/>
  <c r="A374" i="38"/>
  <c r="A375" i="4" s="1"/>
  <c r="E373" i="38"/>
  <c r="D374" i="4" s="1"/>
  <c r="A373" i="38"/>
  <c r="A374" i="4" s="1"/>
  <c r="E373" i="4"/>
  <c r="E372" i="4"/>
  <c r="D373" i="4"/>
  <c r="D372" i="4"/>
  <c r="A373" i="4"/>
  <c r="A372" i="4"/>
  <c r="E370" i="4"/>
  <c r="E369" i="4"/>
  <c r="D370" i="4"/>
  <c r="D369" i="4"/>
  <c r="A370" i="4"/>
  <c r="A369" i="4"/>
  <c r="E367" i="4"/>
  <c r="E366" i="4"/>
  <c r="D367" i="4"/>
  <c r="D366" i="4"/>
  <c r="A367" i="4"/>
  <c r="A366" i="4"/>
  <c r="E364" i="4"/>
  <c r="E363" i="4"/>
  <c r="D364" i="4"/>
  <c r="D363" i="4"/>
  <c r="A364" i="4"/>
  <c r="A363" i="4"/>
  <c r="E370" i="38"/>
  <c r="D371" i="4" s="1"/>
  <c r="A370" i="38"/>
  <c r="A371" i="4" s="1"/>
  <c r="E367" i="38"/>
  <c r="D368" i="4" s="1"/>
  <c r="A367" i="38"/>
  <c r="A368" i="4" s="1"/>
  <c r="E364" i="38"/>
  <c r="D365" i="4" s="1"/>
  <c r="A364" i="38"/>
  <c r="A365" i="4" s="1"/>
  <c r="E361" i="38"/>
  <c r="D362" i="4" s="1"/>
  <c r="A361" i="38"/>
  <c r="A362" i="4" s="1"/>
  <c r="E360" i="38"/>
  <c r="D361" i="4" s="1"/>
  <c r="A360" i="38"/>
  <c r="A361" i="4" s="1"/>
  <c r="E359" i="38"/>
  <c r="D360" i="4" s="1"/>
  <c r="A359" i="38"/>
  <c r="A360" i="4" s="1"/>
  <c r="E359" i="4"/>
  <c r="E358" i="4"/>
  <c r="D359" i="4"/>
  <c r="D358" i="4"/>
  <c r="A359" i="4"/>
  <c r="A358" i="4"/>
  <c r="E356" i="38"/>
  <c r="D357" i="4" s="1"/>
  <c r="A356" i="38"/>
  <c r="A357" i="4" s="1"/>
  <c r="E355" i="38"/>
  <c r="D356" i="4" s="1"/>
  <c r="A355" i="38"/>
  <c r="A356" i="4" s="1"/>
  <c r="E354" i="38"/>
  <c r="D355" i="4" s="1"/>
  <c r="A354" i="38"/>
  <c r="A355" i="4" s="1"/>
  <c r="E838" i="4"/>
  <c r="D838" i="4"/>
  <c r="A838" i="4"/>
  <c r="E215" i="38"/>
  <c r="D837" i="4" s="1"/>
  <c r="A215" i="38"/>
  <c r="A837" i="4" s="1"/>
  <c r="E211" i="38"/>
  <c r="D833" i="4" s="1"/>
  <c r="A211" i="38"/>
  <c r="A833" i="4" s="1"/>
  <c r="E210" i="38"/>
  <c r="D832" i="4" s="1"/>
  <c r="A210" i="38"/>
  <c r="A832" i="4" s="1"/>
  <c r="D831" i="4"/>
  <c r="D830" i="4"/>
  <c r="D829" i="4"/>
  <c r="D828" i="4"/>
  <c r="A830" i="4"/>
  <c r="A829" i="4"/>
  <c r="A828" i="4"/>
  <c r="E205" i="38"/>
  <c r="D827" i="4" s="1"/>
  <c r="A205" i="38"/>
  <c r="A827" i="4" s="1"/>
  <c r="E204" i="38"/>
  <c r="D826" i="4" s="1"/>
  <c r="A204" i="38"/>
  <c r="A826" i="4" s="1"/>
  <c r="E203" i="38"/>
  <c r="D825" i="4" s="1"/>
  <c r="A203" i="38"/>
  <c r="A825" i="4" s="1"/>
  <c r="E615" i="4"/>
  <c r="E614" i="4"/>
  <c r="E160" i="38"/>
  <c r="D613" i="4" s="1"/>
  <c r="A160" i="38"/>
  <c r="A613" i="4" s="1"/>
  <c r="E159" i="38"/>
  <c r="D612" i="4" s="1"/>
  <c r="A159" i="38"/>
  <c r="A612" i="4" s="1"/>
  <c r="E158" i="38"/>
  <c r="A158" i="38"/>
  <c r="E261" i="4"/>
  <c r="E260" i="4"/>
  <c r="E259" i="4"/>
  <c r="E258" i="4"/>
  <c r="D261" i="4"/>
  <c r="D260" i="4"/>
  <c r="D259" i="4"/>
  <c r="D258" i="4"/>
  <c r="A260" i="4"/>
  <c r="A259" i="4"/>
  <c r="A258" i="4"/>
  <c r="E144" i="38"/>
  <c r="D257" i="4" s="1"/>
  <c r="A144" i="38"/>
  <c r="A257" i="4" s="1"/>
  <c r="E140" i="38"/>
  <c r="A253" i="4"/>
  <c r="E139" i="38"/>
  <c r="D252" i="4" s="1"/>
  <c r="A139" i="38"/>
  <c r="A252" i="4" s="1"/>
  <c r="E251" i="4"/>
  <c r="E250" i="4"/>
  <c r="A251" i="4"/>
  <c r="A250" i="4"/>
  <c r="E136" i="38"/>
  <c r="D249" i="4" s="1"/>
  <c r="A136" i="38"/>
  <c r="A249" i="4" s="1"/>
  <c r="E135" i="38"/>
  <c r="D248" i="4" s="1"/>
  <c r="A135" i="38"/>
  <c r="A248" i="4" s="1"/>
  <c r="E134" i="38"/>
  <c r="D247" i="4" s="1"/>
  <c r="E192" i="4"/>
  <c r="E191" i="4"/>
  <c r="A191" i="4"/>
  <c r="E107" i="38"/>
  <c r="E108" i="38" s="1"/>
  <c r="A107" i="38"/>
  <c r="A190" i="4" s="1"/>
  <c r="E106" i="38"/>
  <c r="D189" i="4" s="1"/>
  <c r="A106" i="38"/>
  <c r="A189" i="4" s="1"/>
  <c r="E105" i="38"/>
  <c r="D188" i="4" s="1"/>
  <c r="A105" i="38"/>
  <c r="A188" i="4" s="1"/>
  <c r="E172" i="4"/>
  <c r="E171" i="4"/>
  <c r="A171" i="4"/>
  <c r="E169" i="4"/>
  <c r="E168" i="4"/>
  <c r="A169" i="4"/>
  <c r="A168" i="4"/>
  <c r="E165" i="4"/>
  <c r="E164" i="4"/>
  <c r="A165" i="4"/>
  <c r="A164" i="4"/>
  <c r="E160" i="4"/>
  <c r="E159" i="4"/>
  <c r="A159" i="4"/>
  <c r="D156" i="4"/>
  <c r="E157" i="4"/>
  <c r="E156" i="4"/>
  <c r="E154" i="4"/>
  <c r="E153" i="4"/>
  <c r="A156" i="4"/>
  <c r="A153" i="4"/>
  <c r="E145" i="4"/>
  <c r="E144" i="4"/>
  <c r="A145" i="4"/>
  <c r="A144" i="4"/>
  <c r="E142" i="4"/>
  <c r="E141" i="4"/>
  <c r="A141" i="4"/>
  <c r="E94" i="38"/>
  <c r="D172" i="4" s="1"/>
  <c r="E93" i="38"/>
  <c r="D171" i="4" s="1"/>
  <c r="E92" i="38"/>
  <c r="D170" i="4" s="1"/>
  <c r="A92" i="38"/>
  <c r="A170" i="4" s="1"/>
  <c r="E89" i="38"/>
  <c r="D167" i="4" s="1"/>
  <c r="A89" i="38"/>
  <c r="A167" i="4" s="1"/>
  <c r="E88" i="38"/>
  <c r="D166" i="4" s="1"/>
  <c r="A88" i="38"/>
  <c r="A166" i="4" s="1"/>
  <c r="E85" i="38"/>
  <c r="D163" i="4" s="1"/>
  <c r="A85" i="38"/>
  <c r="A163" i="4" s="1"/>
  <c r="E84" i="38"/>
  <c r="D162" i="4" s="1"/>
  <c r="A84" i="38"/>
  <c r="A162" i="4" s="1"/>
  <c r="E83" i="38"/>
  <c r="D161" i="4" s="1"/>
  <c r="A83" i="38"/>
  <c r="A161" i="4" s="1"/>
  <c r="E80" i="38"/>
  <c r="E81" i="38" s="1"/>
  <c r="E82" i="38" s="1"/>
  <c r="D160" i="4" s="1"/>
  <c r="A80" i="38"/>
  <c r="A158" i="4" s="1"/>
  <c r="E79" i="38"/>
  <c r="D157" i="4" s="1"/>
  <c r="E77" i="38"/>
  <c r="D155" i="4" s="1"/>
  <c r="A77" i="38"/>
  <c r="A155" i="4" s="1"/>
  <c r="E76" i="38"/>
  <c r="D154" i="4" s="1"/>
  <c r="E75" i="38"/>
  <c r="D153" i="4" s="1"/>
  <c r="E74" i="38"/>
  <c r="D152" i="4" s="1"/>
  <c r="A74" i="38"/>
  <c r="A152" i="4" s="1"/>
  <c r="E73" i="38"/>
  <c r="D151" i="4" s="1"/>
  <c r="A73" i="38"/>
  <c r="A151" i="4" s="1"/>
  <c r="E72" i="38"/>
  <c r="D150" i="4" s="1"/>
  <c r="A72" i="38"/>
  <c r="A150" i="4" s="1"/>
  <c r="E65" i="38"/>
  <c r="D143" i="4" s="1"/>
  <c r="D144" i="4" s="1"/>
  <c r="D145" i="4" s="1"/>
  <c r="A65" i="38"/>
  <c r="A143" i="4" s="1"/>
  <c r="A61" i="38"/>
  <c r="A139" i="4" s="1"/>
  <c r="A60" i="38"/>
  <c r="A138" i="4" s="1"/>
  <c r="E61" i="38"/>
  <c r="D139" i="4" s="1"/>
  <c r="E60" i="38"/>
  <c r="D138" i="4" s="1"/>
  <c r="E62" i="38"/>
  <c r="D140" i="4" s="1"/>
  <c r="A62" i="38"/>
  <c r="A140" i="4" s="1"/>
  <c r="A315" i="4"/>
  <c r="C21" i="40"/>
  <c r="C20" i="40" s="1"/>
  <c r="G112" i="38"/>
  <c r="G217" i="38"/>
  <c r="G216" i="38" s="1"/>
  <c r="G929" i="38"/>
  <c r="G928" i="38" s="1"/>
  <c r="G802" i="38"/>
  <c r="G786" i="38"/>
  <c r="G781" i="38"/>
  <c r="G780" i="38" s="1"/>
  <c r="G757" i="38"/>
  <c r="G736" i="38"/>
  <c r="G735" i="38" s="1"/>
  <c r="G689" i="38"/>
  <c r="G688" i="38" s="1"/>
  <c r="G687" i="38" s="1"/>
  <c r="G660" i="38"/>
  <c r="G659" i="38" s="1"/>
  <c r="G617" i="38"/>
  <c r="G607" i="38"/>
  <c r="G599" i="38"/>
  <c r="G598" i="38" s="1"/>
  <c r="G596" i="38"/>
  <c r="G595" i="38" s="1"/>
  <c r="G593" i="38"/>
  <c r="G588" i="38"/>
  <c r="G587" i="38" s="1"/>
  <c r="G538" i="38"/>
  <c r="G537" i="38" s="1"/>
  <c r="F546" i="4" s="1"/>
  <c r="F545" i="4" s="1"/>
  <c r="F544" i="4" s="1"/>
  <c r="G535" i="38"/>
  <c r="G534" i="38" s="1"/>
  <c r="F543" i="4" s="1"/>
  <c r="F542" i="4" s="1"/>
  <c r="F541" i="4" s="1"/>
  <c r="G490" i="38"/>
  <c r="G489" i="38" s="1"/>
  <c r="G348" i="38"/>
  <c r="G347" i="38" s="1"/>
  <c r="G346" i="38" s="1"/>
  <c r="G345" i="38" s="1"/>
  <c r="G344" i="38" s="1"/>
  <c r="G342" i="38"/>
  <c r="G341" i="38" s="1"/>
  <c r="G340" i="38" s="1"/>
  <c r="G339" i="38" s="1"/>
  <c r="G338" i="38" s="1"/>
  <c r="G336" i="38"/>
  <c r="G331" i="38"/>
  <c r="G330" i="38" s="1"/>
  <c r="G321" i="38"/>
  <c r="G293" i="38"/>
  <c r="G292" i="38" s="1"/>
  <c r="G254" i="38"/>
  <c r="G253" i="38" s="1"/>
  <c r="G252" i="38" s="1"/>
  <c r="G251" i="38" s="1"/>
  <c r="G250" i="38" s="1"/>
  <c r="G243" i="38"/>
  <c r="G242" i="38" s="1"/>
  <c r="G153" i="38"/>
  <c r="G152" i="38" s="1"/>
  <c r="G151" i="38" s="1"/>
  <c r="G150" i="38" s="1"/>
  <c r="G149" i="38" s="1"/>
  <c r="G15" i="38"/>
  <c r="G14" i="38" s="1"/>
  <c r="G13" i="38" s="1"/>
  <c r="G12" i="38" s="1"/>
  <c r="G11" i="38" s="1"/>
  <c r="G151" i="47"/>
  <c r="G765" i="38" s="1"/>
  <c r="G119" i="47"/>
  <c r="G117" i="47"/>
  <c r="G116" i="47" s="1"/>
  <c r="A3" i="4"/>
  <c r="A3" i="38" s="1"/>
  <c r="A3" i="47" s="1"/>
  <c r="A3" i="40" s="1"/>
  <c r="A2" i="47"/>
  <c r="A2" i="38"/>
  <c r="A2" i="40"/>
  <c r="A4" i="40"/>
  <c r="C11" i="40"/>
  <c r="C13" i="40"/>
  <c r="C10" i="40" s="1"/>
  <c r="C18" i="40"/>
  <c r="C17" i="40" s="1"/>
  <c r="A2" i="4"/>
  <c r="G979" i="38"/>
  <c r="G978" i="38" s="1"/>
  <c r="G739" i="38"/>
  <c r="G738" i="38" s="1"/>
  <c r="G613" i="38"/>
  <c r="G612" i="38" s="1"/>
  <c r="G493" i="38"/>
  <c r="G492" i="38" s="1"/>
  <c r="G605" i="38"/>
  <c r="G591" i="38"/>
  <c r="G100" i="38"/>
  <c r="G99" i="38"/>
  <c r="G98" i="38" s="1"/>
  <c r="G97" i="38" s="1"/>
  <c r="G96" i="38" s="1"/>
  <c r="G95" i="38" s="1"/>
  <c r="G259" i="47"/>
  <c r="G258" i="47" s="1"/>
  <c r="G479" i="47"/>
  <c r="G478" i="47" s="1"/>
  <c r="G460" i="38"/>
  <c r="F461" i="4" s="1"/>
  <c r="F460" i="4" s="1"/>
  <c r="F459" i="4" s="1"/>
  <c r="G539" i="47"/>
  <c r="G538" i="47" s="1"/>
  <c r="G537" i="47" s="1"/>
  <c r="G536" i="47" s="1"/>
  <c r="G535" i="47" s="1"/>
  <c r="G633" i="47"/>
  <c r="G632" i="47" s="1"/>
  <c r="G631" i="47" s="1"/>
  <c r="G630" i="47" s="1"/>
  <c r="G629" i="47" s="1"/>
  <c r="G892" i="38"/>
  <c r="F99" i="4"/>
  <c r="F98" i="4" s="1"/>
  <c r="F728" i="4"/>
  <c r="F727" i="4" s="1"/>
  <c r="F465" i="4"/>
  <c r="F464" i="4" s="1"/>
  <c r="F463" i="4" s="1"/>
  <c r="F462" i="4" s="1"/>
  <c r="G451" i="38"/>
  <c r="G484" i="47"/>
  <c r="G483" i="47" s="1"/>
  <c r="G482" i="47" s="1"/>
  <c r="F33" i="4"/>
  <c r="F32" i="4" s="1"/>
  <c r="F31" i="4" s="1"/>
  <c r="G798" i="38"/>
  <c r="G894" i="38"/>
  <c r="G893" i="38" s="1"/>
  <c r="G800" i="38"/>
  <c r="G777" i="38"/>
  <c r="F749" i="4" s="1"/>
  <c r="F748" i="4" s="1"/>
  <c r="F747" i="4" s="1"/>
  <c r="F746" i="4" s="1"/>
  <c r="F745" i="4" s="1"/>
  <c r="G706" i="47"/>
  <c r="G705" i="47" s="1"/>
  <c r="G704" i="47" s="1"/>
  <c r="G703" i="47" s="1"/>
  <c r="G545" i="47" l="1"/>
  <c r="G544" i="47" s="1"/>
  <c r="G543" i="47" s="1"/>
  <c r="G542" i="47" s="1"/>
  <c r="G541" i="47" s="1"/>
  <c r="G430" i="38"/>
  <c r="G429" i="38" s="1"/>
  <c r="G469" i="38"/>
  <c r="G468" i="38" s="1"/>
  <c r="G467" i="38" s="1"/>
  <c r="D254" i="4"/>
  <c r="D255" i="4"/>
  <c r="G442" i="47"/>
  <c r="G441" i="47" s="1"/>
  <c r="G440" i="47" s="1"/>
  <c r="G547" i="47"/>
  <c r="F426" i="4"/>
  <c r="F425" i="4" s="1"/>
  <c r="F424" i="4" s="1"/>
  <c r="F510" i="4"/>
  <c r="F509" i="4" s="1"/>
  <c r="F508" i="4" s="1"/>
  <c r="G193" i="38"/>
  <c r="G192" i="38" s="1"/>
  <c r="F641" i="4"/>
  <c r="F640" i="4" s="1"/>
  <c r="F639" i="4" s="1"/>
  <c r="F638" i="4" s="1"/>
  <c r="G148" i="38"/>
  <c r="F261" i="4" s="1"/>
  <c r="F260" i="4" s="1"/>
  <c r="F257" i="4" s="1"/>
  <c r="G92" i="47"/>
  <c r="G91" i="47" s="1"/>
  <c r="G90" i="47" s="1"/>
  <c r="G733" i="38"/>
  <c r="G732" i="38" s="1"/>
  <c r="G731" i="38" s="1"/>
  <c r="E7" i="48"/>
  <c r="G976" i="38"/>
  <c r="G975" i="38" s="1"/>
  <c r="G974" i="38" s="1"/>
  <c r="G207" i="38"/>
  <c r="F829" i="4" s="1"/>
  <c r="F828" i="4" s="1"/>
  <c r="G91" i="38"/>
  <c r="F169" i="4" s="1"/>
  <c r="F168" i="4" s="1"/>
  <c r="F167" i="4" s="1"/>
  <c r="G740" i="47"/>
  <c r="G739" i="47" s="1"/>
  <c r="G738" i="47" s="1"/>
  <c r="G737" i="47" s="1"/>
  <c r="G736" i="47" s="1"/>
  <c r="G403" i="38"/>
  <c r="G402" i="38" s="1"/>
  <c r="G262" i="38"/>
  <c r="G261" i="38" s="1"/>
  <c r="G260" i="38" s="1"/>
  <c r="D253" i="4"/>
  <c r="G15" i="49"/>
  <c r="G14" i="49" s="1"/>
  <c r="G13" i="49" s="1"/>
  <c r="G12" i="49" s="1"/>
  <c r="G9" i="49" s="1"/>
  <c r="D22" i="46"/>
  <c r="G21" i="48"/>
  <c r="G292" i="47"/>
  <c r="G291" i="47" s="1"/>
  <c r="G619" i="38"/>
  <c r="G267" i="47"/>
  <c r="G266" i="47" s="1"/>
  <c r="G370" i="47"/>
  <c r="G369" i="47" s="1"/>
  <c r="G608" i="47"/>
  <c r="G607" i="47" s="1"/>
  <c r="G606" i="47" s="1"/>
  <c r="G605" i="47" s="1"/>
  <c r="G670" i="47"/>
  <c r="G257" i="47"/>
  <c r="G256" i="47" s="1"/>
  <c r="G255" i="47" s="1"/>
  <c r="G248" i="47" s="1"/>
  <c r="G247" i="47" s="1"/>
  <c r="G794" i="38"/>
  <c r="G434" i="47"/>
  <c r="G433" i="47" s="1"/>
  <c r="G432" i="47" s="1"/>
  <c r="G431" i="47" s="1"/>
  <c r="G430" i="47" s="1"/>
  <c r="G112" i="47"/>
  <c r="G111" i="47" s="1"/>
  <c r="G110" i="47" s="1"/>
  <c r="G580" i="38"/>
  <c r="G579" i="38" s="1"/>
  <c r="G578" i="38" s="1"/>
  <c r="G577" i="38" s="1"/>
  <c r="G126" i="47"/>
  <c r="G71" i="47"/>
  <c r="G70" i="47" s="1"/>
  <c r="G327" i="38"/>
  <c r="G326" i="38" s="1"/>
  <c r="C16" i="40"/>
  <c r="G709" i="47"/>
  <c r="G708" i="47" s="1"/>
  <c r="G127" i="38"/>
  <c r="G248" i="38"/>
  <c r="G247" i="38" s="1"/>
  <c r="G246" i="38" s="1"/>
  <c r="G245" i="38" s="1"/>
  <c r="F813" i="4"/>
  <c r="F812" i="4" s="1"/>
  <c r="F809" i="4" s="1"/>
  <c r="F762" i="4"/>
  <c r="F761" i="4" s="1"/>
  <c r="F760" i="4" s="1"/>
  <c r="F831" i="4"/>
  <c r="F830" i="4" s="1"/>
  <c r="G934" i="38"/>
  <c r="G931" i="38" s="1"/>
  <c r="G927" i="38" s="1"/>
  <c r="G406" i="38"/>
  <c r="G405" i="38" s="1"/>
  <c r="G816" i="38"/>
  <c r="G815" i="38" s="1"/>
  <c r="G814" i="38" s="1"/>
  <c r="G813" i="38" s="1"/>
  <c r="G811" i="38" s="1"/>
  <c r="G810" i="38" s="1"/>
  <c r="A3" i="48"/>
  <c r="G753" i="38"/>
  <c r="G752" i="38" s="1"/>
  <c r="G751" i="38" s="1"/>
  <c r="G771" i="38"/>
  <c r="G770" i="38" s="1"/>
  <c r="G769" i="38" s="1"/>
  <c r="G768" i="38" s="1"/>
  <c r="F86" i="4"/>
  <c r="F85" i="4" s="1"/>
  <c r="F84" i="4" s="1"/>
  <c r="G46" i="38"/>
  <c r="G45" i="38" s="1"/>
  <c r="G114" i="38"/>
  <c r="G111" i="38" s="1"/>
  <c r="G110" i="38" s="1"/>
  <c r="E90" i="38"/>
  <c r="E91" i="38" s="1"/>
  <c r="D169" i="4" s="1"/>
  <c r="G179" i="38"/>
  <c r="G178" i="38" s="1"/>
  <c r="G174" i="38" s="1"/>
  <c r="G173" i="38" s="1"/>
  <c r="F370" i="4"/>
  <c r="F369" i="4" s="1"/>
  <c r="F368" i="4" s="1"/>
  <c r="G960" i="38"/>
  <c r="G959" i="38" s="1"/>
  <c r="G958" i="38" s="1"/>
  <c r="G957" i="38" s="1"/>
  <c r="F699" i="4"/>
  <c r="F698" i="4" s="1"/>
  <c r="F697" i="4" s="1"/>
  <c r="F235" i="4"/>
  <c r="F234" i="4" s="1"/>
  <c r="F233" i="4" s="1"/>
  <c r="F359" i="4"/>
  <c r="F358" i="4" s="1"/>
  <c r="F357" i="4" s="1"/>
  <c r="F356" i="4" s="1"/>
  <c r="F355" i="4" s="1"/>
  <c r="F183" i="4"/>
  <c r="G20" i="38"/>
  <c r="G19" i="38" s="1"/>
  <c r="G18" i="38" s="1"/>
  <c r="G333" i="38"/>
  <c r="G329" i="38" s="1"/>
  <c r="G268" i="38"/>
  <c r="G316" i="38"/>
  <c r="G783" i="38"/>
  <c r="G233" i="38"/>
  <c r="G229" i="38" s="1"/>
  <c r="G228" i="38" s="1"/>
  <c r="G227" i="38" s="1"/>
  <c r="F328" i="4"/>
  <c r="G854" i="38"/>
  <c r="G558" i="38"/>
  <c r="G557" i="38" s="1"/>
  <c r="F48" i="48"/>
  <c r="F47" i="48" s="1"/>
  <c r="G47" i="48" s="1"/>
  <c r="F582" i="4"/>
  <c r="F581" i="4" s="1"/>
  <c r="F580" i="4" s="1"/>
  <c r="F579" i="4" s="1"/>
  <c r="G223" i="38"/>
  <c r="G220" i="38" s="1"/>
  <c r="G219" i="38" s="1"/>
  <c r="G218" i="38" s="1"/>
  <c r="F116" i="4"/>
  <c r="F115" i="4" s="1"/>
  <c r="F114" i="4" s="1"/>
  <c r="F110" i="4" s="1"/>
  <c r="F879" i="4"/>
  <c r="F878" i="4" s="1"/>
  <c r="F877" i="4" s="1"/>
  <c r="G602" i="38"/>
  <c r="F886" i="4"/>
  <c r="F885" i="4" s="1"/>
  <c r="F884" i="4" s="1"/>
  <c r="F883" i="4" s="1"/>
  <c r="G792" i="38"/>
  <c r="G791" i="38" s="1"/>
  <c r="F50" i="4"/>
  <c r="F49" i="4" s="1"/>
  <c r="F48" i="4" s="1"/>
  <c r="G913" i="38"/>
  <c r="G912" i="38" s="1"/>
  <c r="G911" i="38" s="1"/>
  <c r="F55" i="4"/>
  <c r="F54" i="4" s="1"/>
  <c r="F53" i="4" s="1"/>
  <c r="G396" i="38"/>
  <c r="G395" i="38" s="1"/>
  <c r="G394" i="38" s="1"/>
  <c r="G393" i="38" s="1"/>
  <c r="G324" i="38"/>
  <c r="G323" i="38" s="1"/>
  <c r="F194" i="4"/>
  <c r="F540" i="4"/>
  <c r="F539" i="4" s="1"/>
  <c r="F538" i="4" s="1"/>
  <c r="F537" i="4" s="1"/>
  <c r="G119" i="38"/>
  <c r="G873" i="38"/>
  <c r="G872" i="38" s="1"/>
  <c r="G871" i="38" s="1"/>
  <c r="G870" i="38" s="1"/>
  <c r="G869" i="38" s="1"/>
  <c r="F685" i="4"/>
  <c r="F684" i="4" s="1"/>
  <c r="F683" i="4" s="1"/>
  <c r="F682" i="4" s="1"/>
  <c r="G480" i="38"/>
  <c r="G479" i="38" s="1"/>
  <c r="G550" i="38"/>
  <c r="G549" i="38" s="1"/>
  <c r="G548" i="38" s="1"/>
  <c r="G547" i="38" s="1"/>
  <c r="F854" i="4"/>
  <c r="F853" i="4" s="1"/>
  <c r="F852" i="4" s="1"/>
  <c r="F763" i="4"/>
  <c r="F533" i="4"/>
  <c r="F532" i="4" s="1"/>
  <c r="F531" i="4" s="1"/>
  <c r="E86" i="38"/>
  <c r="E87" i="38" s="1"/>
  <c r="D165" i="4" s="1"/>
  <c r="D230" i="4"/>
  <c r="G838" i="38"/>
  <c r="G837" i="38" s="1"/>
  <c r="G836" i="38" s="1"/>
  <c r="G835" i="38" s="1"/>
  <c r="F344" i="4"/>
  <c r="F343" i="4" s="1"/>
  <c r="F342" i="4" s="1"/>
  <c r="F341" i="4" s="1"/>
  <c r="F340" i="4" s="1"/>
  <c r="F339" i="4" s="1"/>
  <c r="F536" i="4"/>
  <c r="F535" i="4" s="1"/>
  <c r="F534" i="4" s="1"/>
  <c r="G899" i="38"/>
  <c r="G898" i="38" s="1"/>
  <c r="G897" i="38" s="1"/>
  <c r="G82" i="47"/>
  <c r="G745" i="47"/>
  <c r="G744" i="47"/>
  <c r="G743" i="47" s="1"/>
  <c r="G742" i="47" s="1"/>
  <c r="G78" i="38"/>
  <c r="G77" i="38" s="1"/>
  <c r="F157" i="4"/>
  <c r="F156" i="4" s="1"/>
  <c r="F155" i="4" s="1"/>
  <c r="G397" i="47"/>
  <c r="G396" i="47"/>
  <c r="G179" i="47"/>
  <c r="G178" i="47" s="1"/>
  <c r="G177" i="47"/>
  <c r="G446" i="47"/>
  <c r="G445" i="47" s="1"/>
  <c r="G697" i="47"/>
  <c r="G690" i="47" s="1"/>
  <c r="G346" i="47"/>
  <c r="G345" i="47" s="1"/>
  <c r="G495" i="47"/>
  <c r="G494" i="47" s="1"/>
  <c r="G109" i="47"/>
  <c r="G108" i="47" s="1"/>
  <c r="G244" i="47"/>
  <c r="G243" i="47" s="1"/>
  <c r="G242" i="47" s="1"/>
  <c r="G241" i="47" s="1"/>
  <c r="G222" i="47" s="1"/>
  <c r="G214" i="47" s="1"/>
  <c r="G199" i="47"/>
  <c r="G198" i="47" s="1"/>
  <c r="G197" i="47" s="1"/>
  <c r="G196" i="47" s="1"/>
  <c r="G195" i="47" s="1"/>
  <c r="G194" i="47" s="1"/>
  <c r="G193" i="47" s="1"/>
  <c r="G922" i="38"/>
  <c r="G921" i="38" s="1"/>
  <c r="G920" i="38" s="1"/>
  <c r="G919" i="38" s="1"/>
  <c r="G762" i="47"/>
  <c r="G761" i="47" s="1"/>
  <c r="G760" i="47" s="1"/>
  <c r="G759" i="47" s="1"/>
  <c r="G758" i="47" s="1"/>
  <c r="G751" i="47" s="1"/>
  <c r="G750" i="47" s="1"/>
  <c r="G389" i="38"/>
  <c r="D159" i="4"/>
  <c r="G528" i="38"/>
  <c r="G527" i="38" s="1"/>
  <c r="G520" i="38" s="1"/>
  <c r="G519" i="38" s="1"/>
  <c r="F836" i="4"/>
  <c r="F835" i="4" s="1"/>
  <c r="F834" i="4" s="1"/>
  <c r="F693" i="4"/>
  <c r="F692" i="4" s="1"/>
  <c r="F691" i="4" s="1"/>
  <c r="F555" i="4"/>
  <c r="F554" i="4" s="1"/>
  <c r="G514" i="38"/>
  <c r="G513" i="38" s="1"/>
  <c r="G376" i="38"/>
  <c r="G375" i="38" s="1"/>
  <c r="F142" i="4"/>
  <c r="F141" i="4" s="1"/>
  <c r="F140" i="4" s="1"/>
  <c r="F139" i="4" s="1"/>
  <c r="G492" i="47"/>
  <c r="G491" i="47" s="1"/>
  <c r="G327" i="47"/>
  <c r="G326" i="47" s="1"/>
  <c r="G415" i="47"/>
  <c r="G414" i="47" s="1"/>
  <c r="G500" i="47"/>
  <c r="G499" i="47" s="1"/>
  <c r="G498" i="47" s="1"/>
  <c r="G497" i="47" s="1"/>
  <c r="G734" i="47"/>
  <c r="G733" i="47" s="1"/>
  <c r="G732" i="47" s="1"/>
  <c r="G731" i="47" s="1"/>
  <c r="G730" i="47" s="1"/>
  <c r="G101" i="47"/>
  <c r="G100" i="47" s="1"/>
  <c r="G99" i="47" s="1"/>
  <c r="G315" i="47"/>
  <c r="G314" i="47" s="1"/>
  <c r="G313" i="47" s="1"/>
  <c r="G312" i="47" s="1"/>
  <c r="G306" i="47" s="1"/>
  <c r="F876" i="4"/>
  <c r="F875" i="4" s="1"/>
  <c r="F874" i="4" s="1"/>
  <c r="F573" i="4"/>
  <c r="F572" i="4" s="1"/>
  <c r="F571" i="4" s="1"/>
  <c r="G642" i="38"/>
  <c r="G641" i="38" s="1"/>
  <c r="G729" i="38"/>
  <c r="G728" i="38" s="1"/>
  <c r="G715" i="38" s="1"/>
  <c r="G714" i="38" s="1"/>
  <c r="F443" i="4"/>
  <c r="F442" i="4" s="1"/>
  <c r="F441" i="4" s="1"/>
  <c r="G704" i="38"/>
  <c r="G703" i="38" s="1"/>
  <c r="G702" i="38" s="1"/>
  <c r="G944" i="38"/>
  <c r="G943" i="38" s="1"/>
  <c r="F435" i="4"/>
  <c r="F434" i="4" s="1"/>
  <c r="F433" i="4" s="1"/>
  <c r="G682" i="38"/>
  <c r="G681" i="38" s="1"/>
  <c r="G674" i="38" s="1"/>
  <c r="G669" i="38" s="1"/>
  <c r="G662" i="38" s="1"/>
  <c r="G163" i="38"/>
  <c r="F802" i="4"/>
  <c r="F801" i="4" s="1"/>
  <c r="F800" i="4" s="1"/>
  <c r="F799" i="4" s="1"/>
  <c r="F681" i="4"/>
  <c r="F680" i="4" s="1"/>
  <c r="F679" i="4" s="1"/>
  <c r="F678" i="4" s="1"/>
  <c r="G511" i="38"/>
  <c r="G510" i="38" s="1"/>
  <c r="F565" i="4"/>
  <c r="F564" i="4" s="1"/>
  <c r="F563" i="4" s="1"/>
  <c r="G456" i="38"/>
  <c r="G455" i="38" s="1"/>
  <c r="F667" i="4"/>
  <c r="F505" i="4"/>
  <c r="F504" i="4" s="1"/>
  <c r="F503" i="4" s="1"/>
  <c r="F137" i="4"/>
  <c r="F136" i="4" s="1"/>
  <c r="F135" i="4" s="1"/>
  <c r="F131" i="4" s="1"/>
  <c r="F130" i="4" s="1"/>
  <c r="G700" i="38"/>
  <c r="G699" i="38" s="1"/>
  <c r="G852" i="38"/>
  <c r="G851" i="38" s="1"/>
  <c r="G841" i="38" s="1"/>
  <c r="G840" i="38" s="1"/>
  <c r="F769" i="4"/>
  <c r="C7" i="40"/>
  <c r="F321" i="4"/>
  <c r="F903" i="4"/>
  <c r="F314" i="4"/>
  <c r="G215" i="38"/>
  <c r="G211" i="38" s="1"/>
  <c r="G210" i="38" s="1"/>
  <c r="F839" i="4"/>
  <c r="F838" i="4" s="1"/>
  <c r="F837" i="4" s="1"/>
  <c r="G967" i="38"/>
  <c r="F59" i="4"/>
  <c r="F192" i="4"/>
  <c r="F191" i="4" s="1"/>
  <c r="F190" i="4" s="1"/>
  <c r="F189" i="4" s="1"/>
  <c r="F188" i="4" s="1"/>
  <c r="F187" i="4" s="1"/>
  <c r="F178" i="4"/>
  <c r="F393" i="4"/>
  <c r="F392" i="4" s="1"/>
  <c r="F391" i="4" s="1"/>
  <c r="F589" i="4"/>
  <c r="F588" i="4" s="1"/>
  <c r="F587" i="4" s="1"/>
  <c r="G474" i="38"/>
  <c r="G473" i="38" s="1"/>
  <c r="F256" i="4"/>
  <c r="F255" i="4" s="1"/>
  <c r="F254" i="4" s="1"/>
  <c r="F873" i="4"/>
  <c r="F872" i="4" s="1"/>
  <c r="F871" i="4" s="1"/>
  <c r="F77" i="4"/>
  <c r="F76" i="4" s="1"/>
  <c r="F75" i="4" s="1"/>
  <c r="G805" i="38"/>
  <c r="G804" i="38" s="1"/>
  <c r="F101" i="4"/>
  <c r="F100" i="4" s="1"/>
  <c r="F97" i="4" s="1"/>
  <c r="F96" i="4" s="1"/>
  <c r="F373" i="4"/>
  <c r="F372" i="4" s="1"/>
  <c r="F371" i="4" s="1"/>
  <c r="F724" i="4"/>
  <c r="F723" i="4" s="1"/>
  <c r="G444" i="38"/>
  <c r="G443" i="38" s="1"/>
  <c r="F149" i="4"/>
  <c r="F148" i="4" s="1"/>
  <c r="F147" i="4" s="1"/>
  <c r="F146" i="4" s="1"/>
  <c r="G421" i="38"/>
  <c r="G420" i="38" s="1"/>
  <c r="G283" i="38"/>
  <c r="G282" i="38" s="1"/>
  <c r="G281" i="38" s="1"/>
  <c r="G487" i="38"/>
  <c r="G486" i="38" s="1"/>
  <c r="G485" i="38" s="1"/>
  <c r="G984" i="38"/>
  <c r="G983" i="38" s="1"/>
  <c r="G982" i="38" s="1"/>
  <c r="G981" i="38" s="1"/>
  <c r="G590" i="38"/>
  <c r="G586" i="38" s="1"/>
  <c r="G585" i="38" s="1"/>
  <c r="F80" i="4"/>
  <c r="F79" i="4" s="1"/>
  <c r="G400" i="38"/>
  <c r="G399" i="38" s="1"/>
  <c r="F781" i="4"/>
  <c r="F780" i="4" s="1"/>
  <c r="F779" i="4" s="1"/>
  <c r="G652" i="38"/>
  <c r="G797" i="38"/>
  <c r="G866" i="38"/>
  <c r="G865" i="38" s="1"/>
  <c r="G864" i="38" s="1"/>
  <c r="G427" i="38"/>
  <c r="G426" i="38" s="1"/>
  <c r="G188" i="38"/>
  <c r="F502" i="4"/>
  <c r="F501" i="4" s="1"/>
  <c r="F500" i="4" s="1"/>
  <c r="G583" i="38"/>
  <c r="G582" i="38" s="1"/>
  <c r="G581" i="38" s="1"/>
  <c r="F586" i="4"/>
  <c r="F585" i="4" s="1"/>
  <c r="F584" i="4" s="1"/>
  <c r="F690" i="4"/>
  <c r="F689" i="4" s="1"/>
  <c r="F688" i="4" s="1"/>
  <c r="G610" i="38"/>
  <c r="G609" i="38" s="1"/>
  <c r="F577" i="4"/>
  <c r="F576" i="4" s="1"/>
  <c r="F575" i="4" s="1"/>
  <c r="F574" i="4" s="1"/>
  <c r="G266" i="38"/>
  <c r="G265" i="38" s="1"/>
  <c r="G169" i="38"/>
  <c r="G168" i="38" s="1"/>
  <c r="G167" i="38" s="1"/>
  <c r="G166" i="38" s="1"/>
  <c r="F201" i="4"/>
  <c r="F200" i="4" s="1"/>
  <c r="F199" i="4" s="1"/>
  <c r="F81" i="4"/>
  <c r="F278" i="4"/>
  <c r="F274" i="4" s="1"/>
  <c r="G51" i="38"/>
  <c r="F128" i="4"/>
  <c r="F127" i="4" s="1"/>
  <c r="G54" i="38"/>
  <c r="G53" i="38" s="1"/>
  <c r="F64" i="4"/>
  <c r="F63" i="4" s="1"/>
  <c r="F62" i="4" s="1"/>
  <c r="G447" i="38"/>
  <c r="G446" i="38" s="1"/>
  <c r="F696" i="4"/>
  <c r="F695" i="4" s="1"/>
  <c r="F694" i="4" s="1"/>
  <c r="G965" i="38"/>
  <c r="G964" i="38" s="1"/>
  <c r="G963" i="38" s="1"/>
  <c r="G962" i="38" s="1"/>
  <c r="G956" i="38" s="1"/>
  <c r="E63" i="38"/>
  <c r="G416" i="38"/>
  <c r="G415" i="38" s="1"/>
  <c r="G411" i="38" s="1"/>
  <c r="G410" i="38" s="1"/>
  <c r="F177" i="4"/>
  <c r="F176" i="4" s="1"/>
  <c r="F175" i="4" s="1"/>
  <c r="F174" i="4" s="1"/>
  <c r="F173" i="4" s="1"/>
  <c r="F367" i="4"/>
  <c r="F366" i="4" s="1"/>
  <c r="F365" i="4" s="1"/>
  <c r="G436" i="38"/>
  <c r="G435" i="38" s="1"/>
  <c r="G508" i="38"/>
  <c r="G507" i="38" s="1"/>
  <c r="G517" i="38"/>
  <c r="G516" i="38" s="1"/>
  <c r="F794" i="4"/>
  <c r="F793" i="4" s="1"/>
  <c r="F570" i="4"/>
  <c r="F569" i="4" s="1"/>
  <c r="F568" i="4" s="1"/>
  <c r="G145" i="38"/>
  <c r="G498" i="38"/>
  <c r="G497" i="38" s="1"/>
  <c r="F786" i="4"/>
  <c r="F785" i="4" s="1"/>
  <c r="F784" i="4" s="1"/>
  <c r="F783" i="4" s="1"/>
  <c r="D41" i="46" s="1"/>
  <c r="F40" i="48" s="1"/>
  <c r="G40" i="48" s="1"/>
  <c r="F804" i="4"/>
  <c r="F703" i="4"/>
  <c r="F513" i="4"/>
  <c r="F512" i="4" s="1"/>
  <c r="F511" i="4" s="1"/>
  <c r="F172" i="4"/>
  <c r="F171" i="4" s="1"/>
  <c r="F170" i="4" s="1"/>
  <c r="F553" i="4"/>
  <c r="F552" i="4" s="1"/>
  <c r="G66" i="38"/>
  <c r="G65" i="38" s="1"/>
  <c r="G61" i="38" s="1"/>
  <c r="G60" i="38" s="1"/>
  <c r="F387" i="4"/>
  <c r="F386" i="4" s="1"/>
  <c r="F385" i="4" s="1"/>
  <c r="F240" i="4"/>
  <c r="F239" i="4" s="1"/>
  <c r="F238" i="4" s="1"/>
  <c r="F237" i="4" s="1"/>
  <c r="F236" i="4" s="1"/>
  <c r="G81" i="38"/>
  <c r="G80" i="38" s="1"/>
  <c r="F860" i="4"/>
  <c r="F859" i="4" s="1"/>
  <c r="F858" i="4" s="1"/>
  <c r="F486" i="4"/>
  <c r="E109" i="38"/>
  <c r="D192" i="4" s="1"/>
  <c r="D191" i="4"/>
  <c r="F615" i="4"/>
  <c r="F614" i="4" s="1"/>
  <c r="F613" i="4" s="1"/>
  <c r="F612" i="4" s="1"/>
  <c r="G161" i="38"/>
  <c r="G941" i="38"/>
  <c r="G940" i="38" s="1"/>
  <c r="G939" i="38" s="1"/>
  <c r="G938" i="38" s="1"/>
  <c r="F289" i="4"/>
  <c r="F288" i="4" s="1"/>
  <c r="F287" i="4" s="1"/>
  <c r="F286" i="4" s="1"/>
  <c r="F285" i="4" s="1"/>
  <c r="G566" i="47"/>
  <c r="G565" i="47" s="1"/>
  <c r="G89" i="47"/>
  <c r="G69" i="47" s="1"/>
  <c r="G285" i="38"/>
  <c r="G764" i="38"/>
  <c r="F737" i="4"/>
  <c r="F736" i="4" s="1"/>
  <c r="F735" i="4" s="1"/>
  <c r="F734" i="4" s="1"/>
  <c r="F733" i="4" s="1"/>
  <c r="F732" i="4" s="1"/>
  <c r="G534" i="47"/>
  <c r="G533" i="47" s="1"/>
  <c r="G473" i="47"/>
  <c r="G472" i="47" s="1"/>
  <c r="G656" i="47"/>
  <c r="G655" i="47" s="1"/>
  <c r="G621" i="38"/>
  <c r="F659" i="4"/>
  <c r="F658" i="4" s="1"/>
  <c r="F653" i="4" s="1"/>
  <c r="F652" i="4" s="1"/>
  <c r="G206" i="38"/>
  <c r="G205" i="38" s="1"/>
  <c r="G204" i="38" s="1"/>
  <c r="G203" i="38" s="1"/>
  <c r="G483" i="38"/>
  <c r="G482" i="38" s="1"/>
  <c r="F232" i="4"/>
  <c r="F231" i="4" s="1"/>
  <c r="F230" i="4" s="1"/>
  <c r="G653" i="47"/>
  <c r="G652" i="47" s="1"/>
  <c r="G651" i="47" s="1"/>
  <c r="G650" i="47" s="1"/>
  <c r="G649" i="47" s="1"/>
  <c r="G648" i="47" s="1"/>
  <c r="G647" i="47" s="1"/>
  <c r="G76" i="38"/>
  <c r="G150" i="47"/>
  <c r="G149" i="47" s="1"/>
  <c r="G148" i="47" s="1"/>
  <c r="G147" i="47" s="1"/>
  <c r="G146" i="47" s="1"/>
  <c r="G139" i="47" s="1"/>
  <c r="G766" i="38"/>
  <c r="C15" i="40"/>
  <c r="G776" i="38"/>
  <c r="G775" i="38" s="1"/>
  <c r="G774" i="38" s="1"/>
  <c r="G773" i="38" s="1"/>
  <c r="F89" i="4"/>
  <c r="F88" i="4" s="1"/>
  <c r="F87" i="4" s="1"/>
  <c r="F16" i="48"/>
  <c r="F15" i="48" s="1"/>
  <c r="G15" i="48" s="1"/>
  <c r="G624" i="38"/>
  <c r="G623" i="38" s="1"/>
  <c r="G459" i="38"/>
  <c r="G458" i="38" s="1"/>
  <c r="F126" i="4"/>
  <c r="F125" i="4" s="1"/>
  <c r="D190" i="4"/>
  <c r="G313" i="38"/>
  <c r="G312" i="38" s="1"/>
  <c r="G311" i="38" s="1"/>
  <c r="G310" i="38" s="1"/>
  <c r="G39" i="38"/>
  <c r="G36" i="38" s="1"/>
  <c r="G477" i="38"/>
  <c r="G476" i="38" s="1"/>
  <c r="F415" i="4"/>
  <c r="F414" i="4" s="1"/>
  <c r="F413" i="4" s="1"/>
  <c r="F412" i="4" s="1"/>
  <c r="F411" i="4" s="1"/>
  <c r="G891" i="38"/>
  <c r="G190" i="38"/>
  <c r="F28" i="4"/>
  <c r="F27" i="4" s="1"/>
  <c r="F26" i="4" s="1"/>
  <c r="F22" i="4" s="1"/>
  <c r="F17" i="4" s="1"/>
  <c r="F16" i="4" s="1"/>
  <c r="G603" i="47"/>
  <c r="G602" i="47" s="1"/>
  <c r="G601" i="47" s="1"/>
  <c r="G600" i="47" s="1"/>
  <c r="G599" i="47" s="1"/>
  <c r="F627" i="4"/>
  <c r="F623" i="4" s="1"/>
  <c r="F622" i="4" s="1"/>
  <c r="G532" i="38"/>
  <c r="G531" i="38" s="1"/>
  <c r="G530" i="38" s="1"/>
  <c r="F58" i="4"/>
  <c r="F57" i="4" s="1"/>
  <c r="G827" i="38"/>
  <c r="G826" i="38" s="1"/>
  <c r="F119" i="4"/>
  <c r="F530" i="4"/>
  <c r="F529" i="4" s="1"/>
  <c r="F528" i="4" s="1"/>
  <c r="G999" i="38"/>
  <c r="G998" i="38" s="1"/>
  <c r="G994" i="38" s="1"/>
  <c r="G993" i="38" s="1"/>
  <c r="G992" i="38" s="1"/>
  <c r="G63" i="47"/>
  <c r="G56" i="47" s="1"/>
  <c r="G45" i="47" s="1"/>
  <c r="F294" i="4"/>
  <c r="F293" i="4" s="1"/>
  <c r="F292" i="4" s="1"/>
  <c r="D158" i="4"/>
  <c r="G833" i="38"/>
  <c r="G832" i="38" s="1"/>
  <c r="G472" i="38"/>
  <c r="F297" i="4"/>
  <c r="F296" i="4" s="1"/>
  <c r="F295" i="4" s="1"/>
  <c r="G86" i="38"/>
  <c r="G85" i="38" s="1"/>
  <c r="G84" i="38" s="1"/>
  <c r="F600" i="4"/>
  <c r="F599" i="4" s="1"/>
  <c r="F598" i="4" s="1"/>
  <c r="F597" i="4" s="1"/>
  <c r="F596" i="4" s="1"/>
  <c r="G697" i="38"/>
  <c r="G696" i="38" s="1"/>
  <c r="F844" i="4"/>
  <c r="F843" i="4" s="1"/>
  <c r="F842" i="4" s="1"/>
  <c r="F841" i="4" s="1"/>
  <c r="F840" i="4" s="1"/>
  <c r="F470" i="4"/>
  <c r="F469" i="4" s="1"/>
  <c r="F468" i="4" s="1"/>
  <c r="G379" i="38"/>
  <c r="G378" i="38" s="1"/>
  <c r="G20" i="47"/>
  <c r="G19" i="47" s="1"/>
  <c r="G18" i="47" s="1"/>
  <c r="G17" i="47" s="1"/>
  <c r="F303" i="4"/>
  <c r="G743" i="38"/>
  <c r="G742" i="38" s="1"/>
  <c r="G741" i="38" s="1"/>
  <c r="F40" i="4"/>
  <c r="F713" i="4"/>
  <c r="F755" i="4"/>
  <c r="F202" i="4"/>
  <c r="G450" i="38"/>
  <c r="G449" i="38" s="1"/>
  <c r="F452" i="4"/>
  <c r="F451" i="4" s="1"/>
  <c r="F450" i="4" s="1"/>
  <c r="F399" i="4"/>
  <c r="D47" i="46"/>
  <c r="F897" i="4"/>
  <c r="F562" i="4"/>
  <c r="F561" i="4" s="1"/>
  <c r="F558" i="4" s="1"/>
  <c r="G362" i="38"/>
  <c r="G361" i="38" s="1"/>
  <c r="G360" i="38" s="1"/>
  <c r="G359" i="38" s="1"/>
  <c r="F595" i="4"/>
  <c r="F594" i="4" s="1"/>
  <c r="F593" i="4" s="1"/>
  <c r="E66" i="38"/>
  <c r="E67" i="38" s="1"/>
  <c r="G453" i="38"/>
  <c r="G452" i="38" s="1"/>
  <c r="G137" i="38"/>
  <c r="G136" i="38" s="1"/>
  <c r="G135" i="38" s="1"/>
  <c r="G134" i="38" s="1"/>
  <c r="G639" i="38"/>
  <c r="G638" i="38" s="1"/>
  <c r="G631" i="38" s="1"/>
  <c r="G630" i="38" s="1"/>
  <c r="G303" i="38"/>
  <c r="G302" i="38" s="1"/>
  <c r="G382" i="38"/>
  <c r="G381" i="38" s="1"/>
  <c r="F611" i="4" l="1"/>
  <c r="F610" i="4" s="1"/>
  <c r="F609" i="4" s="1"/>
  <c r="F608" i="4" s="1"/>
  <c r="F792" i="4"/>
  <c r="F791" i="4" s="1"/>
  <c r="F790" i="4" s="1"/>
  <c r="G723" i="47"/>
  <c r="G722" i="47" s="1"/>
  <c r="F507" i="4"/>
  <c r="F506" i="4" s="1"/>
  <c r="G147" i="38"/>
  <c r="G90" i="38"/>
  <c r="G89" i="38" s="1"/>
  <c r="G88" i="38" s="1"/>
  <c r="F420" i="4"/>
  <c r="F419" i="4" s="1"/>
  <c r="F166" i="4"/>
  <c r="F161" i="4" s="1"/>
  <c r="G315" i="38"/>
  <c r="F827" i="4"/>
  <c r="F826" i="4" s="1"/>
  <c r="F825" i="4" s="1"/>
  <c r="G576" i="38"/>
  <c r="G575" i="38" s="1"/>
  <c r="G669" i="47"/>
  <c r="G398" i="38"/>
  <c r="G125" i="47"/>
  <c r="G32" i="38"/>
  <c r="G31" i="38" s="1"/>
  <c r="G17" i="38" s="1"/>
  <c r="G616" i="38"/>
  <c r="G265" i="47"/>
  <c r="G264" i="47" s="1"/>
  <c r="G403" i="47"/>
  <c r="G812" i="38"/>
  <c r="G490" i="47"/>
  <c r="G489" i="47" s="1"/>
  <c r="G488" i="47" s="1"/>
  <c r="G487" i="47" s="1"/>
  <c r="G796" i="38"/>
  <c r="G541" i="38"/>
  <c r="G226" i="38"/>
  <c r="G225" i="38" s="1"/>
  <c r="D168" i="4"/>
  <c r="F229" i="4"/>
  <c r="F228" i="4" s="1"/>
  <c r="F227" i="4" s="1"/>
  <c r="G264" i="38"/>
  <c r="G259" i="38" s="1"/>
  <c r="G258" i="38" s="1"/>
  <c r="G695" i="38"/>
  <c r="G694" i="38" s="1"/>
  <c r="G693" i="38" s="1"/>
  <c r="G103" i="38"/>
  <c r="G102" i="38" s="1"/>
  <c r="G202" i="38"/>
  <c r="G201" i="38" s="1"/>
  <c r="G779" i="38"/>
  <c r="G778" i="38" s="1"/>
  <c r="G991" i="38"/>
  <c r="G990" i="38" s="1"/>
  <c r="F193" i="4"/>
  <c r="F186" i="4" s="1"/>
  <c r="F185" i="4" s="1"/>
  <c r="F557" i="4"/>
  <c r="F556" i="4" s="1"/>
  <c r="G896" i="38"/>
  <c r="G601" i="38"/>
  <c r="G48" i="48"/>
  <c r="F499" i="4"/>
  <c r="F498" i="4" s="1"/>
  <c r="F768" i="4"/>
  <c r="F253" i="4"/>
  <c r="F252" i="4" s="1"/>
  <c r="F246" i="4" s="1"/>
  <c r="F245" i="4" s="1"/>
  <c r="D24" i="46" s="1"/>
  <c r="F23" i="48" s="1"/>
  <c r="G23" i="48" s="1"/>
  <c r="F269" i="4"/>
  <c r="F268" i="4" s="1"/>
  <c r="F267" i="4" s="1"/>
  <c r="F266" i="4" s="1"/>
  <c r="F265" i="4" s="1"/>
  <c r="F264" i="4" s="1"/>
  <c r="F263" i="4" s="1"/>
  <c r="D26" i="46" s="1"/>
  <c r="G918" i="38"/>
  <c r="G916" i="38" s="1"/>
  <c r="G280" i="38"/>
  <c r="G279" i="38" s="1"/>
  <c r="G257" i="38" s="1"/>
  <c r="G256" i="38" s="1"/>
  <c r="F440" i="4"/>
  <c r="F439" i="4" s="1"/>
  <c r="F302" i="4"/>
  <c r="D28" i="46" s="1"/>
  <c r="F27" i="48" s="1"/>
  <c r="G27" i="48" s="1"/>
  <c r="F39" i="4"/>
  <c r="F38" i="4" s="1"/>
  <c r="G160" i="38"/>
  <c r="G159" i="38" s="1"/>
  <c r="G158" i="38" s="1"/>
  <c r="G157" i="38" s="1"/>
  <c r="G506" i="38"/>
  <c r="G505" i="38" s="1"/>
  <c r="G496" i="38" s="1"/>
  <c r="F751" i="4"/>
  <c r="F750" i="4" s="1"/>
  <c r="F56" i="4"/>
  <c r="F52" i="4" s="1"/>
  <c r="F51" i="4" s="1"/>
  <c r="G936" i="38"/>
  <c r="F833" i="4"/>
  <c r="F832" i="4" s="1"/>
  <c r="F824" i="4" s="1"/>
  <c r="F823" i="4" s="1"/>
  <c r="D43" i="46" s="1"/>
  <c r="F42" i="48" s="1"/>
  <c r="G42" i="48" s="1"/>
  <c r="F666" i="4"/>
  <c r="G50" i="38"/>
  <c r="G49" i="38" s="1"/>
  <c r="D164" i="4"/>
  <c r="G16" i="48"/>
  <c r="F527" i="4"/>
  <c r="F526" i="4" s="1"/>
  <c r="F851" i="4"/>
  <c r="F850" i="4" s="1"/>
  <c r="F78" i="4"/>
  <c r="F74" i="4" s="1"/>
  <c r="F69" i="4" s="1"/>
  <c r="F68" i="4" s="1"/>
  <c r="D13" i="46" s="1"/>
  <c r="F12" i="48" s="1"/>
  <c r="G12" i="48" s="1"/>
  <c r="F567" i="4"/>
  <c r="F566" i="4" s="1"/>
  <c r="G388" i="38"/>
  <c r="G387" i="38" s="1"/>
  <c r="G374" i="38" s="1"/>
  <c r="G373" i="38" s="1"/>
  <c r="F390" i="4"/>
  <c r="F389" i="4" s="1"/>
  <c r="F388" i="4" s="1"/>
  <c r="F375" i="4" s="1"/>
  <c r="F374" i="4" s="1"/>
  <c r="F607" i="4"/>
  <c r="F606" i="4" s="1"/>
  <c r="G187" i="38"/>
  <c r="G186" i="38" s="1"/>
  <c r="G181" i="38" s="1"/>
  <c r="G172" i="38" s="1"/>
  <c r="G171" i="38" s="1"/>
  <c r="G763" i="38"/>
  <c r="G762" i="38" s="1"/>
  <c r="G761" i="38" s="1"/>
  <c r="G760" i="38" s="1"/>
  <c r="F870" i="4"/>
  <c r="F869" i="4" s="1"/>
  <c r="F551" i="4"/>
  <c r="F550" i="4" s="1"/>
  <c r="F549" i="4" s="1"/>
  <c r="G144" i="38"/>
  <c r="G140" i="38" s="1"/>
  <c r="G139" i="38" s="1"/>
  <c r="G132" i="38" s="1"/>
  <c r="G126" i="38" s="1"/>
  <c r="G540" i="38"/>
  <c r="F338" i="4"/>
  <c r="D30" i="46" s="1"/>
  <c r="F361" i="4"/>
  <c r="F360" i="4" s="1"/>
  <c r="F583" i="4"/>
  <c r="F578" i="4" s="1"/>
  <c r="F803" i="4"/>
  <c r="F798" i="4" s="1"/>
  <c r="G439" i="38"/>
  <c r="G438" i="38" s="1"/>
  <c r="G955" i="38"/>
  <c r="G615" i="38"/>
  <c r="F138" i="4"/>
  <c r="G419" i="38"/>
  <c r="G418" i="38" s="1"/>
  <c r="F687" i="4"/>
  <c r="F686" i="4" s="1"/>
  <c r="F124" i="4"/>
  <c r="F123" i="4" s="1"/>
  <c r="D141" i="4"/>
  <c r="E64" i="38"/>
  <c r="D142" i="4" s="1"/>
  <c r="G663" i="38"/>
  <c r="G822" i="38"/>
  <c r="G821" i="38" s="1"/>
  <c r="G820" i="38" s="1"/>
  <c r="G819" i="38" s="1"/>
  <c r="G818" i="38" s="1"/>
  <c r="F473" i="4"/>
  <c r="F472" i="4" s="1"/>
  <c r="F471" i="4" s="1"/>
  <c r="F467" i="4" s="1"/>
  <c r="F466" i="4" s="1"/>
  <c r="G471" i="38"/>
  <c r="G470" i="38" s="1"/>
  <c r="G466" i="38" s="1"/>
  <c r="G465" i="38" s="1"/>
  <c r="F154" i="4"/>
  <c r="F153" i="4" s="1"/>
  <c r="F152" i="4" s="1"/>
  <c r="F151" i="4" s="1"/>
  <c r="F150" i="4" s="1"/>
  <c r="G75" i="38"/>
  <c r="G74" i="38" s="1"/>
  <c r="G73" i="38" s="1"/>
  <c r="G72" i="38" s="1"/>
  <c r="G937" i="38"/>
  <c r="F291" i="4"/>
  <c r="F290" i="4" s="1"/>
  <c r="F284" i="4" s="1"/>
  <c r="F283" i="4" s="1"/>
  <c r="G890" i="38"/>
  <c r="G889" i="38" s="1"/>
  <c r="G888" i="38" s="1"/>
  <c r="G887" i="38" s="1"/>
  <c r="G886" i="38" s="1"/>
  <c r="G885" i="38" s="1"/>
  <c r="F216" i="4"/>
  <c r="F215" i="4" s="1"/>
  <c r="F214" i="4" s="1"/>
  <c r="F213" i="4" s="1"/>
  <c r="F212" i="4" s="1"/>
  <c r="F211" i="4" s="1"/>
  <c r="F210" i="4" s="1"/>
  <c r="G83" i="38"/>
  <c r="D11" i="46"/>
  <c r="D46" i="46"/>
  <c r="F46" i="48"/>
  <c r="G300" i="38"/>
  <c r="G299" i="38" s="1"/>
  <c r="G298" i="38" s="1"/>
  <c r="G301" i="38"/>
  <c r="G628" i="38"/>
  <c r="G627" i="38" s="1"/>
  <c r="G629" i="38"/>
  <c r="F789" i="4" l="1"/>
  <c r="F788" i="4" s="1"/>
  <c r="G395" i="47"/>
  <c r="G772" i="47" s="1"/>
  <c r="F226" i="4"/>
  <c r="D23" i="46" s="1"/>
  <c r="F22" i="48" s="1"/>
  <c r="G22" i="48" s="1"/>
  <c r="D21" i="46"/>
  <c r="F20" i="48" s="1"/>
  <c r="G884" i="38"/>
  <c r="G917" i="38"/>
  <c r="F664" i="4"/>
  <c r="D38" i="46" s="1"/>
  <c r="F37" i="48" s="1"/>
  <c r="G495" i="38"/>
  <c r="G133" i="38"/>
  <c r="G156" i="38"/>
  <c r="G155" i="38" s="1"/>
  <c r="G165" i="38"/>
  <c r="G574" i="38"/>
  <c r="F496" i="4"/>
  <c r="D34" i="46" s="1"/>
  <c r="F33" i="48" s="1"/>
  <c r="G33" i="48" s="1"/>
  <c r="F731" i="4"/>
  <c r="D39" i="46" s="1"/>
  <c r="F38" i="48" s="1"/>
  <c r="G38" i="48" s="1"/>
  <c r="G915" i="38"/>
  <c r="F37" i="4"/>
  <c r="D12" i="46" s="1"/>
  <c r="F11" i="48" s="1"/>
  <c r="G11" i="48" s="1"/>
  <c r="F410" i="4"/>
  <c r="F849" i="4"/>
  <c r="F848" i="4" s="1"/>
  <c r="D45" i="46" s="1"/>
  <c r="F782" i="4"/>
  <c r="F497" i="4"/>
  <c r="F605" i="4"/>
  <c r="D36" i="46" s="1"/>
  <c r="F35" i="48" s="1"/>
  <c r="G35" i="48" s="1"/>
  <c r="G692" i="38"/>
  <c r="F548" i="4"/>
  <c r="F547" i="4" s="1"/>
  <c r="D35" i="46" s="1"/>
  <c r="F34" i="48" s="1"/>
  <c r="G34" i="48" s="1"/>
  <c r="F354" i="4"/>
  <c r="F337" i="4"/>
  <c r="G353" i="38"/>
  <c r="G352" i="38"/>
  <c r="D42" i="46"/>
  <c r="F41" i="48" s="1"/>
  <c r="G759" i="38"/>
  <c r="D19" i="46"/>
  <c r="F18" i="48" s="1"/>
  <c r="G408" i="38"/>
  <c r="F353" i="4"/>
  <c r="D32" i="46" s="1"/>
  <c r="G409" i="38"/>
  <c r="F409" i="4"/>
  <c r="D33" i="46" s="1"/>
  <c r="F32" i="48" s="1"/>
  <c r="G32" i="48" s="1"/>
  <c r="F665" i="4"/>
  <c r="F129" i="4"/>
  <c r="F95" i="4" s="1"/>
  <c r="G59" i="38"/>
  <c r="G48" i="38" s="1"/>
  <c r="G10" i="38" s="1"/>
  <c r="D27" i="46"/>
  <c r="F26" i="48" s="1"/>
  <c r="G26" i="48" s="1"/>
  <c r="F262" i="4"/>
  <c r="F45" i="48"/>
  <c r="G45" i="48" s="1"/>
  <c r="G46" i="48"/>
  <c r="F25" i="48"/>
  <c r="F29" i="48"/>
  <c r="D29" i="46"/>
  <c r="F10" i="48"/>
  <c r="D20" i="46" l="1"/>
  <c r="F209" i="4"/>
  <c r="G868" i="38"/>
  <c r="D37" i="46"/>
  <c r="F847" i="4"/>
  <c r="F663" i="4"/>
  <c r="G9" i="38"/>
  <c r="G691" i="38"/>
  <c r="G626" i="38" s="1"/>
  <c r="D31" i="46"/>
  <c r="D40" i="46"/>
  <c r="D15" i="46"/>
  <c r="F14" i="48" s="1"/>
  <c r="G14" i="48" s="1"/>
  <c r="F9" i="4"/>
  <c r="F31" i="48"/>
  <c r="F30" i="48" s="1"/>
  <c r="G30" i="48" s="1"/>
  <c r="F352" i="4"/>
  <c r="D18" i="46"/>
  <c r="G351" i="38"/>
  <c r="G350" i="38" s="1"/>
  <c r="D25" i="46"/>
  <c r="G18" i="48"/>
  <c r="F17" i="48"/>
  <c r="G17" i="48" s="1"/>
  <c r="D44" i="46"/>
  <c r="F44" i="48"/>
  <c r="G10" i="48"/>
  <c r="F8" i="48"/>
  <c r="G37" i="48"/>
  <c r="F36" i="48"/>
  <c r="G36" i="48" s="1"/>
  <c r="G29" i="48"/>
  <c r="F28" i="48"/>
  <c r="G28" i="48" s="1"/>
  <c r="F19" i="48"/>
  <c r="G19" i="48" s="1"/>
  <c r="G20" i="48"/>
  <c r="G25" i="48"/>
  <c r="F24" i="48"/>
  <c r="G24" i="48" s="1"/>
  <c r="F39" i="48"/>
  <c r="G39" i="48" s="1"/>
  <c r="G41" i="48"/>
  <c r="G1005" i="38" l="1"/>
  <c r="G31" i="48"/>
  <c r="F909" i="4"/>
  <c r="D9" i="46"/>
  <c r="D50" i="46" s="1"/>
  <c r="C31" i="40" s="1"/>
  <c r="C30" i="40" s="1"/>
  <c r="C29" i="40" s="1"/>
  <c r="C28" i="40" s="1"/>
  <c r="C23" i="40" s="1"/>
  <c r="C9" i="40" s="1"/>
  <c r="G8" i="48"/>
  <c r="F43" i="48"/>
  <c r="G43" i="48" s="1"/>
  <c r="G44" i="48"/>
  <c r="F7" i="48" l="1"/>
  <c r="G7" i="48" s="1"/>
</calcChain>
</file>

<file path=xl/sharedStrings.xml><?xml version="1.0" encoding="utf-8"?>
<sst xmlns="http://schemas.openxmlformats.org/spreadsheetml/2006/main" count="11156" uniqueCount="766">
  <si>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</si>
  <si>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</si>
  <si>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</si>
  <si>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</si>
  <si>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</si>
  <si>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</si>
  <si>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</si>
  <si>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</si>
  <si>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</si>
  <si>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</si>
  <si>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</si>
  <si>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</si>
  <si>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</si>
  <si>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</si>
  <si>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</si>
  <si>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</si>
  <si>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</si>
  <si>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</si>
  <si>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</si>
  <si>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</si>
  <si>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</si>
  <si>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</si>
  <si>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</si>
  <si>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</si>
  <si>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</si>
  <si>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</si>
  <si>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</si>
  <si>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</si>
  <si>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</si>
  <si>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</si>
  <si>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</si>
  <si>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</si>
  <si>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</si>
  <si>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</si>
  <si>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</si>
  <si>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</si>
  <si>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</si>
  <si>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</si>
  <si>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</si>
  <si>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</si>
  <si>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</si>
  <si>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</si>
  <si>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</si>
  <si>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</si>
  <si>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</si>
  <si>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</si>
  <si>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</si>
  <si>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</si>
  <si>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</si>
  <si>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</si>
  <si>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</si>
  <si>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</si>
  <si>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</si>
  <si>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</si>
  <si>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</si>
  <si>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</si>
  <si>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</si>
  <si>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</si>
  <si>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</si>
  <si>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</si>
  <si>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</si>
  <si>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</si>
  <si>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</si>
  <si>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</si>
  <si>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</si>
  <si>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</si>
  <si>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</si>
  <si>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</si>
  <si>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</si>
  <si>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</si>
  <si>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</si>
  <si>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</si>
  <si>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</si>
  <si>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</si>
  <si>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</si>
  <si>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</si>
  <si>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</si>
  <si>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</si>
  <si>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</si>
  <si>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</si>
  <si>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</si>
  <si>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</si>
  <si>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</si>
  <si>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</si>
  <si>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</si>
  <si>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</si>
  <si>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</si>
  <si>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</si>
  <si>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</si>
  <si>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</si>
  <si>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</si>
  <si>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</si>
  <si>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</si>
  <si>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</si>
  <si>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</si>
  <si>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</si>
  <si>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</si>
  <si>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</si>
  <si>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</si>
  <si>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</si>
  <si>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</si>
  <si>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</si>
  <si>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</si>
  <si>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</si>
  <si>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</si>
  <si>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</si>
  <si>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</si>
  <si>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</si>
  <si>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</si>
  <si>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</si>
  <si>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</si>
  <si>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</si>
  <si>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</si>
  <si>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</si>
  <si>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</si>
  <si>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</si>
  <si>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</si>
  <si>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</si>
  <si>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</si>
  <si>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</si>
  <si>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</si>
  <si>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</si>
  <si>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</si>
  <si>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</si>
  <si>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</si>
  <si>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</si>
  <si>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</si>
  <si>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</si>
  <si>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</si>
  <si>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</si>
  <si>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</si>
  <si>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</si>
  <si>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</si>
  <si>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</si>
  <si>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</si>
  <si>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</si>
  <si>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</si>
  <si>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</si>
  <si>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</si>
  <si>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</si>
  <si>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</si>
  <si>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</si>
  <si>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</si>
  <si>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</si>
  <si>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</si>
  <si>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</si>
  <si>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</si>
  <si>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</si>
  <si>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</si>
  <si>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</si>
  <si>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</si>
  <si>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</si>
  <si>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</si>
  <si>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</si>
  <si>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</si>
  <si>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</si>
  <si>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</si>
  <si>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</si>
  <si>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</si>
  <si>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</si>
  <si>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</si>
  <si>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</si>
  <si>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</si>
  <si>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</si>
  <si>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</si>
  <si>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</si>
  <si>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</si>
  <si>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</si>
  <si>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</si>
  <si>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</si>
  <si>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</si>
  <si>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</si>
  <si>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</si>
  <si>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</si>
  <si>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</si>
  <si>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</si>
  <si>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</si>
  <si>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</si>
  <si>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</si>
  <si>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</si>
  <si>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</si>
  <si>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</si>
  <si>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</si>
  <si>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</si>
  <si>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</si>
  <si>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</si>
  <si>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</si>
  <si>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</si>
  <si>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</si>
  <si>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</si>
  <si>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</si>
  <si>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</si>
  <si>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</si>
  <si>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</si>
  <si>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</si>
  <si>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</si>
  <si>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</si>
  <si>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</si>
  <si>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</si>
  <si>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</si>
  <si>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</si>
  <si>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</si>
  <si>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</si>
  <si>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</si>
  <si>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</si>
  <si>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</si>
  <si>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</si>
  <si>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</si>
  <si>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</si>
  <si>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</si>
  <si>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</si>
  <si>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</si>
  <si>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</si>
  <si>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</si>
  <si>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</si>
  <si>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</si>
  <si>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</si>
  <si>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</si>
  <si>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</si>
  <si>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</si>
  <si>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</si>
  <si>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</si>
  <si>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</si>
  <si>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</si>
  <si>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</si>
  <si>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</si>
  <si>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</si>
  <si>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</si>
  <si>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</si>
  <si>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</si>
  <si>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</si>
  <si>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</si>
  <si>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</si>
  <si>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</si>
  <si>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</si>
  <si>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</si>
  <si>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</si>
  <si>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</si>
  <si>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</si>
  <si>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</si>
  <si>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</si>
  <si>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</si>
  <si>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</si>
  <si>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</si>
  <si>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</si>
  <si>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</si>
  <si>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</si>
  <si>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</si>
  <si>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</si>
  <si>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</si>
  <si>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</si>
  <si>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</si>
  <si>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</si>
  <si>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</si>
  <si>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</si>
  <si>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</si>
  <si>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</si>
  <si>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</si>
  <si>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</si>
  <si>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</si>
  <si>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</si>
  <si>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</si>
  <si>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</si>
  <si>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</si>
  <si>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</si>
  <si>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</si>
  <si>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</si>
  <si>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</si>
  <si>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</si>
  <si>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</si>
  <si>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</si>
  <si>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</si>
  <si>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</si>
  <si>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</si>
  <si>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</si>
  <si>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</si>
  <si>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</si>
  <si>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</si>
  <si>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</si>
  <si>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</si>
  <si>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</si>
  <si>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</si>
  <si>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</si>
  <si>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</si>
  <si>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</si>
  <si>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</si>
  <si>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</si>
  <si>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</si>
  <si>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</si>
  <si>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</si>
  <si>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</si>
  <si>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</si>
  <si>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</si>
  <si>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</si>
  <si>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</si>
  <si>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</si>
  <si>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</si>
  <si>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</si>
  <si>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</si>
  <si>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</si>
  <si>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</si>
  <si>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</si>
  <si>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</si>
  <si>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</si>
  <si>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</si>
  <si>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</si>
  <si>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</si>
  <si>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</si>
  <si>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</si>
  <si>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</si>
  <si>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</si>
  <si>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</si>
  <si>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</si>
  <si>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</si>
  <si>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</si>
  <si>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</si>
  <si>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</si>
  <si>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</si>
  <si>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</si>
  <si>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</si>
  <si>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</si>
  <si>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</si>
  <si>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</si>
  <si>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</si>
  <si>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</si>
  <si>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</si>
  <si>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</si>
  <si>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</si>
  <si>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</si>
  <si>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</si>
  <si>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7Г 0 01 96610 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</si>
  <si>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</si>
  <si>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</si>
  <si>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</si>
  <si>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</si>
  <si>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</si>
  <si>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</si>
  <si>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</si>
  <si>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</si>
  <si>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</si>
  <si>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</si>
  <si>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</si>
  <si>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</si>
  <si>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</si>
  <si>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</si>
  <si>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</si>
  <si>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</si>
  <si>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</si>
  <si>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</si>
  <si>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</si>
  <si>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</si>
  <si>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Р5 0 00 00000</t>
  </si>
  <si>
    <t>Приложение № 5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</si>
  <si>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</si>
  <si>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</si>
  <si>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</si>
  <si>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</si>
  <si>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</si>
  <si>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</si>
  <si>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</si>
  <si>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</si>
  <si>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</si>
  <si>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</si>
  <si>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к  решению  Собрания представителей Сусуманского городского округа</t>
  </si>
  <si>
    <t>№            п/п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</si>
  <si>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</si>
  <si>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</si>
  <si>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</si>
  <si>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</si>
  <si>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</si>
  <si>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</si>
  <si>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</si>
  <si>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</si>
  <si>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</si>
  <si>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</si>
  <si>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</si>
  <si>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</si>
  <si>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</si>
  <si>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</si>
  <si>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</si>
  <si>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4.2.</t>
  </si>
  <si>
    <t>4.3.</t>
  </si>
  <si>
    <t>4.4.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</si>
  <si>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</si>
  <si>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</si>
  <si>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</si>
  <si>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</si>
  <si>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</si>
  <si>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</si>
  <si>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</si>
  <si>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</si>
  <si>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</si>
  <si>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</si>
  <si>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</si>
  <si>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</si>
  <si>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</si>
  <si>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</si>
  <si>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</si>
  <si>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</si>
  <si>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</si>
  <si>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</si>
  <si>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</si>
  <si>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10.</t>
  </si>
  <si>
    <t>10.1.</t>
  </si>
  <si>
    <t>11.</t>
  </si>
  <si>
    <t>11.1.</t>
  </si>
  <si>
    <t>12.</t>
  </si>
  <si>
    <t>12.1.</t>
  </si>
  <si>
    <t>Сумма</t>
  </si>
  <si>
    <t>Основное мероприятие "Управление развитием отрасли образования"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</si>
  <si>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</si>
  <si>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</si>
  <si>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</si>
  <si>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</si>
  <si>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</si>
  <si>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</si>
  <si>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</si>
  <si>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</si>
  <si>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</si>
  <si>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</si>
  <si>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</si>
  <si>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</si>
  <si>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</si>
  <si>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</si>
  <si>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</si>
  <si>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</si>
  <si>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</si>
  <si>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</si>
  <si>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</si>
  <si>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</si>
  <si>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</si>
  <si>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</si>
  <si>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</si>
  <si>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</si>
  <si>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</si>
  <si>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</si>
  <si>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</si>
  <si>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</si>
  <si>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</si>
  <si>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</si>
  <si>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</si>
  <si>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</si>
  <si>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</si>
  <si>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</si>
  <si>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</si>
  <si>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</si>
  <si>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</si>
  <si>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</si>
  <si>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</si>
  <si>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</si>
  <si>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</si>
  <si>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</si>
  <si>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</si>
  <si>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</si>
  <si>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</si>
  <si>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</si>
  <si>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</si>
  <si>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</si>
  <si>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</si>
  <si>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</si>
  <si>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</si>
  <si>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</si>
  <si>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</si>
  <si>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</si>
  <si>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</si>
  <si>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</si>
  <si>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</si>
  <si>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</si>
  <si>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</si>
  <si>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</si>
  <si>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</si>
  <si>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</si>
  <si>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</si>
  <si>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</si>
  <si>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</si>
  <si>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</si>
  <si>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</si>
  <si>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</si>
  <si>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</si>
  <si>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</si>
  <si>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</si>
  <si>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</si>
  <si>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</si>
  <si>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</si>
  <si>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</si>
  <si>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</si>
  <si>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</si>
  <si>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</si>
  <si>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</si>
  <si>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</si>
  <si>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</si>
  <si>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</si>
  <si>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</si>
  <si>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</si>
  <si>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</si>
  <si>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</si>
  <si>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</si>
  <si>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</si>
  <si>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</si>
  <si>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</si>
  <si>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</si>
  <si>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</si>
  <si>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</si>
  <si>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</si>
  <si>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</si>
  <si>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</si>
  <si>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</si>
  <si>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</si>
  <si>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</si>
  <si>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</si>
  <si>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</si>
  <si>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</si>
  <si>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</si>
  <si>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</si>
  <si>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</si>
  <si>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</si>
  <si>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</si>
  <si>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</si>
  <si>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</si>
  <si>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</si>
  <si>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</si>
  <si>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</si>
  <si>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</si>
  <si>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</si>
  <si>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</si>
  <si>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</si>
  <si>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</si>
  <si>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</si>
  <si>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</si>
  <si>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</si>
  <si>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</si>
  <si>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</si>
  <si>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</si>
  <si>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</si>
  <si>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</si>
  <si>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</si>
  <si>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</si>
  <si>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</si>
  <si>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</si>
  <si>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</si>
  <si>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</si>
  <si>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</si>
  <si>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</si>
  <si>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</si>
  <si>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</si>
  <si>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</si>
  <si>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</si>
  <si>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</si>
  <si>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</si>
  <si>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</si>
  <si>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</si>
  <si>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</si>
  <si>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</si>
  <si>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</si>
  <si>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</si>
  <si>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</si>
  <si>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</si>
  <si>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</si>
  <si>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</si>
  <si>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</si>
  <si>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</si>
  <si>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</si>
  <si>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</si>
  <si>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</si>
  <si>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</si>
  <si>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</si>
  <si>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</si>
  <si>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</si>
  <si>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</si>
  <si>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</si>
  <si>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</si>
  <si>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</si>
  <si>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</si>
  <si>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</si>
  <si>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</si>
  <si>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</si>
  <si>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</si>
  <si>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</si>
  <si>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</si>
  <si>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</si>
  <si>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</si>
  <si>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</si>
  <si>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</si>
  <si>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</si>
  <si>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</si>
  <si>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</si>
  <si>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</si>
  <si>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</si>
  <si>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</si>
  <si>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</si>
  <si>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</si>
  <si>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</si>
  <si>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</si>
  <si>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</si>
  <si>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</si>
  <si>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</si>
  <si>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</si>
  <si>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</si>
  <si>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</si>
  <si>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</si>
  <si>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</si>
  <si>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</si>
  <si>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</si>
  <si>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</si>
  <si>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</si>
  <si>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</si>
  <si>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</si>
  <si>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</si>
  <si>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</si>
  <si>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</si>
  <si>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</si>
  <si>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</si>
  <si>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</si>
  <si>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</si>
  <si>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 xml:space="preserve">Распределение расходов бюджета муниципального образования "Сусуманский городской округ" на 2019 год                     по разделам и подразделам  классификации расходов бюджетов Российской Федерации </t>
  </si>
  <si>
    <t xml:space="preserve">Распределение ассигнований из бюджета муниципального образования "Сусуманский городской округ" на 2019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</si>
  <si>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2019 год</t>
  </si>
  <si>
    <t>Распределение бюджетных ассигнований на реализацию муниципальных программ на 2019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</si>
  <si>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2019 год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</si>
  <si>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</si>
  <si>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</si>
  <si>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</si>
  <si>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</si>
  <si>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</si>
  <si>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</si>
  <si>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</si>
  <si>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</si>
  <si>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</si>
  <si>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</si>
  <si>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</si>
  <si>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"О бюджете муниципального образования "Сусуманский городской округ" на 2019 год"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</si>
  <si>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</si>
  <si>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</si>
  <si>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Иные закупки товаров, работ и услуг для обеспечения государственных (муниципальных )нужд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</si>
  <si>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</si>
  <si>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</si>
  <si>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</si>
  <si>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</si>
  <si>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</si>
  <si>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</si>
  <si>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t>
  </si>
  <si>
    <t>7Р 0 02 S3С20</t>
  </si>
  <si>
    <t xml:space="preserve">Финансовая поддержка субъектов малого и среднего предпринимательства </t>
  </si>
  <si>
    <t xml:space="preserve">7И 0 01 93360 </t>
  </si>
  <si>
    <t>7Z 0 01 92010</t>
  </si>
  <si>
    <t>Мероприятия по благоустройству территории Сусуманского городского округа</t>
  </si>
  <si>
    <t>Выплата доплаты к пенсии</t>
  </si>
  <si>
    <t>Р5 0 00 08621</t>
  </si>
  <si>
    <t>Приложение № 6</t>
  </si>
  <si>
    <t>"+" "-" ассигно-ваний</t>
  </si>
  <si>
    <t xml:space="preserve">Сравнительная таблица по расходам  на внесение изменений по бюджету Сусуманского городского округа                 на 2019 год </t>
  </si>
  <si>
    <t>Прочие мероприятия по благоустройству</t>
  </si>
  <si>
    <t>К2 0 00 08640</t>
  </si>
  <si>
    <t>Приобретение, изготовление баннеров и иной наглядной продукции антитеррористической направленности</t>
  </si>
  <si>
    <t xml:space="preserve">7Т 0 05 95160 </t>
  </si>
  <si>
    <t xml:space="preserve"> </t>
  </si>
  <si>
    <t xml:space="preserve">7Щ 0 00 00000 </t>
  </si>
  <si>
    <t xml:space="preserve">7Щ 0 01 00000 </t>
  </si>
  <si>
    <t>7Щ 0 01 R5110</t>
  </si>
  <si>
    <t>Проведение комплексных кадастровых работ за счет средств областного бюджета</t>
  </si>
  <si>
    <t>Основное мероприятие "Проведение на территории Сусуманского городского округа комплексных кадастровых работ"</t>
  </si>
  <si>
    <t>Основное мероприятие "Улучшение жилищных условий молодых семей"</t>
  </si>
  <si>
    <t>Дополнительная социальная выплата молодым семьям при рождении (усыновлении) каждого ребенка</t>
  </si>
  <si>
    <t>7Ж 0 01 73070</t>
  </si>
  <si>
    <t>Основное мероприятие "Разработка декларации безопасности (включая государственную экспертизу)"</t>
  </si>
  <si>
    <t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t>
  </si>
  <si>
    <t>7А 0 00 00000</t>
  </si>
  <si>
    <t>7А 0 01 00000</t>
  </si>
  <si>
    <t>7А 0 01 93340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</si>
  <si>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</si>
  <si>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</si>
  <si>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 xml:space="preserve">Мероприятия в области охраны окружающей среды </t>
  </si>
  <si>
    <t>К4 0 00 00000</t>
  </si>
  <si>
    <t>Прочие мероприятия в области охраны окружающей среды</t>
  </si>
  <si>
    <t>К4 0 00 08660</t>
  </si>
  <si>
    <t>Исполнение судебных актов</t>
  </si>
  <si>
    <t xml:space="preserve">7Ф 0 01 75010 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</si>
  <si>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</si>
  <si>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Основное мероприятие  "Финансовая поддержка организациям коммунального комплекса"</t>
  </si>
  <si>
    <t>Муниципальная программа "Управление муниципальным имуществом Сусуманского городского округа на 2018-2020 годы"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</si>
  <si>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</si>
  <si>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7Р 0 04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</si>
  <si>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</si>
  <si>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</si>
  <si>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</si>
  <si>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</si>
  <si>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</si>
  <si>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 xml:space="preserve">7Р 0 04 00000 </t>
  </si>
  <si>
    <t>Муниципальная программа "Развитие водохозяйственного комплекса Сусуманского городского округа на 2018-2019 год"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</si>
  <si>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</si>
  <si>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Приложение № 3</t>
  </si>
  <si>
    <t>Основное мероприятие "Разработка проектно-сметной документации (в том числе проведение инженерных изысканий) по объектам размещения отходов»"</t>
  </si>
  <si>
    <t>7W 0 02 00000</t>
  </si>
  <si>
    <t>7W 0 02 73710</t>
  </si>
  <si>
    <t>7W 0 02 S3710</t>
  </si>
  <si>
    <t>Основное мероприятие "Содержание автомобильных дорог общего пользования местного значения"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</si>
  <si>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</si>
  <si>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программа "Обеспечение жильем молодых семей  в Сусуманском городском округе  на 2018- 2020 годы"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</si>
  <si>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</si>
  <si>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"Развитие торговли  на территории Сусуманского городского округа на 2018- 2020 годы"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</si>
  <si>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</si>
  <si>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t>
  </si>
  <si>
    <t xml:space="preserve">7Л 0 02 92300 </t>
  </si>
  <si>
    <t xml:space="preserve">7Л 0 02 00000 </t>
  </si>
  <si>
    <t>Утверждено по бюджету на 2019 год</t>
  </si>
  <si>
    <t>Уточнен-ный план на 2019 год</t>
  </si>
  <si>
    <t>Основное мероприятие "Развитие кадрового потенциала"</t>
  </si>
  <si>
    <t>7Р 0 06 00000</t>
  </si>
  <si>
    <t>7Р 0 06 91510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</si>
  <si>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</si>
  <si>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</si>
  <si>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t>
  </si>
  <si>
    <t>7D 0 01 95450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</si>
  <si>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</si>
  <si>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</si>
  <si>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7Г 0 F3 00000 </t>
  </si>
  <si>
    <t>Обеспечение мероприятий по переселению граждвн из аварийного жилищного фонда за счет средств, поступающих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</si>
  <si>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</si>
  <si>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Расселение жителей из аварийного многоквартирного дома, расположенного по адресу: ул.Строителей, д.17,г.Сусуман, Сусуманский городской округ</t>
  </si>
  <si>
    <t>К2 0 00 50100</t>
  </si>
  <si>
    <t>Приложение № 2</t>
  </si>
  <si>
    <t>Приложение № 4</t>
  </si>
  <si>
    <t>Мероприятия в области предупреждения и ликвидации последствий чрезвычайных ситуаций и области гражданской обороны.</t>
  </si>
  <si>
    <t>Ч2 0 00 00000</t>
  </si>
  <si>
    <t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t>
  </si>
  <si>
    <t>Ч2 0 00 08200</t>
  </si>
  <si>
    <t>Предупреждение и ликвидация последствий чрезвычайной ситуации на территории Сусуманского городского округа за счет средств местного бюджета</t>
  </si>
  <si>
    <t>Ч2 0 00 08300</t>
  </si>
  <si>
    <t>7Р 0 04 74100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</si>
  <si>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 в 2019 году</t>
  </si>
  <si>
    <t>Р1 8 00 00000</t>
  </si>
  <si>
    <t xml:space="preserve">Осуществление государственных полномочий по организации мероприятий при осуществлении деятельности по обращению с животными без владельцев в 2019 году </t>
  </si>
  <si>
    <t>Р1 8 00 74190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</si>
  <si>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t>
  </si>
  <si>
    <t>7Г 0 F3 67483</t>
  </si>
  <si>
    <t>7Г 0 F3 67484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</si>
  <si>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</si>
  <si>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</si>
  <si>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к решению Собрания представителей Сусуманского городского округа</t>
  </si>
  <si>
    <t>Распределение бюджетных ассигнований, направляемых на исполнение публичных нормативных обязательств                         в 2019 году</t>
  </si>
  <si>
    <t>тыс.рублей</t>
  </si>
  <si>
    <t>ЦСТ</t>
  </si>
  <si>
    <t>Вед.</t>
  </si>
  <si>
    <t>Социальная политика</t>
  </si>
  <si>
    <t xml:space="preserve">Пенсионное обеспечение </t>
  </si>
  <si>
    <t>Приложение № 7</t>
  </si>
  <si>
    <t xml:space="preserve">7Г 0 02 00000 </t>
  </si>
  <si>
    <t xml:space="preserve">7Г 0 02 Z2178 </t>
  </si>
  <si>
    <t>Данные из таблицы</t>
  </si>
  <si>
    <t>Расчеты по приказу</t>
  </si>
  <si>
    <t>Другие виды транспорта</t>
  </si>
  <si>
    <t xml:space="preserve"> Т1 0  00 00000</t>
  </si>
  <si>
    <t>Организация транспортного обслуживания населения в границах Сусуманского городского округа</t>
  </si>
  <si>
    <t xml:space="preserve"> Т1 0  00 03180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</si>
  <si>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t>
  </si>
  <si>
    <t>Основное мероприятие « Реализация мероприятий по восстановлению и модернизации муниципального имущества в 2019 году»</t>
  </si>
  <si>
    <t>Реализация  мероприятий по восстановлению и модернизации муниципального имущества в 2019 году в Сусуманском городском округе</t>
  </si>
  <si>
    <t>Развитие творческого и профессионального потенциала педагогических работников образовательных учреждений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</si>
  <si>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</si>
  <si>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Основное мероприятие "Сохранение культурного наследия и творческого потенциала"</t>
  </si>
  <si>
    <t>Основное мероприятие "Создание временных дополнительных рабочих мест для подростков в летний период"</t>
  </si>
  <si>
    <t>Основное мероприятие "Организация проведения областных универсальных совместных ярмарок товаров"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</si>
  <si>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</si>
  <si>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внутреннего и муниципального долга</t>
  </si>
  <si>
    <t>Оказание  ритуальных услуг на территории Сусуманского городского округа</t>
  </si>
  <si>
    <t>от    12.11.2019 г. №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</si>
</sst>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2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3">
      <alignment horizontal="left" vertical="top" wrapText="1"/>
    </xf>
  </cellStyleXfs>
  <cellXfs count="513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/>
    <xf numFmtId="0" fontId="3" fillId="2" borderId="0" xfId="0" applyFont="1" applyFill="1"/>
    <xf numFmtId="0" fontId="4" fillId="0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wrapText="1"/>
    </xf>
    <xf numFmtId="0" fontId="15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wrapText="1"/>
    </xf>
    <xf numFmtId="49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2" fillId="0" borderId="0" xfId="0" applyFont="1"/>
    <xf numFmtId="0" fontId="5" fillId="0" borderId="0" xfId="0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0" fontId="19" fillId="0" borderId="0" xfId="0" applyFont="1"/>
    <xf numFmtId="0" fontId="15" fillId="0" borderId="0" xfId="0" applyFont="1"/>
    <xf numFmtId="0" fontId="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3" fillId="2" borderId="0" xfId="0" applyFont="1" applyFill="1" applyBorder="1"/>
    <xf numFmtId="0" fontId="3" fillId="0" borderId="0" xfId="0" applyFont="1" applyBorder="1"/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5" fillId="0" borderId="0" xfId="0" applyFont="1" applyBorder="1"/>
    <xf numFmtId="164" fontId="5" fillId="2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top" wrapText="1" shrinkToFit="1"/>
    </xf>
    <xf numFmtId="0" fontId="15" fillId="0" borderId="0" xfId="0" applyFont="1" applyFill="1" applyBorder="1"/>
    <xf numFmtId="0" fontId="5" fillId="0" borderId="0" xfId="0" applyFont="1" applyFill="1" applyBorder="1"/>
    <xf numFmtId="0" fontId="17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wrapText="1"/>
    </xf>
    <xf numFmtId="0" fontId="23" fillId="0" borderId="0" xfId="0" applyFont="1"/>
    <xf numFmtId="49" fontId="22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justify" wrapText="1"/>
    </xf>
    <xf numFmtId="49" fontId="5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4" fillId="9" borderId="1" xfId="0" applyFont="1" applyFill="1" applyBorder="1" applyAlignment="1">
      <alignment horizontal="left" wrapText="1"/>
    </xf>
    <xf numFmtId="49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7" borderId="1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0" fillId="0" borderId="1" xfId="0" applyFont="1" applyBorder="1"/>
    <xf numFmtId="0" fontId="22" fillId="0" borderId="1" xfId="0" applyFont="1" applyFill="1" applyBorder="1" applyAlignment="1">
      <alignment vertical="center" wrapText="1"/>
    </xf>
    <xf numFmtId="2" fontId="4" fillId="9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/>
    <xf numFmtId="2" fontId="19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wrapText="1"/>
    </xf>
    <xf numFmtId="0" fontId="4" fillId="0" borderId="3" xfId="1" applyNumberFormat="1" applyFont="1" applyFill="1" applyProtection="1">
      <alignment horizontal="left" vertical="top" wrapText="1"/>
    </xf>
    <xf numFmtId="0" fontId="19" fillId="0" borderId="3" xfId="1" applyNumberFormat="1" applyFont="1" applyFill="1" applyProtection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10" fillId="0" borderId="0" xfId="0" applyFont="1" applyBorder="1"/>
    <xf numFmtId="2" fontId="10" fillId="0" borderId="0" xfId="0" applyNumberFormat="1" applyFont="1" applyBorder="1"/>
    <xf numFmtId="164" fontId="10" fillId="0" borderId="0" xfId="0" applyNumberFormat="1" applyFont="1" applyBorder="1"/>
    <xf numFmtId="1" fontId="5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23" fillId="0" borderId="0" xfId="0" applyFont="1" applyFill="1"/>
    <xf numFmtId="0" fontId="4" fillId="9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2" fontId="4" fillId="7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19" fillId="7" borderId="2" xfId="0" applyNumberFormat="1" applyFont="1" applyFill="1" applyBorder="1" applyAlignment="1" applyProtection="1">
      <alignment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2" fontId="19" fillId="7" borderId="1" xfId="0" applyNumberFormat="1" applyFont="1" applyFill="1" applyBorder="1" applyAlignment="1" applyProtection="1">
      <alignment horizontal="center" vertical="center"/>
      <protection locked="0"/>
    </xf>
    <xf numFmtId="49" fontId="19" fillId="7" borderId="2" xfId="0" applyNumberFormat="1" applyFont="1" applyFill="1" applyBorder="1" applyAlignment="1" applyProtection="1">
      <alignment wrapText="1"/>
      <protection locked="0"/>
    </xf>
    <xf numFmtId="49" fontId="4" fillId="9" borderId="1" xfId="0" applyNumberFormat="1" applyFont="1" applyFill="1" applyBorder="1" applyAlignment="1" applyProtection="1">
      <alignment horizontal="left" wrapText="1"/>
      <protection locked="0"/>
    </xf>
    <xf numFmtId="2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wrapText="1"/>
      <protection locked="0"/>
    </xf>
    <xf numFmtId="164" fontId="0" fillId="0" borderId="0" xfId="0" applyNumberFormat="1" applyFont="1"/>
    <xf numFmtId="0" fontId="8" fillId="9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wrapText="1"/>
    </xf>
    <xf numFmtId="49" fontId="8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wrapText="1"/>
    </xf>
    <xf numFmtId="49" fontId="9" fillId="9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49" fontId="19" fillId="0" borderId="1" xfId="0" applyNumberFormat="1" applyFont="1" applyFill="1" applyBorder="1" applyAlignment="1">
      <alignment wrapText="1"/>
    </xf>
    <xf numFmtId="164" fontId="4" fillId="9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left" wrapText="1"/>
    </xf>
    <xf numFmtId="49" fontId="4" fillId="7" borderId="1" xfId="0" applyNumberFormat="1" applyFont="1" applyFill="1" applyBorder="1" applyAlignment="1">
      <alignment horizontal="left" wrapText="1"/>
    </xf>
    <xf numFmtId="0" fontId="1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7" borderId="0" xfId="0" applyFill="1"/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5" fillId="7" borderId="1" xfId="0" applyFont="1" applyFill="1" applyBorder="1" applyAlignment="1">
      <alignment wrapText="1"/>
    </xf>
    <xf numFmtId="0" fontId="25" fillId="7" borderId="1" xfId="0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wrapText="1"/>
    </xf>
    <xf numFmtId="0" fontId="20" fillId="7" borderId="1" xfId="0" applyFont="1" applyFill="1" applyBorder="1" applyAlignment="1">
      <alignment horizontal="center" vertical="center" wrapText="1"/>
    </xf>
    <xf numFmtId="49" fontId="20" fillId="7" borderId="1" xfId="0" applyNumberFormat="1" applyFont="1" applyFill="1" applyBorder="1" applyAlignment="1">
      <alignment horizontal="center" vertical="center" wrapText="1"/>
    </xf>
    <xf numFmtId="49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top" wrapText="1"/>
    </xf>
    <xf numFmtId="0" fontId="22" fillId="7" borderId="2" xfId="0" applyNumberFormat="1" applyFont="1" applyFill="1" applyBorder="1" applyAlignment="1" applyProtection="1">
      <alignment wrapText="1"/>
      <protection locked="0"/>
    </xf>
    <xf numFmtId="0" fontId="8" fillId="7" borderId="1" xfId="0" applyFont="1" applyFill="1" applyBorder="1" applyAlignment="1">
      <alignment horizontal="left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4" fontId="19" fillId="7" borderId="1" xfId="0" applyNumberFormat="1" applyFont="1" applyFill="1" applyBorder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9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/>
    </xf>
    <xf numFmtId="2" fontId="19" fillId="7" borderId="1" xfId="0" applyNumberFormat="1" applyFont="1" applyFill="1" applyBorder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/>
    <xf numFmtId="0" fontId="9" fillId="7" borderId="0" xfId="0" applyFont="1" applyFill="1"/>
    <xf numFmtId="0" fontId="8" fillId="7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25" fillId="7" borderId="1" xfId="0" applyNumberFormat="1" applyFont="1" applyFill="1" applyBorder="1" applyAlignment="1">
      <alignment horizontal="center" vertical="center"/>
    </xf>
    <xf numFmtId="164" fontId="20" fillId="7" borderId="1" xfId="0" applyNumberFormat="1" applyFont="1" applyFill="1" applyBorder="1" applyAlignment="1">
      <alignment horizontal="center" vertical="center"/>
    </xf>
    <xf numFmtId="164" fontId="22" fillId="7" borderId="1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1" fillId="7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5" fillId="7" borderId="0" xfId="0" applyFont="1" applyFill="1"/>
    <xf numFmtId="164" fontId="4" fillId="7" borderId="0" xfId="0" applyNumberFormat="1" applyFont="1" applyFill="1"/>
    <xf numFmtId="0" fontId="15" fillId="7" borderId="0" xfId="0" applyFont="1" applyFill="1"/>
    <xf numFmtId="165" fontId="4" fillId="7" borderId="0" xfId="0" applyNumberFormat="1" applyFont="1" applyFill="1"/>
    <xf numFmtId="0" fontId="18" fillId="7" borderId="0" xfId="0" applyFont="1" applyFill="1"/>
    <xf numFmtId="0" fontId="19" fillId="7" borderId="0" xfId="0" applyFont="1" applyFill="1"/>
    <xf numFmtId="0" fontId="4" fillId="7" borderId="0" xfId="0" applyFont="1" applyFill="1" applyBorder="1"/>
    <xf numFmtId="164" fontId="5" fillId="7" borderId="0" xfId="0" applyNumberFormat="1" applyFont="1" applyFill="1"/>
    <xf numFmtId="164" fontId="18" fillId="7" borderId="0" xfId="0" applyNumberFormat="1" applyFont="1" applyFill="1"/>
    <xf numFmtId="0" fontId="23" fillId="7" borderId="0" xfId="0" applyFont="1" applyFill="1"/>
    <xf numFmtId="0" fontId="0" fillId="7" borderId="0" xfId="0" applyFont="1" applyFill="1"/>
    <xf numFmtId="164" fontId="0" fillId="7" borderId="0" xfId="0" applyNumberFormat="1" applyFont="1" applyFill="1"/>
    <xf numFmtId="164" fontId="0" fillId="7" borderId="0" xfId="0" applyNumberFormat="1" applyFill="1"/>
    <xf numFmtId="49" fontId="8" fillId="7" borderId="1" xfId="0" applyNumberFormat="1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24" fillId="7" borderId="1" xfId="0" applyNumberFormat="1" applyFont="1" applyFill="1" applyBorder="1" applyAlignment="1">
      <alignment horizontal="center" vertical="center"/>
    </xf>
    <xf numFmtId="49" fontId="24" fillId="7" borderId="2" xfId="0" applyNumberFormat="1" applyFont="1" applyFill="1" applyBorder="1" applyAlignment="1" applyProtection="1">
      <alignment wrapText="1"/>
      <protection locked="0"/>
    </xf>
    <xf numFmtId="49" fontId="24" fillId="0" borderId="1" xfId="0" applyNumberFormat="1" applyFont="1" applyFill="1" applyBorder="1" applyAlignment="1">
      <alignment wrapText="1"/>
    </xf>
    <xf numFmtId="0" fontId="15" fillId="7" borderId="0" xfId="0" applyFont="1" applyFill="1" applyBorder="1"/>
    <xf numFmtId="49" fontId="5" fillId="7" borderId="1" xfId="0" applyNumberFormat="1" applyFont="1" applyFill="1" applyBorder="1" applyAlignment="1">
      <alignment horizontal="center" vertical="center"/>
    </xf>
    <xf numFmtId="0" fontId="4" fillId="7" borderId="3" xfId="1" applyNumberFormat="1" applyFont="1" applyFill="1" applyProtection="1">
      <alignment horizontal="left" vertical="top" wrapText="1"/>
    </xf>
    <xf numFmtId="0" fontId="19" fillId="7" borderId="1" xfId="0" applyFont="1" applyFill="1" applyBorder="1" applyAlignment="1">
      <alignment wrapText="1"/>
    </xf>
    <xf numFmtId="2" fontId="24" fillId="7" borderId="1" xfId="0" applyNumberFormat="1" applyFont="1" applyFill="1" applyBorder="1" applyAlignment="1">
      <alignment horizontal="center" vertical="center"/>
    </xf>
    <xf numFmtId="0" fontId="24" fillId="7" borderId="0" xfId="0" applyFont="1" applyFill="1"/>
    <xf numFmtId="0" fontId="24" fillId="0" borderId="0" xfId="0" applyFont="1"/>
    <xf numFmtId="1" fontId="19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1" xfId="0" applyFont="1" applyFill="1" applyBorder="1" applyAlignment="1">
      <alignment horizontal="left" wrapText="1"/>
    </xf>
    <xf numFmtId="0" fontId="24" fillId="0" borderId="0" xfId="0" applyFont="1" applyFill="1" applyBorder="1"/>
    <xf numFmtId="165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165" fontId="8" fillId="7" borderId="1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 wrapText="1"/>
    </xf>
    <xf numFmtId="2" fontId="19" fillId="7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164" fontId="28" fillId="0" borderId="0" xfId="0" applyNumberFormat="1" applyFont="1"/>
    <xf numFmtId="0" fontId="21" fillId="7" borderId="1" xfId="0" applyFont="1" applyFill="1" applyBorder="1" applyAlignment="1">
      <alignment horizontal="center" vertical="center" wrapText="1"/>
    </xf>
    <xf numFmtId="164" fontId="4" fillId="7" borderId="0" xfId="0" applyNumberFormat="1" applyFont="1" applyFill="1" applyBorder="1"/>
    <xf numFmtId="165" fontId="15" fillId="0" borderId="0" xfId="0" applyNumberFormat="1" applyFont="1" applyFill="1" applyBorder="1"/>
    <xf numFmtId="164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/>
    <xf numFmtId="0" fontId="19" fillId="7" borderId="0" xfId="0" applyFont="1" applyFill="1" applyBorder="1"/>
    <xf numFmtId="0" fontId="24" fillId="7" borderId="0" xfId="0" applyFont="1" applyFill="1" applyBorder="1"/>
    <xf numFmtId="0" fontId="17" fillId="7" borderId="0" xfId="0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left" wrapText="1"/>
    </xf>
    <xf numFmtId="0" fontId="25" fillId="9" borderId="1" xfId="0" applyFont="1" applyFill="1" applyBorder="1" applyAlignment="1">
      <alignment horizontal="center" vertical="center" wrapText="1"/>
    </xf>
    <xf numFmtId="49" fontId="25" fillId="9" borderId="1" xfId="0" applyNumberFormat="1" applyFont="1" applyFill="1" applyBorder="1" applyAlignment="1">
      <alignment horizontal="center" vertical="center" wrapText="1"/>
    </xf>
    <xf numFmtId="49" fontId="25" fillId="9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wrapText="1"/>
    </xf>
    <xf numFmtId="0" fontId="22" fillId="7" borderId="2" xfId="0" applyFont="1" applyFill="1" applyBorder="1" applyAlignment="1">
      <alignment horizontal="left" wrapText="1"/>
    </xf>
    <xf numFmtId="1" fontId="24" fillId="0" borderId="1" xfId="0" applyNumberFormat="1" applyFont="1" applyFill="1" applyBorder="1" applyAlignment="1">
      <alignment horizontal="center" vertical="center"/>
    </xf>
    <xf numFmtId="164" fontId="26" fillId="7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10" borderId="0" xfId="0" applyFont="1" applyFill="1"/>
    <xf numFmtId="164" fontId="15" fillId="7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1" fillId="0" borderId="2" xfId="0" applyFont="1" applyFill="1" applyBorder="1" applyAlignment="1">
      <alignment vertical="center" wrapText="1"/>
    </xf>
    <xf numFmtId="49" fontId="19" fillId="7" borderId="1" xfId="0" applyNumberFormat="1" applyFont="1" applyFill="1" applyBorder="1" applyAlignment="1">
      <alignment horizontal="center" vertical="center" wrapText="1"/>
    </xf>
    <xf numFmtId="49" fontId="19" fillId="7" borderId="1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/>
    </xf>
    <xf numFmtId="165" fontId="21" fillId="7" borderId="1" xfId="0" applyNumberFormat="1" applyFont="1" applyFill="1" applyBorder="1" applyAlignment="1">
      <alignment horizontal="center" vertical="center"/>
    </xf>
    <xf numFmtId="164" fontId="20" fillId="7" borderId="1" xfId="0" applyNumberFormat="1" applyFont="1" applyFill="1" applyBorder="1" applyAlignment="1">
      <alignment horizontal="center" vertical="center" wrapText="1"/>
    </xf>
    <xf numFmtId="164" fontId="25" fillId="9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" fontId="19" fillId="7" borderId="1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164" fontId="15" fillId="7" borderId="1" xfId="0" applyNumberFormat="1" applyFont="1" applyFill="1" applyBorder="1" applyAlignment="1">
      <alignment horizontal="center"/>
    </xf>
    <xf numFmtId="0" fontId="17" fillId="7" borderId="2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wrapText="1"/>
    </xf>
    <xf numFmtId="49" fontId="24" fillId="7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29" fillId="7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0" fontId="15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5" fontId="1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wrapText="1"/>
    </xf>
    <xf numFmtId="164" fontId="19" fillId="7" borderId="1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29" fillId="0" borderId="2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2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64" fontId="30" fillId="7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 shrinkToFit="1"/>
    </xf>
    <xf numFmtId="0" fontId="4" fillId="3" borderId="1" xfId="0" applyFont="1" applyFill="1" applyBorder="1" applyAlignment="1">
      <alignment horizontal="left" vertical="top" wrapText="1" shrinkToFit="1"/>
    </xf>
    <xf numFmtId="0" fontId="4" fillId="6" borderId="1" xfId="0" applyFont="1" applyFill="1" applyBorder="1" applyAlignment="1">
      <alignment horizontal="left" vertical="top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left" vertical="top" wrapText="1" shrinkToFit="1"/>
    </xf>
    <xf numFmtId="0" fontId="15" fillId="6" borderId="1" xfId="0" applyFont="1" applyFill="1" applyBorder="1" applyAlignment="1">
      <alignment horizontal="left" vertical="top" wrapText="1" shrinkToFit="1"/>
    </xf>
    <xf numFmtId="0" fontId="15" fillId="3" borderId="1" xfId="0" applyFont="1" applyFill="1" applyBorder="1" applyAlignment="1">
      <alignment horizontal="left" vertical="top" wrapText="1" shrinkToFit="1"/>
    </xf>
    <xf numFmtId="0" fontId="15" fillId="7" borderId="1" xfId="0" applyFont="1" applyFill="1" applyBorder="1" applyAlignment="1">
      <alignment horizontal="left" vertical="top" wrapText="1" shrinkToFit="1"/>
    </xf>
    <xf numFmtId="0" fontId="15" fillId="4" borderId="1" xfId="0" applyFont="1" applyFill="1" applyBorder="1" applyAlignment="1">
      <alignment horizontal="center" vertical="center" wrapText="1" shrinkToFit="1"/>
    </xf>
    <xf numFmtId="0" fontId="15" fillId="5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4" fillId="7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9" borderId="1" xfId="0" applyNumberFormat="1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/>
    <xf numFmtId="49" fontId="15" fillId="7" borderId="1" xfId="0" applyNumberFormat="1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164" fontId="8" fillId="11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right" vertical="top" wrapText="1"/>
    </xf>
    <xf numFmtId="0" fontId="5" fillId="7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9%20&#1075;&#1086;&#1076;/&#1056;&#1077;&#1096;.%20&#8470;%20%20%20&#1086;&#1090;%20%2012.11.2019/&#1087;&#1088;&#1080;&#1083;.5,6,7,8,9,10,11,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8%20&#1075;/&#1048;&#1079;&#1084;.&#1073;&#1102;&#1076;.&#1074;%20&#1085;&#1086;&#1103;&#1073;&#1088;&#1077;_2018/&#1087;&#1088;&#1080;&#1083;.2,3,4,5,6,7,8%20&#1080;%20&#1089;&#1088;&#1072;&#1074;.&#1090;&#1072;&#107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-&#1076;&#1086;&#1093;&#1086;&#1076;&#1099;%20&#1085;&#1086;&#1103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9%20&#1075;&#1086;&#1076;/&#1056;&#1077;&#1096;.&#8470;%20282%20&#1086;&#1090;%2027.12.2018/&#1056;&#1077;&#1096;&#1077;&#1085;.282&#1041;&#1102;&#1076;&#1078;&#1077;&#1090;%20%202019%20&#1075;.&#1057;&#1091;&#1089;&#1091;&#1084;&#1072;&#1085;/&#1048;&#1047;&#1052;&#1045;&#1053;.&#1087;&#1088;&#1080;&#1083;.5,6,7,8,9,10,11,12%20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/>
      <sheetData sheetId="1"/>
      <sheetData sheetId="2"/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A532" t="str">
    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v>
          </cell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0"/>
      <sheetData sheetId="1"/>
      <sheetData sheetId="2"/>
      <sheetData sheetId="3"/>
      <sheetData sheetId="4">
        <row r="64">
          <cell r="E64" t="str">
            <v>360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Сравнительная общая"/>
    </sheetNames>
    <sheetDataSet>
      <sheetData sheetId="0">
        <row r="156">
          <cell r="C156">
            <v>750781.39999999991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>
        <row r="2">
          <cell r="A2" t="str">
            <v>к  решению Собрания представителей Сусуманского городского округа</v>
          </cell>
        </row>
      </sheetData>
      <sheetData sheetId="1"/>
      <sheetData sheetId="2">
        <row r="7">
          <cell r="F7" t="str">
            <v>Сумма</v>
          </cell>
        </row>
      </sheetData>
      <sheetData sheetId="3">
        <row r="3">
          <cell r="A3" t="str">
            <v>"О бюджете муниципального образования "Сусуманский городской округ" на 2019 год"</v>
          </cell>
        </row>
      </sheetData>
      <sheetData sheetId="4">
        <row r="9">
          <cell r="A9" t="str">
    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    </cell>
        </row>
      </sheetData>
      <sheetData sheetId="5"/>
      <sheetData sheetId="6"/>
      <sheetData sheetId="7">
        <row r="3">
          <cell r="A3" t="str">
            <v>"О бюджете муниципального образования "Сусуманский городской округ" на 2019 год"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I70"/>
  <sheetViews>
    <sheetView view="pageBreakPreview" topLeftCell="A22" zoomScale="110" zoomScaleSheetLayoutView="110" workbookViewId="0">
      <selection activeCell="A34" sqref="A34"/>
    </sheetView>
  </sheetViews>
  <sheetFormatPr defaultColWidth="9.140625" defaultRowHeight="15.75" x14ac:dyDescent="0.25"/>
  <cols>
    <col min="1" max="1" width="78.140625" style="1" customWidth="1"/>
    <col min="2" max="3" width="4.28515625" style="60" customWidth="1"/>
    <col min="4" max="4" width="12" style="60" customWidth="1"/>
    <col min="5" max="5" width="11.7109375" style="91" customWidth="1"/>
    <col min="6" max="9" width="7.85546875" style="91" customWidth="1"/>
    <col min="10" max="16384" width="9.140625" style="1"/>
  </cols>
  <sheetData>
    <row r="1" spans="1:9" s="28" customFormat="1" ht="14.1" customHeight="1" x14ac:dyDescent="0.25">
      <c r="A1" s="490" t="s">
        <v>720</v>
      </c>
      <c r="B1" s="490"/>
      <c r="C1" s="490"/>
      <c r="D1" s="490"/>
      <c r="E1" s="90"/>
      <c r="F1" s="90"/>
      <c r="G1" s="90"/>
      <c r="H1" s="90"/>
      <c r="I1" s="90"/>
    </row>
    <row r="2" spans="1:9" ht="14.1" customHeight="1" x14ac:dyDescent="0.25">
      <c r="A2" s="488" t="s">
        <v>356</v>
      </c>
      <c r="B2" s="488"/>
      <c r="C2" s="488"/>
      <c r="D2" s="488"/>
    </row>
    <row r="3" spans="1:9" ht="14.1" customHeight="1" x14ac:dyDescent="0.25">
      <c r="A3" s="488" t="s">
        <v>630</v>
      </c>
      <c r="B3" s="488"/>
      <c r="C3" s="488"/>
      <c r="D3" s="488"/>
      <c r="E3" s="125"/>
    </row>
    <row r="4" spans="1:9" ht="14.1" customHeight="1" x14ac:dyDescent="0.25">
      <c r="A4" s="488" t="s">
        <v>765</v>
      </c>
      <c r="B4" s="488"/>
      <c r="C4" s="488"/>
      <c r="D4" s="488"/>
    </row>
    <row r="5" spans="1:9" ht="30.75" customHeight="1" x14ac:dyDescent="0.25">
      <c r="A5" s="492" t="s">
        <v>614</v>
      </c>
      <c r="B5" s="492"/>
      <c r="C5" s="492"/>
      <c r="D5" s="492"/>
    </row>
    <row r="6" spans="1:9" x14ac:dyDescent="0.25">
      <c r="A6" s="5"/>
      <c r="B6" s="6"/>
      <c r="C6" s="6"/>
      <c r="D6" s="6" t="s">
        <v>1</v>
      </c>
      <c r="E6" s="26"/>
      <c r="F6" s="26"/>
      <c r="G6" s="26"/>
      <c r="H6" s="26"/>
      <c r="I6" s="26"/>
    </row>
    <row r="7" spans="1:9" x14ac:dyDescent="0.25">
      <c r="A7" s="21" t="s">
        <v>30</v>
      </c>
      <c r="B7" s="21" t="s">
        <v>61</v>
      </c>
      <c r="C7" s="21" t="s">
        <v>62</v>
      </c>
      <c r="D7" s="107" t="s">
        <v>408</v>
      </c>
      <c r="E7" s="26"/>
      <c r="F7" s="26"/>
      <c r="G7" s="26"/>
      <c r="H7" s="26"/>
      <c r="I7" s="26"/>
    </row>
    <row r="8" spans="1:9" x14ac:dyDescent="0.25">
      <c r="A8" s="21">
        <v>1</v>
      </c>
      <c r="B8" s="21">
        <v>2</v>
      </c>
      <c r="C8" s="21">
        <v>3</v>
      </c>
      <c r="D8" s="22">
        <v>4</v>
      </c>
      <c r="E8" s="26"/>
      <c r="F8" s="26"/>
      <c r="G8" s="26"/>
      <c r="H8" s="26"/>
      <c r="I8" s="26"/>
    </row>
    <row r="9" spans="1:9" x14ac:dyDescent="0.25">
      <c r="A9" s="85" t="s">
        <v>2</v>
      </c>
      <c r="B9" s="53" t="s">
        <v>63</v>
      </c>
      <c r="C9" s="53" t="s">
        <v>34</v>
      </c>
      <c r="D9" s="102">
        <f>SUM(D10:D15)</f>
        <v>180197.9</v>
      </c>
      <c r="E9" s="92"/>
      <c r="F9" s="26"/>
      <c r="G9" s="26"/>
      <c r="H9" s="26"/>
      <c r="I9" s="93"/>
    </row>
    <row r="10" spans="1:9" ht="25.5" x14ac:dyDescent="0.25">
      <c r="A10" s="7" t="s">
        <v>15</v>
      </c>
      <c r="B10" s="50" t="s">
        <v>63</v>
      </c>
      <c r="C10" s="50" t="s">
        <v>64</v>
      </c>
      <c r="D10" s="103">
        <f>пр.3!F10</f>
        <v>4751.3999999999996</v>
      </c>
      <c r="E10" s="26"/>
      <c r="F10" s="26"/>
      <c r="G10" s="26"/>
      <c r="H10" s="26"/>
      <c r="I10" s="26"/>
    </row>
    <row r="11" spans="1:9" ht="25.5" x14ac:dyDescent="0.25">
      <c r="A11" s="7" t="s">
        <v>19</v>
      </c>
      <c r="B11" s="50" t="s">
        <v>63</v>
      </c>
      <c r="C11" s="50" t="s">
        <v>67</v>
      </c>
      <c r="D11" s="103">
        <f>пр.3!F16</f>
        <v>3975.9000000000005</v>
      </c>
      <c r="E11" s="26"/>
      <c r="F11" s="26"/>
      <c r="G11" s="26"/>
      <c r="H11" s="26"/>
      <c r="I11" s="26"/>
    </row>
    <row r="12" spans="1:9" ht="27.75" customHeight="1" x14ac:dyDescent="0.25">
      <c r="A12" s="8" t="s">
        <v>17</v>
      </c>
      <c r="B12" s="50" t="s">
        <v>63</v>
      </c>
      <c r="C12" s="50" t="s">
        <v>65</v>
      </c>
      <c r="D12" s="103">
        <f>пр.3!F37</f>
        <v>91098.299999999988</v>
      </c>
      <c r="E12" s="26"/>
      <c r="F12" s="26"/>
      <c r="G12" s="26"/>
      <c r="H12" s="26"/>
      <c r="I12" s="26"/>
    </row>
    <row r="13" spans="1:9" ht="26.25" x14ac:dyDescent="0.25">
      <c r="A13" s="8" t="s">
        <v>76</v>
      </c>
      <c r="B13" s="50" t="s">
        <v>63</v>
      </c>
      <c r="C13" s="50" t="s">
        <v>73</v>
      </c>
      <c r="D13" s="103">
        <f>пр.3!F68</f>
        <v>24691.200000000001</v>
      </c>
      <c r="E13" s="26"/>
      <c r="F13" s="26"/>
      <c r="G13" s="26"/>
      <c r="H13" s="26"/>
      <c r="I13" s="26"/>
    </row>
    <row r="14" spans="1:9" x14ac:dyDescent="0.25">
      <c r="A14" s="7" t="s">
        <v>3</v>
      </c>
      <c r="B14" s="51" t="s">
        <v>63</v>
      </c>
      <c r="C14" s="51" t="s">
        <v>71</v>
      </c>
      <c r="D14" s="103">
        <f>пр.3!F90</f>
        <v>200.50000000000003</v>
      </c>
      <c r="E14" s="26"/>
      <c r="F14" s="26"/>
      <c r="G14" s="26"/>
      <c r="H14" s="26"/>
      <c r="I14" s="26"/>
    </row>
    <row r="15" spans="1:9" x14ac:dyDescent="0.25">
      <c r="A15" s="7" t="s">
        <v>60</v>
      </c>
      <c r="B15" s="51" t="s">
        <v>63</v>
      </c>
      <c r="C15" s="51" t="s">
        <v>84</v>
      </c>
      <c r="D15" s="103">
        <f>пр.3!F95</f>
        <v>55480.600000000006</v>
      </c>
      <c r="E15" s="26"/>
      <c r="F15" s="26"/>
      <c r="G15" s="26"/>
      <c r="H15" s="26"/>
      <c r="I15" s="26"/>
    </row>
    <row r="16" spans="1:9" x14ac:dyDescent="0.25">
      <c r="A16" s="15" t="s">
        <v>198</v>
      </c>
      <c r="B16" s="34" t="s">
        <v>64</v>
      </c>
      <c r="C16" s="34" t="s">
        <v>34</v>
      </c>
      <c r="D16" s="102">
        <f>D17</f>
        <v>443.9</v>
      </c>
      <c r="E16" s="26"/>
      <c r="F16" s="26"/>
      <c r="G16" s="26"/>
      <c r="H16" s="26"/>
      <c r="I16" s="26"/>
    </row>
    <row r="17" spans="1:9" x14ac:dyDescent="0.25">
      <c r="A17" s="16" t="s">
        <v>197</v>
      </c>
      <c r="B17" s="20" t="s">
        <v>64</v>
      </c>
      <c r="C17" s="20" t="s">
        <v>67</v>
      </c>
      <c r="D17" s="103">
        <f>пр.3!F179</f>
        <v>443.9</v>
      </c>
      <c r="E17" s="26"/>
      <c r="F17" s="26"/>
      <c r="G17" s="26"/>
      <c r="H17" s="26"/>
      <c r="I17" s="26"/>
    </row>
    <row r="18" spans="1:9" x14ac:dyDescent="0.25">
      <c r="A18" s="9" t="s">
        <v>4</v>
      </c>
      <c r="B18" s="52" t="s">
        <v>67</v>
      </c>
      <c r="C18" s="53" t="s">
        <v>34</v>
      </c>
      <c r="D18" s="102">
        <f>D19</f>
        <v>12637</v>
      </c>
      <c r="E18" s="26"/>
      <c r="F18" s="26"/>
      <c r="G18" s="26"/>
      <c r="H18" s="26"/>
      <c r="I18" s="26"/>
    </row>
    <row r="19" spans="1:9" ht="24.75" x14ac:dyDescent="0.25">
      <c r="A19" s="12" t="s">
        <v>77</v>
      </c>
      <c r="B19" s="50" t="s">
        <v>67</v>
      </c>
      <c r="C19" s="50" t="s">
        <v>72</v>
      </c>
      <c r="D19" s="103">
        <f>пр.3!F186</f>
        <v>12637</v>
      </c>
      <c r="E19" s="26"/>
      <c r="F19" s="26"/>
      <c r="G19" s="26"/>
      <c r="H19" s="26"/>
      <c r="I19" s="26"/>
    </row>
    <row r="20" spans="1:9" x14ac:dyDescent="0.25">
      <c r="A20" s="9" t="s">
        <v>5</v>
      </c>
      <c r="B20" s="54" t="s">
        <v>65</v>
      </c>
      <c r="C20" s="54" t="s">
        <v>34</v>
      </c>
      <c r="D20" s="102">
        <f>SUM(D21:D24)</f>
        <v>10964.7</v>
      </c>
      <c r="E20" s="92"/>
      <c r="F20" s="26"/>
      <c r="G20" s="26"/>
      <c r="H20" s="26"/>
      <c r="I20" s="26"/>
    </row>
    <row r="21" spans="1:9" x14ac:dyDescent="0.25">
      <c r="A21" s="16" t="s">
        <v>323</v>
      </c>
      <c r="B21" s="51" t="s">
        <v>65</v>
      </c>
      <c r="C21" s="51" t="s">
        <v>73</v>
      </c>
      <c r="D21" s="103">
        <f>пр.3!F210</f>
        <v>1419.5</v>
      </c>
      <c r="E21" s="26"/>
      <c r="F21" s="26"/>
      <c r="G21" s="26"/>
      <c r="H21" s="26"/>
      <c r="I21" s="26"/>
    </row>
    <row r="22" spans="1:9" x14ac:dyDescent="0.25">
      <c r="A22" s="7" t="s">
        <v>6</v>
      </c>
      <c r="B22" s="51" t="s">
        <v>65</v>
      </c>
      <c r="C22" s="51" t="s">
        <v>70</v>
      </c>
      <c r="D22" s="103">
        <f>сравн.таб.!F21</f>
        <v>1300</v>
      </c>
      <c r="E22" s="26"/>
      <c r="F22" s="26"/>
      <c r="G22" s="26"/>
      <c r="H22" s="26"/>
      <c r="I22" s="26"/>
    </row>
    <row r="23" spans="1:9" x14ac:dyDescent="0.25">
      <c r="A23" s="7" t="s">
        <v>79</v>
      </c>
      <c r="B23" s="51" t="s">
        <v>65</v>
      </c>
      <c r="C23" s="51" t="s">
        <v>72</v>
      </c>
      <c r="D23" s="103">
        <f>пр.3!F226</f>
        <v>7613.2000000000007</v>
      </c>
      <c r="E23" s="26"/>
      <c r="F23" s="26"/>
      <c r="G23" s="26"/>
      <c r="H23" s="26"/>
      <c r="I23" s="26"/>
    </row>
    <row r="24" spans="1:9" x14ac:dyDescent="0.25">
      <c r="A24" s="7" t="s">
        <v>7</v>
      </c>
      <c r="B24" s="51" t="s">
        <v>65</v>
      </c>
      <c r="C24" s="51" t="s">
        <v>75</v>
      </c>
      <c r="D24" s="103">
        <f>пр.3!F245</f>
        <v>632</v>
      </c>
      <c r="E24" s="26"/>
      <c r="F24" s="26"/>
      <c r="G24" s="26"/>
      <c r="H24" s="26"/>
      <c r="I24" s="26"/>
    </row>
    <row r="25" spans="1:9" x14ac:dyDescent="0.25">
      <c r="A25" s="14" t="s">
        <v>128</v>
      </c>
      <c r="B25" s="54" t="s">
        <v>69</v>
      </c>
      <c r="C25" s="54" t="s">
        <v>34</v>
      </c>
      <c r="D25" s="102">
        <f>D26+D27+D28</f>
        <v>59714.8</v>
      </c>
      <c r="E25" s="26"/>
      <c r="F25" s="26"/>
      <c r="G25" s="26"/>
      <c r="H25" s="92"/>
      <c r="I25" s="26"/>
    </row>
    <row r="26" spans="1:9" x14ac:dyDescent="0.25">
      <c r="A26" s="7" t="s">
        <v>127</v>
      </c>
      <c r="B26" s="51" t="s">
        <v>69</v>
      </c>
      <c r="C26" s="51" t="s">
        <v>63</v>
      </c>
      <c r="D26" s="103">
        <f>пр.3!F263</f>
        <v>30389.5</v>
      </c>
      <c r="E26" s="26"/>
      <c r="F26" s="26"/>
      <c r="G26" s="26"/>
      <c r="H26" s="26"/>
      <c r="I26" s="26"/>
    </row>
    <row r="27" spans="1:9" x14ac:dyDescent="0.25">
      <c r="A27" s="16" t="s">
        <v>173</v>
      </c>
      <c r="B27" s="51" t="s">
        <v>69</v>
      </c>
      <c r="C27" s="51" t="s">
        <v>64</v>
      </c>
      <c r="D27" s="103">
        <f>пр.3!F283</f>
        <v>23787</v>
      </c>
      <c r="E27" s="26"/>
      <c r="F27" s="26"/>
      <c r="G27" s="26"/>
      <c r="H27" s="26"/>
      <c r="I27" s="26"/>
    </row>
    <row r="28" spans="1:9" x14ac:dyDescent="0.25">
      <c r="A28" s="16" t="s">
        <v>175</v>
      </c>
      <c r="B28" s="51" t="s">
        <v>69</v>
      </c>
      <c r="C28" s="51" t="s">
        <v>67</v>
      </c>
      <c r="D28" s="103">
        <f>пр.3!F302</f>
        <v>5538.2999999999993</v>
      </c>
      <c r="E28" s="26"/>
      <c r="F28" s="26"/>
      <c r="G28" s="26"/>
      <c r="H28" s="26"/>
      <c r="I28" s="26"/>
    </row>
    <row r="29" spans="1:9" s="72" customFormat="1" x14ac:dyDescent="0.25">
      <c r="A29" s="15" t="s">
        <v>333</v>
      </c>
      <c r="B29" s="54" t="s">
        <v>73</v>
      </c>
      <c r="C29" s="54" t="s">
        <v>34</v>
      </c>
      <c r="D29" s="102">
        <f>D30</f>
        <v>1585</v>
      </c>
      <c r="E29" s="92"/>
      <c r="F29" s="94"/>
      <c r="G29" s="94"/>
      <c r="H29" s="92"/>
      <c r="I29" s="94"/>
    </row>
    <row r="30" spans="1:9" x14ac:dyDescent="0.25">
      <c r="A30" s="15" t="s">
        <v>296</v>
      </c>
      <c r="B30" s="51" t="s">
        <v>73</v>
      </c>
      <c r="C30" s="51" t="s">
        <v>69</v>
      </c>
      <c r="D30" s="103">
        <f>пр.3!F338</f>
        <v>1585</v>
      </c>
      <c r="E30" s="26"/>
      <c r="F30" s="26"/>
      <c r="G30" s="26"/>
      <c r="H30" s="26"/>
      <c r="I30" s="26"/>
    </row>
    <row r="31" spans="1:9" x14ac:dyDescent="0.25">
      <c r="A31" s="9" t="s">
        <v>8</v>
      </c>
      <c r="B31" s="54" t="s">
        <v>66</v>
      </c>
      <c r="C31" s="54" t="s">
        <v>34</v>
      </c>
      <c r="D31" s="102">
        <f>SUM(D32:D36)</f>
        <v>371109.49999999994</v>
      </c>
      <c r="E31" s="26"/>
      <c r="F31" s="92"/>
      <c r="G31" s="92"/>
      <c r="H31" s="26"/>
      <c r="I31" s="26"/>
    </row>
    <row r="32" spans="1:9" x14ac:dyDescent="0.25">
      <c r="A32" s="7" t="s">
        <v>9</v>
      </c>
      <c r="B32" s="51" t="s">
        <v>66</v>
      </c>
      <c r="C32" s="51" t="s">
        <v>63</v>
      </c>
      <c r="D32" s="103">
        <f>пр.3!F353</f>
        <v>70348</v>
      </c>
      <c r="E32" s="26"/>
      <c r="F32" s="26"/>
      <c r="G32" s="26"/>
      <c r="H32" s="26"/>
      <c r="I32" s="26"/>
    </row>
    <row r="33" spans="1:9" x14ac:dyDescent="0.25">
      <c r="A33" s="7" t="s">
        <v>10</v>
      </c>
      <c r="B33" s="51" t="s">
        <v>66</v>
      </c>
      <c r="C33" s="51" t="s">
        <v>64</v>
      </c>
      <c r="D33" s="103">
        <f>пр.3!F409</f>
        <v>187037.59999999998</v>
      </c>
      <c r="E33" s="26"/>
      <c r="F33" s="26"/>
      <c r="G33" s="26"/>
      <c r="H33" s="26"/>
      <c r="I33" s="26"/>
    </row>
    <row r="34" spans="1:9" x14ac:dyDescent="0.25">
      <c r="A34" s="7" t="s">
        <v>306</v>
      </c>
      <c r="B34" s="51" t="s">
        <v>66</v>
      </c>
      <c r="C34" s="51" t="s">
        <v>67</v>
      </c>
      <c r="D34" s="103">
        <f>пр.3!F496</f>
        <v>61230.599999999991</v>
      </c>
      <c r="E34" s="26"/>
      <c r="F34" s="26"/>
      <c r="G34" s="26"/>
      <c r="H34" s="26"/>
      <c r="I34" s="26"/>
    </row>
    <row r="35" spans="1:9" x14ac:dyDescent="0.25">
      <c r="A35" s="7" t="s">
        <v>338</v>
      </c>
      <c r="B35" s="51" t="s">
        <v>66</v>
      </c>
      <c r="C35" s="51" t="s">
        <v>66</v>
      </c>
      <c r="D35" s="103">
        <f>пр.3!F547</f>
        <v>10297.5</v>
      </c>
      <c r="E35" s="26"/>
      <c r="F35" s="26"/>
      <c r="G35" s="26"/>
      <c r="H35" s="26"/>
      <c r="I35" s="26"/>
    </row>
    <row r="36" spans="1:9" x14ac:dyDescent="0.25">
      <c r="A36" s="7" t="s">
        <v>11</v>
      </c>
      <c r="B36" s="51" t="s">
        <v>66</v>
      </c>
      <c r="C36" s="51" t="s">
        <v>72</v>
      </c>
      <c r="D36" s="103">
        <f>пр.3!F605</f>
        <v>42195.8</v>
      </c>
      <c r="E36" s="26"/>
      <c r="F36" s="26"/>
      <c r="G36" s="26"/>
      <c r="H36" s="26"/>
      <c r="I36" s="26"/>
    </row>
    <row r="37" spans="1:9" x14ac:dyDescent="0.25">
      <c r="A37" s="13" t="s">
        <v>122</v>
      </c>
      <c r="B37" s="52" t="s">
        <v>70</v>
      </c>
      <c r="C37" s="53" t="s">
        <v>34</v>
      </c>
      <c r="D37" s="102">
        <f>D38+D39</f>
        <v>44597.399999999994</v>
      </c>
      <c r="E37" s="26"/>
      <c r="F37" s="26"/>
      <c r="G37" s="92"/>
      <c r="H37" s="26"/>
      <c r="I37" s="26"/>
    </row>
    <row r="38" spans="1:9" x14ac:dyDescent="0.25">
      <c r="A38" s="7" t="s">
        <v>12</v>
      </c>
      <c r="B38" s="51" t="s">
        <v>70</v>
      </c>
      <c r="C38" s="51" t="s">
        <v>63</v>
      </c>
      <c r="D38" s="103">
        <f>пр.3!F664</f>
        <v>30818.1</v>
      </c>
      <c r="E38" s="26"/>
      <c r="F38" s="26"/>
      <c r="G38" s="26"/>
      <c r="H38" s="26"/>
      <c r="I38" s="26"/>
    </row>
    <row r="39" spans="1:9" x14ac:dyDescent="0.25">
      <c r="A39" s="12" t="s">
        <v>83</v>
      </c>
      <c r="B39" s="55" t="s">
        <v>70</v>
      </c>
      <c r="C39" s="55" t="s">
        <v>65</v>
      </c>
      <c r="D39" s="103">
        <f>пр.3!F731</f>
        <v>13779.3</v>
      </c>
      <c r="E39" s="26"/>
      <c r="F39" s="26"/>
      <c r="G39" s="26"/>
      <c r="H39" s="26"/>
      <c r="I39" s="26"/>
    </row>
    <row r="40" spans="1:9" x14ac:dyDescent="0.25">
      <c r="A40" s="9" t="s">
        <v>59</v>
      </c>
      <c r="B40" s="54" t="s">
        <v>68</v>
      </c>
      <c r="C40" s="54" t="s">
        <v>34</v>
      </c>
      <c r="D40" s="102">
        <f>D41+D42+D43</f>
        <v>47519.3</v>
      </c>
      <c r="E40" s="92"/>
      <c r="F40" s="26"/>
      <c r="G40" s="26"/>
      <c r="H40" s="26"/>
      <c r="I40" s="26"/>
    </row>
    <row r="41" spans="1:9" x14ac:dyDescent="0.25">
      <c r="A41" s="7" t="s">
        <v>55</v>
      </c>
      <c r="B41" s="51" t="s">
        <v>68</v>
      </c>
      <c r="C41" s="51" t="s">
        <v>63</v>
      </c>
      <c r="D41" s="103">
        <f>пр.3!F783</f>
        <v>7875.5</v>
      </c>
      <c r="E41" s="26"/>
      <c r="F41" s="26"/>
      <c r="G41" s="26"/>
      <c r="H41" s="26"/>
      <c r="I41" s="26"/>
    </row>
    <row r="42" spans="1:9" x14ac:dyDescent="0.25">
      <c r="A42" s="10" t="s">
        <v>58</v>
      </c>
      <c r="B42" s="38" t="s">
        <v>68</v>
      </c>
      <c r="C42" s="38" t="s">
        <v>67</v>
      </c>
      <c r="D42" s="103">
        <f>пр.3!F788</f>
        <v>36202</v>
      </c>
      <c r="E42" s="26"/>
      <c r="F42" s="26"/>
      <c r="G42" s="26"/>
      <c r="H42" s="26"/>
      <c r="I42" s="26"/>
    </row>
    <row r="43" spans="1:9" x14ac:dyDescent="0.25">
      <c r="A43" s="44" t="s">
        <v>129</v>
      </c>
      <c r="B43" s="38" t="s">
        <v>68</v>
      </c>
      <c r="C43" s="38" t="s">
        <v>73</v>
      </c>
      <c r="D43" s="103">
        <f>пр.3!F823</f>
        <v>3441.7999999999997</v>
      </c>
      <c r="E43" s="26"/>
      <c r="F43" s="26"/>
      <c r="G43" s="26"/>
      <c r="H43" s="26"/>
      <c r="I43" s="26"/>
    </row>
    <row r="44" spans="1:9" x14ac:dyDescent="0.25">
      <c r="A44" s="15" t="s">
        <v>80</v>
      </c>
      <c r="B44" s="39" t="s">
        <v>71</v>
      </c>
      <c r="C44" s="39" t="s">
        <v>34</v>
      </c>
      <c r="D44" s="102">
        <f>D45</f>
        <v>29099.5</v>
      </c>
      <c r="E44" s="26"/>
      <c r="F44" s="26"/>
      <c r="G44" s="92"/>
      <c r="H44" s="26"/>
      <c r="I44" s="26"/>
    </row>
    <row r="45" spans="1:9" x14ac:dyDescent="0.25">
      <c r="A45" s="16" t="s">
        <v>81</v>
      </c>
      <c r="B45" s="38" t="s">
        <v>71</v>
      </c>
      <c r="C45" s="38" t="s">
        <v>63</v>
      </c>
      <c r="D45" s="103">
        <f>пр.3!F848</f>
        <v>29099.5</v>
      </c>
      <c r="E45" s="26"/>
      <c r="F45" s="26"/>
      <c r="G45" s="26"/>
      <c r="H45" s="26"/>
      <c r="I45" s="26"/>
    </row>
    <row r="46" spans="1:9" x14ac:dyDescent="0.25">
      <c r="A46" s="15" t="s">
        <v>82</v>
      </c>
      <c r="B46" s="39" t="s">
        <v>75</v>
      </c>
      <c r="C46" s="39" t="s">
        <v>34</v>
      </c>
      <c r="D46" s="102">
        <f>D47</f>
        <v>5617</v>
      </c>
      <c r="E46" s="26"/>
      <c r="F46" s="26"/>
      <c r="G46" s="26"/>
      <c r="H46" s="26"/>
      <c r="I46" s="26"/>
    </row>
    <row r="47" spans="1:9" x14ac:dyDescent="0.25">
      <c r="A47" s="15" t="s">
        <v>13</v>
      </c>
      <c r="B47" s="38" t="s">
        <v>75</v>
      </c>
      <c r="C47" s="38" t="s">
        <v>64</v>
      </c>
      <c r="D47" s="103">
        <f>пр.3!F898</f>
        <v>5617</v>
      </c>
      <c r="E47" s="26"/>
      <c r="F47" s="26"/>
      <c r="G47" s="26"/>
      <c r="H47" s="26"/>
      <c r="I47" s="26"/>
    </row>
    <row r="48" spans="1:9" x14ac:dyDescent="0.25">
      <c r="A48" s="15" t="str">
        <f>сравн.таб.!B47</f>
        <v>Обслуживание государственного и муниципального долга</v>
      </c>
      <c r="B48" s="45" t="s">
        <v>84</v>
      </c>
      <c r="C48" s="45" t="s">
        <v>34</v>
      </c>
      <c r="D48" s="102">
        <f>D49</f>
        <v>12</v>
      </c>
      <c r="E48" s="26"/>
      <c r="F48" s="26"/>
      <c r="G48" s="26"/>
      <c r="H48" s="26"/>
      <c r="I48" s="26"/>
    </row>
    <row r="49" spans="1:9" ht="14.25" customHeight="1" x14ac:dyDescent="0.25">
      <c r="A49" s="16" t="str">
        <f>сравн.таб.!B48</f>
        <v>Обслуживание государственного внутреннего и муниципального долга</v>
      </c>
      <c r="B49" s="43" t="s">
        <v>84</v>
      </c>
      <c r="C49" s="43" t="s">
        <v>63</v>
      </c>
      <c r="D49" s="103">
        <f>пр.3!F904</f>
        <v>12</v>
      </c>
    </row>
    <row r="50" spans="1:9" x14ac:dyDescent="0.25">
      <c r="A50" s="9" t="s">
        <v>41</v>
      </c>
      <c r="B50" s="54"/>
      <c r="C50" s="54"/>
      <c r="D50" s="104">
        <f>D9+D16+D18+D20+D25+D29+D31+D37+D40+D44+D46+D48</f>
        <v>763498</v>
      </c>
      <c r="E50" s="93"/>
      <c r="F50" s="26"/>
      <c r="G50" s="26"/>
      <c r="H50" s="26"/>
      <c r="I50" s="93"/>
    </row>
    <row r="51" spans="1:9" x14ac:dyDescent="0.25">
      <c r="A51" s="2"/>
      <c r="B51" s="56"/>
      <c r="C51" s="56"/>
      <c r="D51" s="347"/>
      <c r="E51" s="95"/>
      <c r="F51" s="95"/>
      <c r="G51" s="95"/>
      <c r="H51" s="95"/>
      <c r="I51" s="95"/>
    </row>
    <row r="52" spans="1:9" x14ac:dyDescent="0.25">
      <c r="A52" s="491"/>
      <c r="B52" s="491"/>
      <c r="C52" s="491"/>
      <c r="D52" s="491"/>
    </row>
    <row r="53" spans="1:9" x14ac:dyDescent="0.25">
      <c r="A53" s="3"/>
      <c r="B53" s="57"/>
      <c r="C53" s="57"/>
      <c r="D53" s="61"/>
    </row>
    <row r="54" spans="1:9" x14ac:dyDescent="0.25">
      <c r="A54" s="489"/>
      <c r="B54" s="489"/>
      <c r="C54" s="489"/>
      <c r="D54" s="489"/>
    </row>
    <row r="55" spans="1:9" x14ac:dyDescent="0.25">
      <c r="A55" s="489"/>
      <c r="B55" s="489"/>
      <c r="C55" s="489"/>
      <c r="D55" s="489"/>
    </row>
    <row r="56" spans="1:9" x14ac:dyDescent="0.25">
      <c r="A56" s="3"/>
      <c r="B56" s="57"/>
      <c r="C56" s="57"/>
      <c r="D56" s="58"/>
    </row>
    <row r="57" spans="1:9" x14ac:dyDescent="0.25">
      <c r="A57" s="4"/>
      <c r="B57" s="59"/>
      <c r="C57" s="59"/>
    </row>
    <row r="58" spans="1:9" x14ac:dyDescent="0.25">
      <c r="A58" s="4"/>
      <c r="B58" s="59"/>
      <c r="C58" s="59"/>
    </row>
    <row r="59" spans="1:9" x14ac:dyDescent="0.25">
      <c r="A59" s="4"/>
      <c r="B59" s="59"/>
      <c r="C59" s="59"/>
    </row>
    <row r="60" spans="1:9" x14ac:dyDescent="0.25">
      <c r="A60" s="4"/>
      <c r="B60" s="59"/>
      <c r="C60" s="59"/>
    </row>
    <row r="61" spans="1:9" x14ac:dyDescent="0.25">
      <c r="A61" s="4"/>
      <c r="B61" s="59"/>
      <c r="C61" s="59"/>
    </row>
    <row r="62" spans="1:9" x14ac:dyDescent="0.25">
      <c r="A62" s="4"/>
      <c r="B62" s="59"/>
      <c r="C62" s="59"/>
    </row>
    <row r="63" spans="1:9" x14ac:dyDescent="0.25">
      <c r="A63" s="4"/>
      <c r="B63" s="59"/>
      <c r="C63" s="59"/>
    </row>
    <row r="64" spans="1:9" x14ac:dyDescent="0.25">
      <c r="A64" s="4"/>
      <c r="B64" s="59"/>
      <c r="C64" s="59"/>
    </row>
    <row r="65" spans="1:3" x14ac:dyDescent="0.25">
      <c r="A65" s="4"/>
      <c r="B65" s="59"/>
      <c r="C65" s="59"/>
    </row>
    <row r="66" spans="1:3" x14ac:dyDescent="0.25">
      <c r="A66" s="4"/>
      <c r="B66" s="59"/>
      <c r="C66" s="59"/>
    </row>
    <row r="67" spans="1:3" x14ac:dyDescent="0.25">
      <c r="A67" s="4"/>
      <c r="B67" s="59"/>
      <c r="C67" s="59"/>
    </row>
    <row r="68" spans="1:3" x14ac:dyDescent="0.25">
      <c r="A68" s="4"/>
      <c r="B68" s="59"/>
      <c r="C68" s="59"/>
    </row>
    <row r="69" spans="1:3" x14ac:dyDescent="0.25">
      <c r="A69" s="4"/>
      <c r="B69" s="59"/>
      <c r="C69" s="59"/>
    </row>
    <row r="70" spans="1:3" x14ac:dyDescent="0.25">
      <c r="A70" s="4"/>
      <c r="B70" s="59"/>
      <c r="C70" s="59"/>
    </row>
  </sheetData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honeticPr fontId="1" type="noConversion"/>
  <pageMargins left="1.1811023622047245" right="0.39370078740157483" top="0.39370078740157483" bottom="0.39370078740157483" header="0.11811023622047245" footer="0.118110236220472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H48"/>
  <sheetViews>
    <sheetView view="pageBreakPreview" topLeftCell="A22" zoomScale="90" zoomScaleSheetLayoutView="90" workbookViewId="0">
      <selection activeCell="B49" sqref="B49"/>
    </sheetView>
  </sheetViews>
  <sheetFormatPr defaultRowHeight="12.75" x14ac:dyDescent="0.2"/>
  <cols>
    <col min="1" max="1" width="5.7109375" customWidth="1"/>
    <col min="2" max="2" width="58.7109375" customWidth="1"/>
    <col min="3" max="3" width="5.28515625" customWidth="1"/>
    <col min="4" max="4" width="5.7109375" customWidth="1"/>
    <col min="5" max="6" width="11.140625" style="256" customWidth="1"/>
    <col min="7" max="7" width="9.7109375" style="256" customWidth="1"/>
  </cols>
  <sheetData>
    <row r="1" spans="1:8" ht="28.15" customHeight="1" x14ac:dyDescent="0.2">
      <c r="A1" s="5"/>
      <c r="B1" s="493" t="s">
        <v>650</v>
      </c>
      <c r="C1" s="493"/>
      <c r="D1" s="493"/>
      <c r="E1" s="493"/>
      <c r="F1" s="493"/>
      <c r="G1" s="493"/>
    </row>
    <row r="2" spans="1:8" x14ac:dyDescent="0.2">
      <c r="A2" s="80"/>
      <c r="B2" s="494" t="s">
        <v>363</v>
      </c>
      <c r="C2" s="494"/>
      <c r="D2" s="494"/>
      <c r="E2" s="494"/>
      <c r="F2" s="494"/>
      <c r="G2" s="494"/>
    </row>
    <row r="3" spans="1:8" x14ac:dyDescent="0.2">
      <c r="A3" s="494" t="str">
        <f>'пр.4 вед.стр.'!A4:G4</f>
        <v>от    12.11.2019 г. № 315</v>
      </c>
      <c r="B3" s="495"/>
      <c r="C3" s="495"/>
      <c r="D3" s="495"/>
      <c r="E3" s="495"/>
      <c r="F3" s="495"/>
      <c r="G3" s="495"/>
    </row>
    <row r="4" spans="1:8" x14ac:dyDescent="0.2">
      <c r="A4" s="5"/>
      <c r="B4" s="5"/>
      <c r="C4" s="81"/>
      <c r="D4" s="81"/>
      <c r="E4" s="254"/>
      <c r="F4" s="255"/>
      <c r="G4" s="255"/>
    </row>
    <row r="5" spans="1:8" ht="38.25" x14ac:dyDescent="0.2">
      <c r="A5" s="82" t="s">
        <v>364</v>
      </c>
      <c r="B5" s="82" t="s">
        <v>30</v>
      </c>
      <c r="C5" s="82" t="s">
        <v>61</v>
      </c>
      <c r="D5" s="82" t="s">
        <v>62</v>
      </c>
      <c r="E5" s="257" t="s">
        <v>704</v>
      </c>
      <c r="F5" s="337" t="s">
        <v>705</v>
      </c>
      <c r="G5" s="62" t="s">
        <v>649</v>
      </c>
    </row>
    <row r="6" spans="1:8" x14ac:dyDescent="0.2">
      <c r="A6" s="83">
        <v>1</v>
      </c>
      <c r="B6" s="35">
        <v>2</v>
      </c>
      <c r="C6" s="35">
        <v>3</v>
      </c>
      <c r="D6" s="35">
        <v>4</v>
      </c>
      <c r="E6" s="258">
        <v>5</v>
      </c>
      <c r="F6" s="258">
        <v>6</v>
      </c>
      <c r="G6" s="258">
        <v>7</v>
      </c>
    </row>
    <row r="7" spans="1:8" x14ac:dyDescent="0.2">
      <c r="A7" s="84"/>
      <c r="B7" s="25" t="s">
        <v>41</v>
      </c>
      <c r="C7" s="35"/>
      <c r="D7" s="35"/>
      <c r="E7" s="259">
        <f>E8+E15+E17+E19+E24+E30+E36+E39+E43+E45+E47+E28</f>
        <v>743006.89999999991</v>
      </c>
      <c r="F7" s="259">
        <f>F8+F15+F17+F19+F24+F30+F36+F39+F43+F45+F47+F28</f>
        <v>763498</v>
      </c>
      <c r="G7" s="335">
        <f>F7-E7</f>
        <v>20491.100000000093</v>
      </c>
    </row>
    <row r="8" spans="1:8" x14ac:dyDescent="0.2">
      <c r="A8" s="402" t="s">
        <v>365</v>
      </c>
      <c r="B8" s="85" t="s">
        <v>2</v>
      </c>
      <c r="C8" s="86" t="s">
        <v>63</v>
      </c>
      <c r="D8" s="86" t="s">
        <v>34</v>
      </c>
      <c r="E8" s="260">
        <f>SUM(E9:E14)</f>
        <v>179605.2</v>
      </c>
      <c r="F8" s="260">
        <f>SUM(F9:F14)</f>
        <v>180197.9</v>
      </c>
      <c r="G8" s="335">
        <f>F8-E8</f>
        <v>592.69999999998254</v>
      </c>
      <c r="H8" s="391"/>
    </row>
    <row r="9" spans="1:8" ht="26.45" customHeight="1" x14ac:dyDescent="0.2">
      <c r="A9" s="87" t="s">
        <v>366</v>
      </c>
      <c r="B9" s="7" t="s">
        <v>15</v>
      </c>
      <c r="C9" s="88" t="s">
        <v>63</v>
      </c>
      <c r="D9" s="88" t="s">
        <v>64</v>
      </c>
      <c r="E9" s="261">
        <v>4751.3999999999996</v>
      </c>
      <c r="F9" s="261">
        <f>'пр2 по разд'!D10</f>
        <v>4751.3999999999996</v>
      </c>
      <c r="G9" s="336">
        <f>F9-E9</f>
        <v>0</v>
      </c>
    </row>
    <row r="10" spans="1:8" ht="39.6" customHeight="1" x14ac:dyDescent="0.2">
      <c r="A10" s="87" t="s">
        <v>367</v>
      </c>
      <c r="B10" s="7" t="s">
        <v>19</v>
      </c>
      <c r="C10" s="88" t="s">
        <v>63</v>
      </c>
      <c r="D10" s="88" t="s">
        <v>67</v>
      </c>
      <c r="E10" s="261">
        <v>3975.9</v>
      </c>
      <c r="F10" s="261">
        <f>'пр2 по разд'!D11</f>
        <v>3975.9000000000005</v>
      </c>
      <c r="G10" s="336">
        <f t="shared" ref="G10:G48" si="0">F10-E10</f>
        <v>0</v>
      </c>
    </row>
    <row r="11" spans="1:8" ht="42.6" customHeight="1" x14ac:dyDescent="0.2">
      <c r="A11" s="87" t="s">
        <v>368</v>
      </c>
      <c r="B11" s="7" t="s">
        <v>369</v>
      </c>
      <c r="C11" s="88" t="s">
        <v>63</v>
      </c>
      <c r="D11" s="88" t="s">
        <v>65</v>
      </c>
      <c r="E11" s="261">
        <v>90435.5</v>
      </c>
      <c r="F11" s="261">
        <f>'пр2 по разд'!D12</f>
        <v>91098.299999999988</v>
      </c>
      <c r="G11" s="336">
        <f t="shared" si="0"/>
        <v>662.79999999998836</v>
      </c>
    </row>
    <row r="12" spans="1:8" ht="30.6" customHeight="1" x14ac:dyDescent="0.2">
      <c r="A12" s="88" t="s">
        <v>370</v>
      </c>
      <c r="B12" s="8" t="s">
        <v>76</v>
      </c>
      <c r="C12" s="88" t="s">
        <v>63</v>
      </c>
      <c r="D12" s="88" t="s">
        <v>73</v>
      </c>
      <c r="E12" s="261">
        <v>24691.200000000001</v>
      </c>
      <c r="F12" s="261">
        <f>'пр2 по разд'!D13</f>
        <v>24691.200000000001</v>
      </c>
      <c r="G12" s="336">
        <f t="shared" si="0"/>
        <v>0</v>
      </c>
    </row>
    <row r="13" spans="1:8" ht="18" customHeight="1" x14ac:dyDescent="0.2">
      <c r="A13" s="87" t="s">
        <v>371</v>
      </c>
      <c r="B13" s="7" t="s">
        <v>3</v>
      </c>
      <c r="C13" s="38" t="s">
        <v>63</v>
      </c>
      <c r="D13" s="38" t="s">
        <v>71</v>
      </c>
      <c r="E13" s="261">
        <v>200.5</v>
      </c>
      <c r="F13" s="261">
        <f>'пр2 по разд'!D14</f>
        <v>200.50000000000003</v>
      </c>
      <c r="G13" s="336">
        <f t="shared" si="0"/>
        <v>0</v>
      </c>
    </row>
    <row r="14" spans="1:8" ht="16.149999999999999" customHeight="1" x14ac:dyDescent="0.2">
      <c r="A14" s="87" t="s">
        <v>372</v>
      </c>
      <c r="B14" s="7" t="s">
        <v>60</v>
      </c>
      <c r="C14" s="38" t="s">
        <v>63</v>
      </c>
      <c r="D14" s="38" t="s">
        <v>84</v>
      </c>
      <c r="E14" s="261">
        <v>55550.7</v>
      </c>
      <c r="F14" s="261">
        <f>'пр2 по разд'!D15</f>
        <v>55480.600000000006</v>
      </c>
      <c r="G14" s="336">
        <f t="shared" si="0"/>
        <v>-70.099999999991269</v>
      </c>
    </row>
    <row r="15" spans="1:8" ht="13.15" customHeight="1" x14ac:dyDescent="0.2">
      <c r="A15" s="83" t="s">
        <v>373</v>
      </c>
      <c r="B15" s="15" t="s">
        <v>198</v>
      </c>
      <c r="C15" s="39" t="s">
        <v>64</v>
      </c>
      <c r="D15" s="39" t="s">
        <v>34</v>
      </c>
      <c r="E15" s="260">
        <f>E16</f>
        <v>443.9</v>
      </c>
      <c r="F15" s="260">
        <f>F16</f>
        <v>443.9</v>
      </c>
      <c r="G15" s="335">
        <f t="shared" si="0"/>
        <v>0</v>
      </c>
    </row>
    <row r="16" spans="1:8" ht="17.45" customHeight="1" x14ac:dyDescent="0.2">
      <c r="A16" s="87" t="s">
        <v>374</v>
      </c>
      <c r="B16" s="16" t="s">
        <v>197</v>
      </c>
      <c r="C16" s="38" t="s">
        <v>64</v>
      </c>
      <c r="D16" s="38" t="s">
        <v>67</v>
      </c>
      <c r="E16" s="261">
        <v>443.9</v>
      </c>
      <c r="F16" s="261">
        <f>'пр2 по разд'!D17</f>
        <v>443.9</v>
      </c>
      <c r="G16" s="336">
        <f t="shared" si="0"/>
        <v>0</v>
      </c>
    </row>
    <row r="17" spans="1:7" ht="25.5" x14ac:dyDescent="0.2">
      <c r="A17" s="83" t="s">
        <v>375</v>
      </c>
      <c r="B17" s="9" t="s">
        <v>4</v>
      </c>
      <c r="C17" s="39" t="s">
        <v>67</v>
      </c>
      <c r="D17" s="86" t="s">
        <v>34</v>
      </c>
      <c r="E17" s="260">
        <f>E18</f>
        <v>8174.4</v>
      </c>
      <c r="F17" s="260">
        <f>F18</f>
        <v>12637</v>
      </c>
      <c r="G17" s="335">
        <f t="shared" si="0"/>
        <v>4462.6000000000004</v>
      </c>
    </row>
    <row r="18" spans="1:7" ht="31.5" customHeight="1" x14ac:dyDescent="0.2">
      <c r="A18" s="87" t="s">
        <v>376</v>
      </c>
      <c r="B18" s="8" t="s">
        <v>377</v>
      </c>
      <c r="C18" s="38" t="s">
        <v>67</v>
      </c>
      <c r="D18" s="38" t="s">
        <v>72</v>
      </c>
      <c r="E18" s="261">
        <v>8174.4</v>
      </c>
      <c r="F18" s="261">
        <f>'пр2 по разд'!D19</f>
        <v>12637</v>
      </c>
      <c r="G18" s="336">
        <f t="shared" si="0"/>
        <v>4462.6000000000004</v>
      </c>
    </row>
    <row r="19" spans="1:7" ht="14.45" customHeight="1" x14ac:dyDescent="0.2">
      <c r="A19" s="83" t="s">
        <v>378</v>
      </c>
      <c r="B19" s="9" t="s">
        <v>5</v>
      </c>
      <c r="C19" s="39" t="s">
        <v>65</v>
      </c>
      <c r="D19" s="39" t="s">
        <v>34</v>
      </c>
      <c r="E19" s="260">
        <f>SUM(E20:E23)</f>
        <v>11341.7</v>
      </c>
      <c r="F19" s="260">
        <f>SUM(F20:F23)</f>
        <v>10964.7</v>
      </c>
      <c r="G19" s="335">
        <f t="shared" si="0"/>
        <v>-377</v>
      </c>
    </row>
    <row r="20" spans="1:7" x14ac:dyDescent="0.2">
      <c r="A20" s="87" t="s">
        <v>379</v>
      </c>
      <c r="B20" s="16" t="s">
        <v>323</v>
      </c>
      <c r="C20" s="38" t="s">
        <v>65</v>
      </c>
      <c r="D20" s="38" t="s">
        <v>73</v>
      </c>
      <c r="E20" s="261">
        <v>1419.5</v>
      </c>
      <c r="F20" s="261">
        <f>'пр2 по разд'!D21</f>
        <v>1419.5</v>
      </c>
      <c r="G20" s="336">
        <f t="shared" si="0"/>
        <v>0</v>
      </c>
    </row>
    <row r="21" spans="1:7" x14ac:dyDescent="0.2">
      <c r="A21" s="87" t="s">
        <v>380</v>
      </c>
      <c r="B21" s="7" t="s">
        <v>6</v>
      </c>
      <c r="C21" s="38" t="s">
        <v>65</v>
      </c>
      <c r="D21" s="38" t="s">
        <v>70</v>
      </c>
      <c r="E21" s="261">
        <v>2700</v>
      </c>
      <c r="F21" s="261">
        <f>пр.3!F221</f>
        <v>1300</v>
      </c>
      <c r="G21" s="336">
        <f t="shared" si="0"/>
        <v>-1400</v>
      </c>
    </row>
    <row r="22" spans="1:7" ht="18.600000000000001" customHeight="1" x14ac:dyDescent="0.2">
      <c r="A22" s="87" t="s">
        <v>381</v>
      </c>
      <c r="B22" s="7" t="s">
        <v>79</v>
      </c>
      <c r="C22" s="38" t="s">
        <v>65</v>
      </c>
      <c r="D22" s="38" t="s">
        <v>72</v>
      </c>
      <c r="E22" s="261">
        <v>6590.2</v>
      </c>
      <c r="F22" s="261">
        <f>'пр2 по разд'!D23</f>
        <v>7613.2000000000007</v>
      </c>
      <c r="G22" s="336">
        <f t="shared" si="0"/>
        <v>1023.0000000000009</v>
      </c>
    </row>
    <row r="23" spans="1:7" ht="18.600000000000001" customHeight="1" x14ac:dyDescent="0.2">
      <c r="A23" s="87" t="s">
        <v>382</v>
      </c>
      <c r="B23" s="7" t="s">
        <v>7</v>
      </c>
      <c r="C23" s="38" t="s">
        <v>65</v>
      </c>
      <c r="D23" s="38" t="s">
        <v>75</v>
      </c>
      <c r="E23" s="261">
        <v>632</v>
      </c>
      <c r="F23" s="261">
        <f>'пр2 по разд'!D24</f>
        <v>632</v>
      </c>
      <c r="G23" s="336">
        <f t="shared" si="0"/>
        <v>0</v>
      </c>
    </row>
    <row r="24" spans="1:7" ht="17.45" customHeight="1" x14ac:dyDescent="0.2">
      <c r="A24" s="87" t="s">
        <v>383</v>
      </c>
      <c r="B24" s="14" t="s">
        <v>128</v>
      </c>
      <c r="C24" s="39" t="s">
        <v>69</v>
      </c>
      <c r="D24" s="39" t="s">
        <v>34</v>
      </c>
      <c r="E24" s="260">
        <f>E25+E26+E27</f>
        <v>45952.799999999996</v>
      </c>
      <c r="F24" s="260">
        <f>F25+F26+F27</f>
        <v>59714.8</v>
      </c>
      <c r="G24" s="335">
        <f t="shared" si="0"/>
        <v>13762.000000000007</v>
      </c>
    </row>
    <row r="25" spans="1:7" ht="16.899999999999999" customHeight="1" x14ac:dyDescent="0.2">
      <c r="A25" s="87" t="s">
        <v>366</v>
      </c>
      <c r="B25" s="7" t="s">
        <v>127</v>
      </c>
      <c r="C25" s="38" t="s">
        <v>69</v>
      </c>
      <c r="D25" s="38" t="s">
        <v>63</v>
      </c>
      <c r="E25" s="261">
        <v>18636.599999999999</v>
      </c>
      <c r="F25" s="261">
        <f>'пр2 по разд'!D26</f>
        <v>30389.5</v>
      </c>
      <c r="G25" s="336">
        <f t="shared" si="0"/>
        <v>11752.900000000001</v>
      </c>
    </row>
    <row r="26" spans="1:7" ht="13.15" customHeight="1" x14ac:dyDescent="0.2">
      <c r="A26" s="87" t="s">
        <v>384</v>
      </c>
      <c r="B26" s="16" t="s">
        <v>173</v>
      </c>
      <c r="C26" s="51" t="s">
        <v>69</v>
      </c>
      <c r="D26" s="51" t="s">
        <v>64</v>
      </c>
      <c r="E26" s="261">
        <v>23787</v>
      </c>
      <c r="F26" s="261">
        <f>'пр2 по разд'!D27</f>
        <v>23787</v>
      </c>
      <c r="G26" s="336">
        <f t="shared" si="0"/>
        <v>0</v>
      </c>
    </row>
    <row r="27" spans="1:7" x14ac:dyDescent="0.2">
      <c r="A27" s="87" t="s">
        <v>385</v>
      </c>
      <c r="B27" s="16" t="s">
        <v>175</v>
      </c>
      <c r="C27" s="51" t="s">
        <v>69</v>
      </c>
      <c r="D27" s="51" t="s">
        <v>67</v>
      </c>
      <c r="E27" s="261">
        <v>3529.2</v>
      </c>
      <c r="F27" s="261">
        <f>'пр2 по разд'!D28</f>
        <v>5538.2999999999993</v>
      </c>
      <c r="G27" s="336">
        <f t="shared" si="0"/>
        <v>2009.0999999999995</v>
      </c>
    </row>
    <row r="28" spans="1:7" ht="14.45" customHeight="1" x14ac:dyDescent="0.2">
      <c r="A28" s="83" t="s">
        <v>386</v>
      </c>
      <c r="B28" s="15" t="s">
        <v>355</v>
      </c>
      <c r="C28" s="54" t="s">
        <v>73</v>
      </c>
      <c r="D28" s="54" t="s">
        <v>34</v>
      </c>
      <c r="E28" s="260">
        <f>E29</f>
        <v>1585</v>
      </c>
      <c r="F28" s="260">
        <f>F29</f>
        <v>1585</v>
      </c>
      <c r="G28" s="336">
        <f t="shared" si="0"/>
        <v>0</v>
      </c>
    </row>
    <row r="29" spans="1:7" ht="16.899999999999999" customHeight="1" x14ac:dyDescent="0.2">
      <c r="A29" s="87" t="s">
        <v>387</v>
      </c>
      <c r="B29" s="16" t="s">
        <v>296</v>
      </c>
      <c r="C29" s="51" t="s">
        <v>73</v>
      </c>
      <c r="D29" s="51" t="s">
        <v>69</v>
      </c>
      <c r="E29" s="261">
        <v>1585</v>
      </c>
      <c r="F29" s="261">
        <f>'пр2 по разд'!D30</f>
        <v>1585</v>
      </c>
      <c r="G29" s="336">
        <f t="shared" si="0"/>
        <v>0</v>
      </c>
    </row>
    <row r="30" spans="1:7" x14ac:dyDescent="0.2">
      <c r="A30" s="83" t="s">
        <v>388</v>
      </c>
      <c r="B30" s="9" t="s">
        <v>8</v>
      </c>
      <c r="C30" s="39" t="s">
        <v>66</v>
      </c>
      <c r="D30" s="39" t="s">
        <v>34</v>
      </c>
      <c r="E30" s="260">
        <f>SUM(E31:E35)</f>
        <v>372724.89999999997</v>
      </c>
      <c r="F30" s="260">
        <f>SUM(F31:F35)</f>
        <v>371109.49999999994</v>
      </c>
      <c r="G30" s="335">
        <f t="shared" si="0"/>
        <v>-1615.4000000000233</v>
      </c>
    </row>
    <row r="31" spans="1:7" ht="16.899999999999999" customHeight="1" x14ac:dyDescent="0.2">
      <c r="A31" s="87" t="s">
        <v>389</v>
      </c>
      <c r="B31" s="7" t="s">
        <v>9</v>
      </c>
      <c r="C31" s="38" t="s">
        <v>66</v>
      </c>
      <c r="D31" s="38" t="s">
        <v>63</v>
      </c>
      <c r="E31" s="261">
        <v>83283</v>
      </c>
      <c r="F31" s="261">
        <f>'пр2 по разд'!D32</f>
        <v>70348</v>
      </c>
      <c r="G31" s="336">
        <f t="shared" si="0"/>
        <v>-12935</v>
      </c>
    </row>
    <row r="32" spans="1:7" ht="18" customHeight="1" x14ac:dyDescent="0.2">
      <c r="A32" s="87" t="s">
        <v>390</v>
      </c>
      <c r="B32" s="7" t="s">
        <v>10</v>
      </c>
      <c r="C32" s="38" t="s">
        <v>66</v>
      </c>
      <c r="D32" s="38" t="s">
        <v>64</v>
      </c>
      <c r="E32" s="261">
        <v>175718</v>
      </c>
      <c r="F32" s="261">
        <f>'пр2 по разд'!D33</f>
        <v>187037.59999999998</v>
      </c>
      <c r="G32" s="336">
        <f t="shared" si="0"/>
        <v>11319.599999999977</v>
      </c>
    </row>
    <row r="33" spans="1:7" ht="18" customHeight="1" x14ac:dyDescent="0.2">
      <c r="A33" s="87" t="s">
        <v>391</v>
      </c>
      <c r="B33" s="7" t="s">
        <v>306</v>
      </c>
      <c r="C33" s="38" t="s">
        <v>66</v>
      </c>
      <c r="D33" s="38" t="s">
        <v>67</v>
      </c>
      <c r="E33" s="261">
        <v>61230.6</v>
      </c>
      <c r="F33" s="261">
        <f>'пр2 по разд'!D34</f>
        <v>61230.599999999991</v>
      </c>
      <c r="G33" s="336">
        <f t="shared" si="0"/>
        <v>0</v>
      </c>
    </row>
    <row r="34" spans="1:7" ht="18" customHeight="1" x14ac:dyDescent="0.2">
      <c r="A34" s="87" t="s">
        <v>392</v>
      </c>
      <c r="B34" s="7" t="s">
        <v>338</v>
      </c>
      <c r="C34" s="38" t="s">
        <v>66</v>
      </c>
      <c r="D34" s="38" t="s">
        <v>66</v>
      </c>
      <c r="E34" s="261">
        <v>10297.5</v>
      </c>
      <c r="F34" s="261">
        <f>'пр2 по разд'!D35</f>
        <v>10297.5</v>
      </c>
      <c r="G34" s="336">
        <f t="shared" si="0"/>
        <v>0</v>
      </c>
    </row>
    <row r="35" spans="1:7" ht="18" customHeight="1" x14ac:dyDescent="0.2">
      <c r="A35" s="87" t="s">
        <v>393</v>
      </c>
      <c r="B35" s="7" t="s">
        <v>11</v>
      </c>
      <c r="C35" s="38" t="s">
        <v>66</v>
      </c>
      <c r="D35" s="38" t="s">
        <v>72</v>
      </c>
      <c r="E35" s="261">
        <v>42195.8</v>
      </c>
      <c r="F35" s="261">
        <f>'пр2 по разд'!D36</f>
        <v>42195.8</v>
      </c>
      <c r="G35" s="336">
        <f t="shared" si="0"/>
        <v>0</v>
      </c>
    </row>
    <row r="36" spans="1:7" ht="15" customHeight="1" x14ac:dyDescent="0.2">
      <c r="A36" s="83" t="s">
        <v>394</v>
      </c>
      <c r="B36" s="9" t="s">
        <v>122</v>
      </c>
      <c r="C36" s="39" t="s">
        <v>70</v>
      </c>
      <c r="D36" s="86" t="s">
        <v>34</v>
      </c>
      <c r="E36" s="260">
        <f>E37+E38</f>
        <v>44237.899999999994</v>
      </c>
      <c r="F36" s="260">
        <f>SUM(F37:F38)</f>
        <v>44597.399999999994</v>
      </c>
      <c r="G36" s="335">
        <f t="shared" si="0"/>
        <v>359.5</v>
      </c>
    </row>
    <row r="37" spans="1:7" x14ac:dyDescent="0.2">
      <c r="A37" s="88" t="s">
        <v>395</v>
      </c>
      <c r="B37" s="7" t="s">
        <v>12</v>
      </c>
      <c r="C37" s="38" t="s">
        <v>70</v>
      </c>
      <c r="D37" s="38" t="s">
        <v>63</v>
      </c>
      <c r="E37" s="261">
        <v>30776.1</v>
      </c>
      <c r="F37" s="261">
        <f>'пр2 по разд'!D38</f>
        <v>30818.1</v>
      </c>
      <c r="G37" s="335">
        <f t="shared" si="0"/>
        <v>42</v>
      </c>
    </row>
    <row r="38" spans="1:7" ht="20.45" customHeight="1" x14ac:dyDescent="0.2">
      <c r="A38" s="87" t="s">
        <v>396</v>
      </c>
      <c r="B38" s="7" t="s">
        <v>397</v>
      </c>
      <c r="C38" s="38" t="s">
        <v>70</v>
      </c>
      <c r="D38" s="38" t="s">
        <v>65</v>
      </c>
      <c r="E38" s="261">
        <v>13461.8</v>
      </c>
      <c r="F38" s="261">
        <f>'пр2 по разд'!D39</f>
        <v>13779.3</v>
      </c>
      <c r="G38" s="336">
        <f t="shared" si="0"/>
        <v>317.5</v>
      </c>
    </row>
    <row r="39" spans="1:7" ht="16.899999999999999" customHeight="1" x14ac:dyDescent="0.2">
      <c r="A39" s="83" t="s">
        <v>398</v>
      </c>
      <c r="B39" s="9" t="s">
        <v>59</v>
      </c>
      <c r="C39" s="39" t="s">
        <v>68</v>
      </c>
      <c r="D39" s="39" t="s">
        <v>34</v>
      </c>
      <c r="E39" s="260">
        <f>SUM(E40:E42)</f>
        <v>44212.6</v>
      </c>
      <c r="F39" s="260">
        <f>SUM(F40:F42)</f>
        <v>47519.3</v>
      </c>
      <c r="G39" s="335">
        <f t="shared" si="0"/>
        <v>3306.7000000000044</v>
      </c>
    </row>
    <row r="40" spans="1:7" ht="14.45" customHeight="1" x14ac:dyDescent="0.2">
      <c r="A40" s="88" t="s">
        <v>399</v>
      </c>
      <c r="B40" s="7" t="s">
        <v>55</v>
      </c>
      <c r="C40" s="38" t="s">
        <v>68</v>
      </c>
      <c r="D40" s="38" t="s">
        <v>63</v>
      </c>
      <c r="E40" s="261">
        <v>5461.5</v>
      </c>
      <c r="F40" s="261">
        <f>'пр2 по разд'!D41</f>
        <v>7875.5</v>
      </c>
      <c r="G40" s="336">
        <f t="shared" si="0"/>
        <v>2414</v>
      </c>
    </row>
    <row r="41" spans="1:7" ht="19.899999999999999" customHeight="1" x14ac:dyDescent="0.2">
      <c r="A41" s="87" t="s">
        <v>400</v>
      </c>
      <c r="B41" s="10" t="s">
        <v>58</v>
      </c>
      <c r="C41" s="38" t="s">
        <v>68</v>
      </c>
      <c r="D41" s="38" t="s">
        <v>67</v>
      </c>
      <c r="E41" s="261">
        <v>35344.199999999997</v>
      </c>
      <c r="F41" s="261">
        <f>'пр2 по разд'!D42</f>
        <v>36202</v>
      </c>
      <c r="G41" s="336">
        <f t="shared" si="0"/>
        <v>857.80000000000291</v>
      </c>
    </row>
    <row r="42" spans="1:7" x14ac:dyDescent="0.2">
      <c r="A42" s="87" t="s">
        <v>401</v>
      </c>
      <c r="B42" s="44" t="s">
        <v>129</v>
      </c>
      <c r="C42" s="38" t="s">
        <v>68</v>
      </c>
      <c r="D42" s="38" t="s">
        <v>73</v>
      </c>
      <c r="E42" s="261">
        <v>3406.9</v>
      </c>
      <c r="F42" s="261">
        <f>'пр2 по разд'!D43</f>
        <v>3441.7999999999997</v>
      </c>
      <c r="G42" s="336">
        <f t="shared" si="0"/>
        <v>34.899999999999636</v>
      </c>
    </row>
    <row r="43" spans="1:7" ht="16.899999999999999" customHeight="1" x14ac:dyDescent="0.2">
      <c r="A43" s="83" t="s">
        <v>402</v>
      </c>
      <c r="B43" s="15" t="s">
        <v>80</v>
      </c>
      <c r="C43" s="39" t="s">
        <v>71</v>
      </c>
      <c r="D43" s="39" t="s">
        <v>34</v>
      </c>
      <c r="E43" s="260">
        <f>E44</f>
        <v>29099.5</v>
      </c>
      <c r="F43" s="260">
        <f>F44</f>
        <v>29099.5</v>
      </c>
      <c r="G43" s="335">
        <f t="shared" si="0"/>
        <v>0</v>
      </c>
    </row>
    <row r="44" spans="1:7" ht="15.6" customHeight="1" x14ac:dyDescent="0.2">
      <c r="A44" s="87" t="s">
        <v>403</v>
      </c>
      <c r="B44" s="16" t="s">
        <v>81</v>
      </c>
      <c r="C44" s="38" t="s">
        <v>71</v>
      </c>
      <c r="D44" s="38" t="s">
        <v>63</v>
      </c>
      <c r="E44" s="261">
        <v>29099.5</v>
      </c>
      <c r="F44" s="261">
        <f>'пр2 по разд'!D45</f>
        <v>29099.5</v>
      </c>
      <c r="G44" s="336">
        <f t="shared" si="0"/>
        <v>0</v>
      </c>
    </row>
    <row r="45" spans="1:7" ht="16.899999999999999" customHeight="1" x14ac:dyDescent="0.2">
      <c r="A45" s="83" t="s">
        <v>404</v>
      </c>
      <c r="B45" s="15" t="s">
        <v>82</v>
      </c>
      <c r="C45" s="39" t="s">
        <v>75</v>
      </c>
      <c r="D45" s="39" t="s">
        <v>34</v>
      </c>
      <c r="E45" s="260">
        <f>E46</f>
        <v>5617</v>
      </c>
      <c r="F45" s="260">
        <f>F46</f>
        <v>5617</v>
      </c>
      <c r="G45" s="335">
        <f t="shared" si="0"/>
        <v>0</v>
      </c>
    </row>
    <row r="46" spans="1:7" ht="16.149999999999999" customHeight="1" x14ac:dyDescent="0.2">
      <c r="A46" s="87" t="s">
        <v>405</v>
      </c>
      <c r="B46" s="16" t="s">
        <v>13</v>
      </c>
      <c r="C46" s="38" t="s">
        <v>75</v>
      </c>
      <c r="D46" s="38" t="s">
        <v>64</v>
      </c>
      <c r="E46" s="261">
        <v>5617</v>
      </c>
      <c r="F46" s="261">
        <f>'пр2 по разд'!D47</f>
        <v>5617</v>
      </c>
      <c r="G46" s="336">
        <f t="shared" si="0"/>
        <v>0</v>
      </c>
    </row>
    <row r="47" spans="1:7" ht="15.6" customHeight="1" x14ac:dyDescent="0.2">
      <c r="A47" s="87" t="s">
        <v>406</v>
      </c>
      <c r="B47" s="15" t="s">
        <v>85</v>
      </c>
      <c r="C47" s="39" t="s">
        <v>84</v>
      </c>
      <c r="D47" s="39" t="s">
        <v>34</v>
      </c>
      <c r="E47" s="260">
        <f>E48</f>
        <v>12</v>
      </c>
      <c r="F47" s="260">
        <f>F48</f>
        <v>12</v>
      </c>
      <c r="G47" s="335">
        <f t="shared" si="0"/>
        <v>0</v>
      </c>
    </row>
    <row r="48" spans="1:7" ht="17.45" customHeight="1" x14ac:dyDescent="0.2">
      <c r="A48" s="87" t="s">
        <v>407</v>
      </c>
      <c r="B48" s="16" t="str">
        <f>пр.3!A904</f>
        <v>Обслуживание государственного внутреннего и муниципального долга</v>
      </c>
      <c r="C48" s="38" t="s">
        <v>84</v>
      </c>
      <c r="D48" s="38" t="s">
        <v>63</v>
      </c>
      <c r="E48" s="261">
        <v>12</v>
      </c>
      <c r="F48" s="261">
        <f>'пр2 по разд'!D49</f>
        <v>12</v>
      </c>
      <c r="G48" s="336">
        <f t="shared" si="0"/>
        <v>0</v>
      </c>
    </row>
  </sheetData>
  <mergeCells count="3">
    <mergeCell ref="B1:G1"/>
    <mergeCell ref="B2:G2"/>
    <mergeCell ref="A3:G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T1050"/>
  <sheetViews>
    <sheetView view="pageBreakPreview" topLeftCell="A365" zoomScale="95" zoomScaleSheetLayoutView="95" workbookViewId="0">
      <selection activeCell="A315" sqref="A315"/>
    </sheetView>
  </sheetViews>
  <sheetFormatPr defaultColWidth="9.140625" defaultRowHeight="12.75" x14ac:dyDescent="0.2"/>
  <cols>
    <col min="1" max="1" width="86.85546875" style="11" customWidth="1"/>
    <col min="2" max="2" width="8.5703125" style="41" customWidth="1"/>
    <col min="3" max="3" width="6.42578125" style="41" customWidth="1"/>
    <col min="4" max="4" width="13.28515625" style="175" customWidth="1"/>
    <col min="5" max="5" width="7" style="175" customWidth="1"/>
    <col min="6" max="6" width="11.85546875" style="11" customWidth="1"/>
    <col min="7" max="7" width="14.7109375" style="96" customWidth="1"/>
    <col min="8" max="10" width="1.140625" style="96" customWidth="1"/>
    <col min="11" max="11" width="9.28515625" style="96" customWidth="1"/>
    <col min="12" max="13" width="9.140625" style="96"/>
    <col min="14" max="14" width="97.85546875" style="96" customWidth="1"/>
    <col min="15" max="18" width="9.140625" style="309"/>
    <col min="19" max="20" width="9.140625" style="96"/>
    <col min="21" max="16384" width="9.140625" style="11"/>
  </cols>
  <sheetData>
    <row r="1" spans="1:20" x14ac:dyDescent="0.2">
      <c r="A1" s="496" t="s">
        <v>690</v>
      </c>
      <c r="B1" s="495"/>
      <c r="C1" s="495"/>
      <c r="D1" s="495"/>
      <c r="E1" s="495"/>
      <c r="F1" s="495"/>
    </row>
    <row r="2" spans="1:20" x14ac:dyDescent="0.2">
      <c r="A2" s="488" t="str">
        <f>'пр2 по разд'!A2:D2</f>
        <v>к  решению Собрания представителей Сусуманского городского округа</v>
      </c>
      <c r="B2" s="488"/>
      <c r="C2" s="488"/>
      <c r="D2" s="488"/>
      <c r="E2" s="488"/>
      <c r="F2" s="497"/>
    </row>
    <row r="3" spans="1:20" x14ac:dyDescent="0.2">
      <c r="A3" s="488" t="str">
        <f>'пр2 по разд'!A3:D3</f>
        <v>"О бюджете муниципального образования "Сусуманский городской округ" на 2019 год"</v>
      </c>
      <c r="B3" s="488"/>
      <c r="C3" s="488"/>
      <c r="D3" s="488"/>
      <c r="E3" s="488"/>
      <c r="F3" s="497"/>
    </row>
    <row r="4" spans="1:20" x14ac:dyDescent="0.2">
      <c r="A4" s="488" t="str">
        <f>'пр2 по разд'!A4:D4</f>
        <v>от    12.11.2019 г. № 315</v>
      </c>
      <c r="B4" s="488"/>
      <c r="C4" s="488"/>
      <c r="D4" s="488"/>
      <c r="E4" s="488"/>
      <c r="F4" s="497"/>
    </row>
    <row r="5" spans="1:20" ht="25.15" customHeight="1" x14ac:dyDescent="0.2">
      <c r="A5" s="498" t="s">
        <v>615</v>
      </c>
      <c r="B5" s="498"/>
      <c r="C5" s="498"/>
      <c r="D5" s="498"/>
      <c r="E5" s="498"/>
      <c r="F5" s="499"/>
    </row>
    <row r="6" spans="1:20" ht="26.25" customHeight="1" x14ac:dyDescent="0.2">
      <c r="D6" s="175" t="s">
        <v>1</v>
      </c>
      <c r="K6" s="97"/>
      <c r="L6" s="97"/>
      <c r="M6" s="97"/>
      <c r="N6" s="452"/>
      <c r="O6" s="457" t="s">
        <v>29</v>
      </c>
      <c r="P6" s="457" t="s">
        <v>748</v>
      </c>
      <c r="Q6" s="457" t="s">
        <v>749</v>
      </c>
    </row>
    <row r="7" spans="1:20" x14ac:dyDescent="0.2">
      <c r="A7" s="24" t="s">
        <v>30</v>
      </c>
      <c r="B7" s="42" t="s">
        <v>43</v>
      </c>
      <c r="C7" s="42" t="s">
        <v>42</v>
      </c>
      <c r="D7" s="176" t="s">
        <v>44</v>
      </c>
      <c r="E7" s="176" t="s">
        <v>45</v>
      </c>
      <c r="F7" s="107" t="str">
        <f>'пр2 по разд'!D7</f>
        <v>Сумма</v>
      </c>
      <c r="K7" s="97"/>
      <c r="L7" s="97"/>
      <c r="M7" s="101"/>
      <c r="N7" s="452"/>
      <c r="O7" s="453">
        <v>100</v>
      </c>
      <c r="P7" s="455">
        <v>215275.30000000002</v>
      </c>
      <c r="Q7" s="456">
        <v>215275.3</v>
      </c>
    </row>
    <row r="8" spans="1:20" x14ac:dyDescent="0.2">
      <c r="A8" s="24">
        <v>1</v>
      </c>
      <c r="B8" s="42">
        <v>3</v>
      </c>
      <c r="C8" s="42">
        <v>4</v>
      </c>
      <c r="D8" s="207">
        <v>5</v>
      </c>
      <c r="E8" s="207">
        <v>6</v>
      </c>
      <c r="F8" s="48">
        <v>7</v>
      </c>
      <c r="K8" s="97"/>
      <c r="L8" s="97"/>
      <c r="M8" s="101"/>
      <c r="N8" s="452"/>
      <c r="O8" s="454">
        <v>110</v>
      </c>
      <c r="P8" s="455">
        <v>76008.499999999985</v>
      </c>
      <c r="Q8" s="456">
        <v>76008.499999999985</v>
      </c>
    </row>
    <row r="9" spans="1:20" x14ac:dyDescent="0.2">
      <c r="A9" s="15" t="s">
        <v>2</v>
      </c>
      <c r="B9" s="34" t="s">
        <v>63</v>
      </c>
      <c r="C9" s="34" t="s">
        <v>34</v>
      </c>
      <c r="D9" s="172"/>
      <c r="E9" s="172"/>
      <c r="F9" s="465">
        <f>F10+F16+F37+F68+F90+F95</f>
        <v>180197.9</v>
      </c>
      <c r="K9" s="97"/>
      <c r="L9" s="97"/>
      <c r="M9" s="101"/>
      <c r="N9" s="452"/>
      <c r="O9" s="454">
        <v>120</v>
      </c>
      <c r="P9" s="455">
        <v>139266.80000000002</v>
      </c>
      <c r="Q9" s="456">
        <v>139266.80000000002</v>
      </c>
    </row>
    <row r="10" spans="1:20" ht="25.5" x14ac:dyDescent="0.2">
      <c r="A10" s="14" t="s">
        <v>15</v>
      </c>
      <c r="B10" s="34" t="s">
        <v>63</v>
      </c>
      <c r="C10" s="34" t="s">
        <v>64</v>
      </c>
      <c r="D10" s="176"/>
      <c r="E10" s="176"/>
      <c r="F10" s="465">
        <f>F11</f>
        <v>4751.3999999999996</v>
      </c>
      <c r="K10" s="97"/>
      <c r="L10" s="97"/>
      <c r="M10" s="101"/>
      <c r="N10" s="452"/>
      <c r="O10" s="453">
        <v>200</v>
      </c>
      <c r="P10" s="455">
        <v>101589.40000000002</v>
      </c>
      <c r="Q10" s="456">
        <v>101589.40000000002</v>
      </c>
    </row>
    <row r="11" spans="1:20" s="31" customFormat="1" ht="25.5" x14ac:dyDescent="0.2">
      <c r="A11" s="16" t="s">
        <v>279</v>
      </c>
      <c r="B11" s="20" t="s">
        <v>63</v>
      </c>
      <c r="C11" s="20" t="s">
        <v>64</v>
      </c>
      <c r="D11" s="172" t="s">
        <v>176</v>
      </c>
      <c r="E11" s="172"/>
      <c r="F11" s="70">
        <f>F12</f>
        <v>4751.3999999999996</v>
      </c>
      <c r="G11" s="98"/>
      <c r="H11" s="98"/>
      <c r="I11" s="98"/>
      <c r="J11" s="98"/>
      <c r="K11" s="97"/>
      <c r="L11" s="97"/>
      <c r="M11" s="101"/>
      <c r="N11" s="452"/>
      <c r="O11" s="458">
        <v>240</v>
      </c>
      <c r="P11" s="461">
        <v>101589.40000000002</v>
      </c>
      <c r="Q11" s="462">
        <v>101589.40000000002</v>
      </c>
      <c r="R11" s="309"/>
      <c r="S11" s="98"/>
      <c r="T11" s="98"/>
    </row>
    <row r="12" spans="1:20" s="31" customFormat="1" x14ac:dyDescent="0.2">
      <c r="A12" s="16" t="s">
        <v>16</v>
      </c>
      <c r="B12" s="20" t="s">
        <v>63</v>
      </c>
      <c r="C12" s="20" t="s">
        <v>64</v>
      </c>
      <c r="D12" s="172" t="s">
        <v>478</v>
      </c>
      <c r="E12" s="172"/>
      <c r="F12" s="70">
        <f>F13</f>
        <v>4751.3999999999996</v>
      </c>
      <c r="G12" s="98"/>
      <c r="H12" s="98"/>
      <c r="I12" s="98"/>
      <c r="J12" s="98"/>
      <c r="K12" s="97"/>
      <c r="L12" s="97"/>
      <c r="M12" s="101"/>
      <c r="N12" s="452"/>
      <c r="O12" s="459">
        <v>300</v>
      </c>
      <c r="P12" s="461">
        <v>8778.5000000000018</v>
      </c>
      <c r="Q12" s="462">
        <v>8778.5</v>
      </c>
      <c r="R12" s="309"/>
      <c r="S12" s="98"/>
      <c r="T12" s="98"/>
    </row>
    <row r="13" spans="1:20" x14ac:dyDescent="0.2">
      <c r="A13" s="16" t="s">
        <v>178</v>
      </c>
      <c r="B13" s="20" t="s">
        <v>63</v>
      </c>
      <c r="C13" s="20" t="s">
        <v>64</v>
      </c>
      <c r="D13" s="172" t="s">
        <v>479</v>
      </c>
      <c r="E13" s="172"/>
      <c r="F13" s="70">
        <f>F14</f>
        <v>4751.3999999999996</v>
      </c>
      <c r="K13" s="97"/>
      <c r="L13" s="97"/>
      <c r="M13" s="101"/>
      <c r="N13" s="452"/>
      <c r="O13" s="454">
        <v>310</v>
      </c>
      <c r="P13" s="455">
        <v>7875.5</v>
      </c>
      <c r="Q13" s="456">
        <v>7875.5</v>
      </c>
    </row>
    <row r="14" spans="1:20" ht="38.25" x14ac:dyDescent="0.2">
      <c r="A14" s="16" t="s">
        <v>92</v>
      </c>
      <c r="B14" s="20" t="s">
        <v>63</v>
      </c>
      <c r="C14" s="20" t="s">
        <v>64</v>
      </c>
      <c r="D14" s="172" t="s">
        <v>479</v>
      </c>
      <c r="E14" s="172" t="s">
        <v>93</v>
      </c>
      <c r="F14" s="70">
        <f>F15</f>
        <v>4751.3999999999996</v>
      </c>
      <c r="K14" s="97"/>
      <c r="L14" s="97"/>
      <c r="M14" s="101"/>
      <c r="N14" s="452"/>
      <c r="O14" s="454">
        <v>320</v>
      </c>
      <c r="P14" s="455">
        <v>378.3</v>
      </c>
      <c r="Q14" s="456">
        <v>378.3</v>
      </c>
    </row>
    <row r="15" spans="1:20" x14ac:dyDescent="0.2">
      <c r="A15" s="16" t="s">
        <v>89</v>
      </c>
      <c r="B15" s="20" t="s">
        <v>63</v>
      </c>
      <c r="C15" s="20" t="s">
        <v>64</v>
      </c>
      <c r="D15" s="172" t="s">
        <v>479</v>
      </c>
      <c r="E15" s="172" t="s">
        <v>90</v>
      </c>
      <c r="F15" s="70">
        <f>'пр.4 вед.стр.'!G16</f>
        <v>4751.3999999999996</v>
      </c>
      <c r="K15" s="97"/>
      <c r="L15" s="97"/>
      <c r="M15" s="101"/>
      <c r="N15" s="452"/>
      <c r="O15" s="454">
        <v>340</v>
      </c>
      <c r="P15" s="455">
        <v>315.5</v>
      </c>
      <c r="Q15" s="456">
        <v>315.5</v>
      </c>
    </row>
    <row r="16" spans="1:20" s="31" customFormat="1" ht="25.5" x14ac:dyDescent="0.2">
      <c r="A16" s="14" t="s">
        <v>19</v>
      </c>
      <c r="B16" s="34" t="s">
        <v>63</v>
      </c>
      <c r="C16" s="34" t="s">
        <v>67</v>
      </c>
      <c r="D16" s="176"/>
      <c r="E16" s="176"/>
      <c r="F16" s="465">
        <f>F17</f>
        <v>3975.9000000000005</v>
      </c>
      <c r="G16" s="98"/>
      <c r="H16" s="98"/>
      <c r="I16" s="98"/>
      <c r="J16" s="98"/>
      <c r="K16" s="96"/>
      <c r="L16" s="96"/>
      <c r="M16" s="96"/>
      <c r="N16" s="452"/>
      <c r="O16" s="458">
        <v>350</v>
      </c>
      <c r="P16" s="461">
        <v>92</v>
      </c>
      <c r="Q16" s="462">
        <v>92</v>
      </c>
      <c r="R16" s="309"/>
      <c r="S16" s="98"/>
      <c r="T16" s="98"/>
    </row>
    <row r="17" spans="1:20" s="31" customFormat="1" ht="25.5" x14ac:dyDescent="0.2">
      <c r="A17" s="16" t="s">
        <v>279</v>
      </c>
      <c r="B17" s="20" t="s">
        <v>63</v>
      </c>
      <c r="C17" s="20" t="s">
        <v>67</v>
      </c>
      <c r="D17" s="172" t="s">
        <v>176</v>
      </c>
      <c r="E17" s="172"/>
      <c r="F17" s="70">
        <f>F18+F22</f>
        <v>3975.9000000000005</v>
      </c>
      <c r="G17" s="98"/>
      <c r="H17" s="98"/>
      <c r="I17" s="98"/>
      <c r="J17" s="98"/>
      <c r="K17" s="96"/>
      <c r="L17" s="96"/>
      <c r="M17" s="96"/>
      <c r="N17" s="452"/>
      <c r="O17" s="458">
        <v>360</v>
      </c>
      <c r="P17" s="461">
        <v>117.19999999999999</v>
      </c>
      <c r="Q17" s="462">
        <v>117.19999999999999</v>
      </c>
      <c r="R17" s="309"/>
      <c r="S17" s="98"/>
      <c r="T17" s="98"/>
    </row>
    <row r="18" spans="1:20" s="31" customFormat="1" x14ac:dyDescent="0.2">
      <c r="A18" s="32" t="s">
        <v>137</v>
      </c>
      <c r="B18" s="20" t="s">
        <v>63</v>
      </c>
      <c r="C18" s="20" t="s">
        <v>67</v>
      </c>
      <c r="D18" s="172" t="s">
        <v>510</v>
      </c>
      <c r="E18" s="172"/>
      <c r="F18" s="70">
        <f>F19</f>
        <v>2355.6000000000004</v>
      </c>
      <c r="G18" s="98"/>
      <c r="H18" s="98"/>
      <c r="I18" s="98"/>
      <c r="J18" s="98"/>
      <c r="K18" s="96"/>
      <c r="L18" s="96"/>
      <c r="M18" s="96"/>
      <c r="N18" s="452"/>
      <c r="O18" s="459">
        <v>400</v>
      </c>
      <c r="P18" s="461">
        <v>1400</v>
      </c>
      <c r="Q18" s="462">
        <v>1400</v>
      </c>
      <c r="R18" s="309"/>
      <c r="S18" s="98"/>
      <c r="T18" s="98"/>
    </row>
    <row r="19" spans="1:20" s="31" customFormat="1" x14ac:dyDescent="0.2">
      <c r="A19" s="16" t="s">
        <v>178</v>
      </c>
      <c r="B19" s="20" t="s">
        <v>63</v>
      </c>
      <c r="C19" s="20" t="s">
        <v>67</v>
      </c>
      <c r="D19" s="172" t="s">
        <v>511</v>
      </c>
      <c r="E19" s="172"/>
      <c r="F19" s="70">
        <f>F20</f>
        <v>2355.6000000000004</v>
      </c>
      <c r="G19" s="98"/>
      <c r="H19" s="98"/>
      <c r="I19" s="98"/>
      <c r="J19" s="98"/>
      <c r="K19" s="96"/>
      <c r="L19" s="96"/>
      <c r="M19" s="96"/>
      <c r="N19" s="452"/>
      <c r="O19" s="458">
        <v>410</v>
      </c>
      <c r="P19" s="461">
        <v>1400</v>
      </c>
      <c r="Q19" s="462">
        <v>1400</v>
      </c>
      <c r="R19" s="309"/>
      <c r="S19" s="98"/>
      <c r="T19" s="98"/>
    </row>
    <row r="20" spans="1:20" s="31" customFormat="1" ht="38.25" x14ac:dyDescent="0.2">
      <c r="A20" s="16" t="s">
        <v>92</v>
      </c>
      <c r="B20" s="20" t="s">
        <v>63</v>
      </c>
      <c r="C20" s="20" t="s">
        <v>67</v>
      </c>
      <c r="D20" s="172" t="s">
        <v>511</v>
      </c>
      <c r="E20" s="172" t="s">
        <v>93</v>
      </c>
      <c r="F20" s="70">
        <f>F21</f>
        <v>2355.6000000000004</v>
      </c>
      <c r="G20" s="98"/>
      <c r="H20" s="98"/>
      <c r="I20" s="98"/>
      <c r="J20" s="98"/>
      <c r="K20" s="96"/>
      <c r="L20" s="96"/>
      <c r="M20" s="96"/>
      <c r="N20" s="452"/>
      <c r="O20" s="459">
        <v>600</v>
      </c>
      <c r="P20" s="461">
        <v>391224.69999999995</v>
      </c>
      <c r="Q20" s="462">
        <v>391224.69999999995</v>
      </c>
      <c r="R20" s="309"/>
      <c r="S20" s="98"/>
      <c r="T20" s="98"/>
    </row>
    <row r="21" spans="1:20" s="31" customFormat="1" x14ac:dyDescent="0.2">
      <c r="A21" s="16" t="s">
        <v>89</v>
      </c>
      <c r="B21" s="20" t="s">
        <v>63</v>
      </c>
      <c r="C21" s="20" t="s">
        <v>67</v>
      </c>
      <c r="D21" s="172" t="s">
        <v>511</v>
      </c>
      <c r="E21" s="172" t="s">
        <v>90</v>
      </c>
      <c r="F21" s="70">
        <f>'пр.4 вед.стр.'!G263</f>
        <v>2355.6000000000004</v>
      </c>
      <c r="G21" s="98"/>
      <c r="H21" s="98"/>
      <c r="I21" s="98"/>
      <c r="J21" s="98"/>
      <c r="K21" s="96"/>
      <c r="L21" s="96"/>
      <c r="M21" s="96"/>
      <c r="N21" s="452"/>
      <c r="O21" s="458">
        <v>610</v>
      </c>
      <c r="P21" s="461">
        <v>385542.79999999993</v>
      </c>
      <c r="Q21" s="462">
        <v>385542.79999999993</v>
      </c>
      <c r="R21" s="309"/>
      <c r="S21" s="98"/>
      <c r="T21" s="98"/>
    </row>
    <row r="22" spans="1:20" s="31" customFormat="1" x14ac:dyDescent="0.2">
      <c r="A22" s="16" t="s">
        <v>47</v>
      </c>
      <c r="B22" s="20" t="s">
        <v>63</v>
      </c>
      <c r="C22" s="20" t="s">
        <v>67</v>
      </c>
      <c r="D22" s="172" t="s">
        <v>182</v>
      </c>
      <c r="E22" s="172"/>
      <c r="F22" s="70">
        <f>F23+F26+F31+F34</f>
        <v>1620.3</v>
      </c>
      <c r="G22" s="98"/>
      <c r="H22" s="98"/>
      <c r="I22" s="98"/>
      <c r="J22" s="98"/>
      <c r="K22" s="96"/>
      <c r="L22" s="96"/>
      <c r="M22" s="96"/>
      <c r="N22" s="452"/>
      <c r="O22" s="458">
        <v>620</v>
      </c>
      <c r="P22" s="461">
        <v>5617</v>
      </c>
      <c r="Q22" s="462">
        <v>5617</v>
      </c>
      <c r="R22" s="309"/>
      <c r="S22" s="98"/>
      <c r="T22" s="98"/>
    </row>
    <row r="23" spans="1:20" s="31" customFormat="1" x14ac:dyDescent="0.2">
      <c r="A23" s="16" t="s">
        <v>178</v>
      </c>
      <c r="B23" s="20" t="s">
        <v>63</v>
      </c>
      <c r="C23" s="20" t="s">
        <v>67</v>
      </c>
      <c r="D23" s="172" t="s">
        <v>183</v>
      </c>
      <c r="E23" s="172"/>
      <c r="F23" s="70">
        <f>F24</f>
        <v>1041.0999999999999</v>
      </c>
      <c r="G23" s="98"/>
      <c r="H23" s="98"/>
      <c r="I23" s="98"/>
      <c r="J23" s="98"/>
      <c r="K23" s="96"/>
      <c r="L23" s="96"/>
      <c r="M23" s="96"/>
      <c r="N23" s="452"/>
      <c r="O23" s="458">
        <v>630</v>
      </c>
      <c r="P23" s="461">
        <v>64.900000000000006</v>
      </c>
      <c r="Q23" s="462">
        <v>64.900000000000006</v>
      </c>
      <c r="R23" s="309"/>
      <c r="S23" s="98"/>
      <c r="T23" s="98"/>
    </row>
    <row r="24" spans="1:20" s="31" customFormat="1" ht="38.25" x14ac:dyDescent="0.2">
      <c r="A24" s="16" t="s">
        <v>92</v>
      </c>
      <c r="B24" s="20" t="s">
        <v>63</v>
      </c>
      <c r="C24" s="20" t="s">
        <v>67</v>
      </c>
      <c r="D24" s="172" t="s">
        <v>183</v>
      </c>
      <c r="E24" s="172" t="s">
        <v>93</v>
      </c>
      <c r="F24" s="70">
        <f>F25</f>
        <v>1041.0999999999999</v>
      </c>
      <c r="G24" s="98"/>
      <c r="H24" s="98"/>
      <c r="I24" s="98"/>
      <c r="J24" s="98"/>
      <c r="K24" s="96"/>
      <c r="L24" s="96"/>
      <c r="M24" s="96"/>
      <c r="N24" s="452"/>
      <c r="O24" s="459">
        <v>700</v>
      </c>
      <c r="P24" s="461">
        <v>12</v>
      </c>
      <c r="Q24" s="462">
        <v>12</v>
      </c>
      <c r="R24" s="309"/>
      <c r="S24" s="98"/>
      <c r="T24" s="98"/>
    </row>
    <row r="25" spans="1:20" s="31" customFormat="1" ht="13.15" customHeight="1" x14ac:dyDescent="0.2">
      <c r="A25" s="16" t="s">
        <v>89</v>
      </c>
      <c r="B25" s="20" t="s">
        <v>63</v>
      </c>
      <c r="C25" s="20" t="s">
        <v>67</v>
      </c>
      <c r="D25" s="172" t="s">
        <v>183</v>
      </c>
      <c r="E25" s="172" t="s">
        <v>90</v>
      </c>
      <c r="F25" s="70">
        <f>'пр.4 вед.стр.'!G267</f>
        <v>1041.0999999999999</v>
      </c>
      <c r="G25" s="98"/>
      <c r="H25" s="98"/>
      <c r="I25" s="98"/>
      <c r="J25" s="98"/>
      <c r="K25" s="96"/>
      <c r="L25" s="96"/>
      <c r="M25" s="96"/>
      <c r="N25" s="452"/>
      <c r="O25" s="458">
        <v>730</v>
      </c>
      <c r="P25" s="461">
        <v>12</v>
      </c>
      <c r="Q25" s="462">
        <v>12</v>
      </c>
      <c r="R25" s="309"/>
      <c r="S25" s="98"/>
      <c r="T25" s="98"/>
    </row>
    <row r="26" spans="1:20" s="31" customFormat="1" x14ac:dyDescent="0.2">
      <c r="A26" s="16" t="s">
        <v>179</v>
      </c>
      <c r="B26" s="20" t="s">
        <v>63</v>
      </c>
      <c r="C26" s="20" t="s">
        <v>67</v>
      </c>
      <c r="D26" s="172" t="s">
        <v>184</v>
      </c>
      <c r="E26" s="172"/>
      <c r="F26" s="70">
        <f>F27+F29</f>
        <v>356.20000000000005</v>
      </c>
      <c r="G26" s="98"/>
      <c r="H26" s="98"/>
      <c r="I26" s="98"/>
      <c r="J26" s="98"/>
      <c r="K26" s="96"/>
      <c r="L26" s="96"/>
      <c r="M26" s="96"/>
      <c r="N26" s="452"/>
      <c r="O26" s="459">
        <v>800</v>
      </c>
      <c r="P26" s="461">
        <v>43254.100000000006</v>
      </c>
      <c r="Q26" s="462">
        <v>43254.1</v>
      </c>
      <c r="R26" s="309"/>
      <c r="S26" s="98"/>
      <c r="T26" s="98"/>
    </row>
    <row r="27" spans="1:20" s="31" customFormat="1" x14ac:dyDescent="0.2">
      <c r="A27" s="16" t="s">
        <v>335</v>
      </c>
      <c r="B27" s="20" t="s">
        <v>63</v>
      </c>
      <c r="C27" s="20" t="s">
        <v>67</v>
      </c>
      <c r="D27" s="172" t="s">
        <v>184</v>
      </c>
      <c r="E27" s="172" t="s">
        <v>94</v>
      </c>
      <c r="F27" s="70">
        <f>F28</f>
        <v>329.6</v>
      </c>
      <c r="G27" s="98"/>
      <c r="H27" s="98"/>
      <c r="I27" s="98"/>
      <c r="J27" s="98"/>
      <c r="K27" s="96"/>
      <c r="L27" s="96"/>
      <c r="M27" s="96"/>
      <c r="N27" s="452"/>
      <c r="O27" s="458">
        <v>810</v>
      </c>
      <c r="P27" s="461">
        <v>3520.2</v>
      </c>
      <c r="Q27" s="462">
        <v>3520.2</v>
      </c>
      <c r="R27" s="309"/>
      <c r="S27" s="98"/>
      <c r="T27" s="98"/>
    </row>
    <row r="28" spans="1:20" s="31" customFormat="1" x14ac:dyDescent="0.2">
      <c r="A28" s="16" t="s">
        <v>631</v>
      </c>
      <c r="B28" s="20" t="s">
        <v>63</v>
      </c>
      <c r="C28" s="20" t="s">
        <v>67</v>
      </c>
      <c r="D28" s="172" t="s">
        <v>184</v>
      </c>
      <c r="E28" s="172" t="s">
        <v>91</v>
      </c>
      <c r="F28" s="70">
        <f>'пр.4 вед.стр.'!G270</f>
        <v>329.6</v>
      </c>
      <c r="G28" s="98"/>
      <c r="H28" s="98"/>
      <c r="I28" s="98"/>
      <c r="J28" s="98"/>
      <c r="K28" s="96"/>
      <c r="L28" s="96"/>
      <c r="M28" s="96"/>
      <c r="N28" s="452"/>
      <c r="O28" s="458">
        <v>830</v>
      </c>
      <c r="P28" s="461">
        <v>1132.8999999999999</v>
      </c>
      <c r="Q28" s="462">
        <v>1132.8999999999999</v>
      </c>
      <c r="R28" s="309"/>
      <c r="S28" s="98"/>
      <c r="T28" s="98"/>
    </row>
    <row r="29" spans="1:20" s="31" customFormat="1" x14ac:dyDescent="0.2">
      <c r="A29" s="16" t="str">
        <f>'пр.4 вед.стр.'!A271</f>
        <v>Социальное обеспечение и иные выплаты населению</v>
      </c>
      <c r="B29" s="20" t="s">
        <v>63</v>
      </c>
      <c r="C29" s="20" t="s">
        <v>67</v>
      </c>
      <c r="D29" s="172" t="s">
        <v>184</v>
      </c>
      <c r="E29" s="262">
        <f>'пр.4 вед.стр.'!F271</f>
        <v>300</v>
      </c>
      <c r="F29" s="70">
        <f>F30</f>
        <v>26.6</v>
      </c>
      <c r="G29" s="98"/>
      <c r="H29" s="98"/>
      <c r="I29" s="98"/>
      <c r="J29" s="98"/>
      <c r="K29" s="96"/>
      <c r="L29" s="96"/>
      <c r="M29" s="96"/>
      <c r="N29" s="452"/>
      <c r="O29" s="458">
        <v>850</v>
      </c>
      <c r="P29" s="461">
        <v>38400.5</v>
      </c>
      <c r="Q29" s="462">
        <v>38400.5</v>
      </c>
      <c r="R29" s="309"/>
      <c r="S29" s="98"/>
      <c r="T29" s="98"/>
    </row>
    <row r="30" spans="1:20" s="31" customFormat="1" x14ac:dyDescent="0.2">
      <c r="A30" s="16" t="str">
        <f>'пр.4 вед.стр.'!A272</f>
        <v>Социальные выплаты гражданам, кроме публичных нормативных социальных выплат</v>
      </c>
      <c r="B30" s="20" t="s">
        <v>63</v>
      </c>
      <c r="C30" s="20" t="s">
        <v>67</v>
      </c>
      <c r="D30" s="172" t="s">
        <v>184</v>
      </c>
      <c r="E30" s="262">
        <f>'пр.4 вед.стр.'!F272</f>
        <v>320</v>
      </c>
      <c r="F30" s="70">
        <f>'пр.4 вед.стр.'!G272</f>
        <v>26.6</v>
      </c>
      <c r="G30" s="98"/>
      <c r="H30" s="98"/>
      <c r="I30" s="98"/>
      <c r="J30" s="98"/>
      <c r="K30" s="96"/>
      <c r="L30" s="96"/>
      <c r="M30" s="96"/>
      <c r="N30" s="452"/>
      <c r="O30" s="458">
        <v>870</v>
      </c>
      <c r="P30" s="461">
        <v>200.5</v>
      </c>
      <c r="Q30" s="462">
        <v>200.5</v>
      </c>
      <c r="R30" s="309"/>
      <c r="S30" s="98"/>
      <c r="T30" s="98"/>
    </row>
    <row r="31" spans="1:20" s="31" customFormat="1" ht="38.25" x14ac:dyDescent="0.2">
      <c r="A31" s="16" t="s">
        <v>205</v>
      </c>
      <c r="B31" s="20" t="s">
        <v>63</v>
      </c>
      <c r="C31" s="20" t="s">
        <v>67</v>
      </c>
      <c r="D31" s="172" t="s">
        <v>480</v>
      </c>
      <c r="E31" s="172"/>
      <c r="F31" s="70">
        <f>F32</f>
        <v>209</v>
      </c>
      <c r="G31" s="98"/>
      <c r="H31" s="98"/>
      <c r="I31" s="98"/>
      <c r="J31" s="98"/>
      <c r="K31" s="96"/>
      <c r="L31" s="96"/>
      <c r="M31" s="96"/>
      <c r="N31" s="452"/>
      <c r="O31" s="460"/>
      <c r="P31" s="461">
        <v>761534</v>
      </c>
      <c r="Q31" s="462">
        <v>761534</v>
      </c>
      <c r="R31" s="309"/>
      <c r="S31" s="98"/>
      <c r="T31" s="98"/>
    </row>
    <row r="32" spans="1:20" s="31" customFormat="1" ht="38.25" x14ac:dyDescent="0.2">
      <c r="A32" s="16" t="s">
        <v>92</v>
      </c>
      <c r="B32" s="20" t="s">
        <v>63</v>
      </c>
      <c r="C32" s="20" t="s">
        <v>67</v>
      </c>
      <c r="D32" s="172" t="s">
        <v>480</v>
      </c>
      <c r="E32" s="172" t="s">
        <v>93</v>
      </c>
      <c r="F32" s="70">
        <f>F33</f>
        <v>209</v>
      </c>
      <c r="G32" s="98"/>
      <c r="H32" s="98"/>
      <c r="I32" s="98"/>
      <c r="J32" s="98"/>
      <c r="K32" s="96"/>
      <c r="L32" s="96"/>
      <c r="M32" s="96"/>
      <c r="N32" s="96"/>
      <c r="O32" s="324"/>
      <c r="P32" s="324"/>
      <c r="Q32" s="324"/>
      <c r="R32" s="324"/>
      <c r="S32" s="98"/>
      <c r="T32" s="98"/>
    </row>
    <row r="33" spans="1:20" s="31" customFormat="1" x14ac:dyDescent="0.2">
      <c r="A33" s="16" t="s">
        <v>89</v>
      </c>
      <c r="B33" s="20" t="s">
        <v>63</v>
      </c>
      <c r="C33" s="20" t="s">
        <v>67</v>
      </c>
      <c r="D33" s="172" t="s">
        <v>480</v>
      </c>
      <c r="E33" s="172" t="s">
        <v>90</v>
      </c>
      <c r="F33" s="70">
        <f>'пр.4 вед.стр.'!G275</f>
        <v>209</v>
      </c>
      <c r="G33" s="98"/>
      <c r="H33" s="98"/>
      <c r="I33" s="98"/>
      <c r="J33" s="98"/>
      <c r="K33" s="96"/>
      <c r="L33" s="96"/>
      <c r="M33" s="96"/>
      <c r="N33" s="96"/>
      <c r="O33" s="324"/>
      <c r="P33" s="324"/>
      <c r="Q33" s="324"/>
      <c r="R33" s="324"/>
      <c r="S33" s="98"/>
      <c r="T33" s="98"/>
    </row>
    <row r="34" spans="1:20" s="31" customFormat="1" x14ac:dyDescent="0.2">
      <c r="A34" s="16" t="str">
        <f>'пр.4 вед.стр.'!A276</f>
        <v>Другие гарантии и компенсации</v>
      </c>
      <c r="B34" s="20" t="s">
        <v>63</v>
      </c>
      <c r="C34" s="20" t="s">
        <v>67</v>
      </c>
      <c r="D34" s="172" t="str">
        <f>'пр.4 вед.стр.'!E276</f>
        <v>Р2 4 00 00560</v>
      </c>
      <c r="E34" s="172"/>
      <c r="F34" s="70">
        <f>F35</f>
        <v>14</v>
      </c>
      <c r="G34" s="98"/>
      <c r="H34" s="98"/>
      <c r="I34" s="98"/>
      <c r="J34" s="98"/>
      <c r="K34" s="96"/>
      <c r="L34" s="96"/>
      <c r="M34" s="96"/>
      <c r="N34" s="96"/>
      <c r="O34" s="324"/>
      <c r="P34" s="324"/>
      <c r="Q34" s="324"/>
      <c r="R34" s="324"/>
      <c r="S34" s="98"/>
      <c r="T34" s="98"/>
    </row>
    <row r="35" spans="1:20" s="31" customFormat="1" ht="38.25" x14ac:dyDescent="0.2">
      <c r="A35" s="16" t="str">
        <f>'пр.4 вед.стр.'!A277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20" t="s">
        <v>63</v>
      </c>
      <c r="C35" s="20" t="s">
        <v>67</v>
      </c>
      <c r="D35" s="172" t="str">
        <f>'пр.4 вед.стр.'!E277</f>
        <v>Р2 4 00 00560</v>
      </c>
      <c r="E35" s="172" t="s">
        <v>93</v>
      </c>
      <c r="F35" s="70">
        <f>F36</f>
        <v>14</v>
      </c>
      <c r="G35" s="98"/>
      <c r="H35" s="98"/>
      <c r="I35" s="98"/>
      <c r="J35" s="98"/>
      <c r="K35" s="96"/>
      <c r="L35" s="96"/>
      <c r="M35" s="96"/>
      <c r="N35" s="96"/>
      <c r="O35" s="324"/>
      <c r="P35" s="324"/>
      <c r="Q35" s="324"/>
      <c r="R35" s="324"/>
      <c r="S35" s="98"/>
      <c r="T35" s="98"/>
    </row>
    <row r="36" spans="1:20" s="31" customFormat="1" x14ac:dyDescent="0.2">
      <c r="A36" s="16" t="str">
        <f>'пр.4 вед.стр.'!A278</f>
        <v>Расходы на выплаты персоналу государственных (муниципальных) органов</v>
      </c>
      <c r="B36" s="20" t="s">
        <v>63</v>
      </c>
      <c r="C36" s="20" t="s">
        <v>67</v>
      </c>
      <c r="D36" s="172" t="str">
        <f>'пр.4 вед.стр.'!E278</f>
        <v>Р2 4 00 00560</v>
      </c>
      <c r="E36" s="172" t="s">
        <v>90</v>
      </c>
      <c r="F36" s="70">
        <f>'пр.4 вед.стр.'!G278</f>
        <v>14</v>
      </c>
      <c r="G36" s="98"/>
      <c r="H36" s="98"/>
      <c r="I36" s="98"/>
      <c r="J36" s="98"/>
      <c r="K36" s="96"/>
      <c r="L36" s="96"/>
      <c r="M36" s="96"/>
      <c r="N36" s="96"/>
      <c r="O36" s="324"/>
      <c r="P36" s="324"/>
      <c r="Q36" s="324"/>
      <c r="R36" s="324"/>
      <c r="S36" s="98"/>
      <c r="T36" s="98"/>
    </row>
    <row r="37" spans="1:20" ht="25.5" x14ac:dyDescent="0.2">
      <c r="A37" s="67" t="s">
        <v>17</v>
      </c>
      <c r="B37" s="325" t="s">
        <v>63</v>
      </c>
      <c r="C37" s="325" t="s">
        <v>65</v>
      </c>
      <c r="D37" s="184"/>
      <c r="E37" s="184"/>
      <c r="F37" s="466">
        <f>F51+F38</f>
        <v>91098.299999999988</v>
      </c>
      <c r="K37" s="97"/>
      <c r="L37" s="97"/>
      <c r="M37" s="101"/>
      <c r="N37" s="101"/>
    </row>
    <row r="38" spans="1:20" ht="25.5" x14ac:dyDescent="0.2">
      <c r="A38" s="326" t="str">
        <f>'пр.4 вед.стр.'!A18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8" s="65" t="s">
        <v>63</v>
      </c>
      <c r="C38" s="65" t="s">
        <v>65</v>
      </c>
      <c r="D38" s="183" t="s">
        <v>482</v>
      </c>
      <c r="E38" s="183"/>
      <c r="F38" s="287">
        <f>F39</f>
        <v>3827.9</v>
      </c>
      <c r="K38" s="97"/>
      <c r="L38" s="97"/>
      <c r="M38" s="101"/>
      <c r="N38" s="101"/>
    </row>
    <row r="39" spans="1:20" ht="25.5" x14ac:dyDescent="0.2">
      <c r="A39" s="327" t="s">
        <v>483</v>
      </c>
      <c r="B39" s="289" t="s">
        <v>63</v>
      </c>
      <c r="C39" s="289" t="s">
        <v>65</v>
      </c>
      <c r="D39" s="288" t="s">
        <v>484</v>
      </c>
      <c r="E39" s="288"/>
      <c r="F39" s="438">
        <f>F40+F45+F48</f>
        <v>3827.9</v>
      </c>
      <c r="K39" s="97"/>
      <c r="L39" s="97"/>
      <c r="M39" s="101"/>
      <c r="N39" s="101"/>
    </row>
    <row r="40" spans="1:20" ht="51" x14ac:dyDescent="0.2">
      <c r="A40" s="327" t="s">
        <v>280</v>
      </c>
      <c r="B40" s="289" t="s">
        <v>63</v>
      </c>
      <c r="C40" s="289" t="s">
        <v>65</v>
      </c>
      <c r="D40" s="288" t="s">
        <v>485</v>
      </c>
      <c r="E40" s="288"/>
      <c r="F40" s="438">
        <f>F41+F43</f>
        <v>2175.3000000000002</v>
      </c>
      <c r="K40" s="97"/>
      <c r="L40" s="97"/>
      <c r="M40" s="101"/>
      <c r="N40" s="101"/>
    </row>
    <row r="41" spans="1:20" ht="38.25" x14ac:dyDescent="0.2">
      <c r="A41" s="327" t="s">
        <v>92</v>
      </c>
      <c r="B41" s="289" t="s">
        <v>63</v>
      </c>
      <c r="C41" s="289" t="s">
        <v>65</v>
      </c>
      <c r="D41" s="288" t="s">
        <v>485</v>
      </c>
      <c r="E41" s="288" t="s">
        <v>93</v>
      </c>
      <c r="F41" s="438">
        <f>F42</f>
        <v>1090.2</v>
      </c>
      <c r="K41" s="97"/>
      <c r="L41" s="97"/>
      <c r="M41" s="101"/>
      <c r="N41" s="101"/>
    </row>
    <row r="42" spans="1:20" x14ac:dyDescent="0.2">
      <c r="A42" s="327" t="s">
        <v>89</v>
      </c>
      <c r="B42" s="289" t="s">
        <v>63</v>
      </c>
      <c r="C42" s="289" t="s">
        <v>65</v>
      </c>
      <c r="D42" s="288" t="s">
        <v>485</v>
      </c>
      <c r="E42" s="288" t="s">
        <v>90</v>
      </c>
      <c r="F42" s="438">
        <f>'пр.4 вед.стр.'!G22</f>
        <v>1090.2</v>
      </c>
      <c r="K42" s="97"/>
      <c r="L42" s="97"/>
      <c r="M42" s="101"/>
      <c r="N42" s="101"/>
    </row>
    <row r="43" spans="1:20" x14ac:dyDescent="0.2">
      <c r="A43" s="327" t="str">
        <f>'пр.4 вед.стр.'!A23</f>
        <v>Закупка товаров, работ и услуг для обеспечения государственных (муниципальных) нужд</v>
      </c>
      <c r="B43" s="289" t="s">
        <v>63</v>
      </c>
      <c r="C43" s="289" t="s">
        <v>65</v>
      </c>
      <c r="D43" s="288" t="s">
        <v>485</v>
      </c>
      <c r="E43" s="288" t="s">
        <v>94</v>
      </c>
      <c r="F43" s="438">
        <f>F44</f>
        <v>1085.0999999999999</v>
      </c>
      <c r="K43" s="97"/>
      <c r="L43" s="97"/>
      <c r="M43" s="101"/>
      <c r="N43" s="101"/>
    </row>
    <row r="44" spans="1:20" x14ac:dyDescent="0.2">
      <c r="A44" s="327" t="s">
        <v>631</v>
      </c>
      <c r="B44" s="289" t="s">
        <v>63</v>
      </c>
      <c r="C44" s="289" t="s">
        <v>65</v>
      </c>
      <c r="D44" s="288" t="s">
        <v>485</v>
      </c>
      <c r="E44" s="288" t="s">
        <v>91</v>
      </c>
      <c r="F44" s="438">
        <f>'пр.4 вед.стр.'!G24</f>
        <v>1085.0999999999999</v>
      </c>
      <c r="K44" s="97"/>
      <c r="L44" s="97"/>
      <c r="M44" s="101"/>
      <c r="N44" s="101"/>
    </row>
    <row r="45" spans="1:20" x14ac:dyDescent="0.2">
      <c r="A45" s="30" t="s">
        <v>178</v>
      </c>
      <c r="B45" s="65" t="s">
        <v>63</v>
      </c>
      <c r="C45" s="65" t="s">
        <v>65</v>
      </c>
      <c r="D45" s="328" t="s">
        <v>486</v>
      </c>
      <c r="E45" s="183"/>
      <c r="F45" s="287">
        <f>F46</f>
        <v>1564.6</v>
      </c>
      <c r="K45" s="97"/>
      <c r="L45" s="97"/>
      <c r="M45" s="101"/>
      <c r="N45" s="101"/>
    </row>
    <row r="46" spans="1:20" ht="38.25" x14ac:dyDescent="0.2">
      <c r="A46" s="30" t="s">
        <v>92</v>
      </c>
      <c r="B46" s="65" t="s">
        <v>63</v>
      </c>
      <c r="C46" s="65" t="s">
        <v>65</v>
      </c>
      <c r="D46" s="328" t="s">
        <v>486</v>
      </c>
      <c r="E46" s="183" t="s">
        <v>93</v>
      </c>
      <c r="F46" s="287">
        <f>F47</f>
        <v>1564.6</v>
      </c>
      <c r="K46" s="97"/>
      <c r="L46" s="97"/>
      <c r="M46" s="101"/>
      <c r="N46" s="101"/>
    </row>
    <row r="47" spans="1:20" x14ac:dyDescent="0.2">
      <c r="A47" s="30" t="s">
        <v>89</v>
      </c>
      <c r="B47" s="65" t="s">
        <v>63</v>
      </c>
      <c r="C47" s="65" t="s">
        <v>65</v>
      </c>
      <c r="D47" s="328" t="s">
        <v>486</v>
      </c>
      <c r="E47" s="183" t="s">
        <v>90</v>
      </c>
      <c r="F47" s="287">
        <f>'пр.4 вед.стр.'!G27</f>
        <v>1564.6</v>
      </c>
      <c r="K47" s="97"/>
      <c r="L47" s="97"/>
      <c r="M47" s="101"/>
      <c r="N47" s="101"/>
    </row>
    <row r="48" spans="1:20" x14ac:dyDescent="0.2">
      <c r="A48" s="30" t="s">
        <v>179</v>
      </c>
      <c r="B48" s="65" t="s">
        <v>63</v>
      </c>
      <c r="C48" s="65" t="s">
        <v>65</v>
      </c>
      <c r="D48" s="328" t="s">
        <v>487</v>
      </c>
      <c r="E48" s="183"/>
      <c r="F48" s="287">
        <f>F49</f>
        <v>88</v>
      </c>
      <c r="K48" s="97"/>
      <c r="L48" s="97"/>
      <c r="M48" s="101"/>
      <c r="N48" s="101"/>
    </row>
    <row r="49" spans="1:14" x14ac:dyDescent="0.2">
      <c r="A49" s="30" t="s">
        <v>335</v>
      </c>
      <c r="B49" s="65" t="s">
        <v>63</v>
      </c>
      <c r="C49" s="65" t="s">
        <v>65</v>
      </c>
      <c r="D49" s="328" t="s">
        <v>487</v>
      </c>
      <c r="E49" s="183" t="s">
        <v>94</v>
      </c>
      <c r="F49" s="287">
        <f>F50</f>
        <v>88</v>
      </c>
      <c r="K49" s="97"/>
      <c r="L49" s="97"/>
      <c r="M49" s="101"/>
      <c r="N49" s="101"/>
    </row>
    <row r="50" spans="1:14" x14ac:dyDescent="0.2">
      <c r="A50" s="30" t="s">
        <v>631</v>
      </c>
      <c r="B50" s="65" t="s">
        <v>63</v>
      </c>
      <c r="C50" s="65" t="s">
        <v>65</v>
      </c>
      <c r="D50" s="328" t="s">
        <v>487</v>
      </c>
      <c r="E50" s="183" t="s">
        <v>91</v>
      </c>
      <c r="F50" s="287">
        <f>'пр.4 вед.стр.'!G30</f>
        <v>88</v>
      </c>
      <c r="K50" s="97"/>
      <c r="L50" s="97"/>
      <c r="M50" s="101"/>
      <c r="N50" s="101"/>
    </row>
    <row r="51" spans="1:14" ht="25.5" x14ac:dyDescent="0.2">
      <c r="A51" s="30" t="s">
        <v>279</v>
      </c>
      <c r="B51" s="65" t="s">
        <v>63</v>
      </c>
      <c r="C51" s="65" t="s">
        <v>65</v>
      </c>
      <c r="D51" s="183" t="s">
        <v>176</v>
      </c>
      <c r="E51" s="183"/>
      <c r="F51" s="287">
        <f>F52</f>
        <v>87270.399999999994</v>
      </c>
      <c r="K51" s="97"/>
      <c r="L51" s="97"/>
      <c r="M51" s="101"/>
      <c r="N51" s="101"/>
    </row>
    <row r="52" spans="1:14" x14ac:dyDescent="0.2">
      <c r="A52" s="16" t="s">
        <v>47</v>
      </c>
      <c r="B52" s="20" t="s">
        <v>63</v>
      </c>
      <c r="C52" s="20" t="s">
        <v>65</v>
      </c>
      <c r="D52" s="172" t="s">
        <v>182</v>
      </c>
      <c r="E52" s="172"/>
      <c r="F52" s="70">
        <f>F53+F56+F62+F65</f>
        <v>87270.399999999994</v>
      </c>
      <c r="K52" s="97"/>
      <c r="L52" s="97"/>
      <c r="M52" s="101"/>
      <c r="N52" s="101"/>
    </row>
    <row r="53" spans="1:14" x14ac:dyDescent="0.2">
      <c r="A53" s="16" t="s">
        <v>178</v>
      </c>
      <c r="B53" s="20" t="s">
        <v>63</v>
      </c>
      <c r="C53" s="20" t="s">
        <v>65</v>
      </c>
      <c r="D53" s="172" t="s">
        <v>183</v>
      </c>
      <c r="E53" s="172"/>
      <c r="F53" s="70">
        <f>F54</f>
        <v>79557.299999999988</v>
      </c>
      <c r="K53" s="97"/>
      <c r="L53" s="97"/>
      <c r="M53" s="101"/>
      <c r="N53" s="101"/>
    </row>
    <row r="54" spans="1:14" ht="38.25" x14ac:dyDescent="0.2">
      <c r="A54" s="16" t="s">
        <v>92</v>
      </c>
      <c r="B54" s="20" t="s">
        <v>63</v>
      </c>
      <c r="C54" s="20" t="s">
        <v>65</v>
      </c>
      <c r="D54" s="172" t="s">
        <v>183</v>
      </c>
      <c r="E54" s="172" t="s">
        <v>93</v>
      </c>
      <c r="F54" s="70">
        <f>F55</f>
        <v>79557.299999999988</v>
      </c>
      <c r="K54" s="97"/>
      <c r="L54" s="97"/>
      <c r="M54" s="101"/>
      <c r="N54" s="101"/>
    </row>
    <row r="55" spans="1:14" x14ac:dyDescent="0.2">
      <c r="A55" s="16" t="s">
        <v>89</v>
      </c>
      <c r="B55" s="20" t="s">
        <v>63</v>
      </c>
      <c r="C55" s="20" t="s">
        <v>65</v>
      </c>
      <c r="D55" s="172" t="s">
        <v>183</v>
      </c>
      <c r="E55" s="172" t="s">
        <v>90</v>
      </c>
      <c r="F55" s="70">
        <f>'пр.4 вед.стр.'!G35</f>
        <v>79557.299999999988</v>
      </c>
      <c r="K55" s="97"/>
      <c r="L55" s="97"/>
      <c r="M55" s="101"/>
      <c r="N55" s="101"/>
    </row>
    <row r="56" spans="1:14" x14ac:dyDescent="0.2">
      <c r="A56" s="16" t="s">
        <v>179</v>
      </c>
      <c r="B56" s="20" t="s">
        <v>63</v>
      </c>
      <c r="C56" s="20" t="s">
        <v>65</v>
      </c>
      <c r="D56" s="172" t="s">
        <v>184</v>
      </c>
      <c r="E56" s="172"/>
      <c r="F56" s="70">
        <f>F57+F59</f>
        <v>5748.1</v>
      </c>
      <c r="K56" s="97"/>
      <c r="L56" s="97"/>
      <c r="M56" s="101"/>
      <c r="N56" s="101"/>
    </row>
    <row r="57" spans="1:14" x14ac:dyDescent="0.2">
      <c r="A57" s="16" t="s">
        <v>335</v>
      </c>
      <c r="B57" s="20" t="s">
        <v>63</v>
      </c>
      <c r="C57" s="20" t="s">
        <v>65</v>
      </c>
      <c r="D57" s="172" t="s">
        <v>184</v>
      </c>
      <c r="E57" s="172" t="s">
        <v>94</v>
      </c>
      <c r="F57" s="70">
        <f>F58</f>
        <v>4022.6</v>
      </c>
      <c r="K57" s="97"/>
      <c r="L57" s="97"/>
      <c r="M57" s="101"/>
      <c r="N57" s="101"/>
    </row>
    <row r="58" spans="1:14" x14ac:dyDescent="0.2">
      <c r="A58" s="16" t="s">
        <v>631</v>
      </c>
      <c r="B58" s="20" t="s">
        <v>63</v>
      </c>
      <c r="C58" s="20" t="s">
        <v>65</v>
      </c>
      <c r="D58" s="172" t="s">
        <v>184</v>
      </c>
      <c r="E58" s="172" t="s">
        <v>91</v>
      </c>
      <c r="F58" s="70">
        <f>'пр.4 вед.стр.'!G37+'пр.4 вед.стр.'!G875</f>
        <v>4022.6</v>
      </c>
      <c r="K58" s="97"/>
      <c r="L58" s="97"/>
      <c r="M58" s="101"/>
      <c r="N58" s="101"/>
    </row>
    <row r="59" spans="1:14" x14ac:dyDescent="0.2">
      <c r="A59" s="16" t="s">
        <v>110</v>
      </c>
      <c r="B59" s="20" t="s">
        <v>63</v>
      </c>
      <c r="C59" s="20" t="s">
        <v>65</v>
      </c>
      <c r="D59" s="172" t="s">
        <v>184</v>
      </c>
      <c r="E59" s="172" t="s">
        <v>111</v>
      </c>
      <c r="F59" s="70">
        <f>F61+F60</f>
        <v>1725.5</v>
      </c>
      <c r="K59" s="97"/>
      <c r="L59" s="97"/>
      <c r="M59" s="101"/>
      <c r="N59" s="101"/>
    </row>
    <row r="60" spans="1:14" x14ac:dyDescent="0.2">
      <c r="A60" s="16" t="str">
        <f>'пр.4 вед.стр.'!A40</f>
        <v>Исполнение судебных актов</v>
      </c>
      <c r="B60" s="20" t="s">
        <v>63</v>
      </c>
      <c r="C60" s="20" t="s">
        <v>65</v>
      </c>
      <c r="D60" s="172" t="s">
        <v>184</v>
      </c>
      <c r="E60" s="262">
        <f>'пр.4 вед.стр.'!F40</f>
        <v>830</v>
      </c>
      <c r="F60" s="70">
        <f>'пр.4 вед.стр.'!G40+'пр.4 вед.стр.'!G877</f>
        <v>1131.5999999999999</v>
      </c>
      <c r="K60" s="97"/>
      <c r="L60" s="97"/>
      <c r="M60" s="101"/>
      <c r="N60" s="101"/>
    </row>
    <row r="61" spans="1:14" x14ac:dyDescent="0.2">
      <c r="A61" s="16" t="s">
        <v>113</v>
      </c>
      <c r="B61" s="20" t="s">
        <v>63</v>
      </c>
      <c r="C61" s="20" t="s">
        <v>65</v>
      </c>
      <c r="D61" s="172" t="s">
        <v>184</v>
      </c>
      <c r="E61" s="172" t="s">
        <v>114</v>
      </c>
      <c r="F61" s="70">
        <f>'пр.4 вед.стр.'!G41+'пр.4 вед.стр.'!G878</f>
        <v>593.9</v>
      </c>
      <c r="K61" s="97"/>
      <c r="L61" s="97"/>
      <c r="M61" s="101"/>
      <c r="N61" s="101"/>
    </row>
    <row r="62" spans="1:14" ht="38.25" x14ac:dyDescent="0.2">
      <c r="A62" s="16" t="s">
        <v>205</v>
      </c>
      <c r="B62" s="20" t="s">
        <v>63</v>
      </c>
      <c r="C62" s="20" t="s">
        <v>65</v>
      </c>
      <c r="D62" s="172" t="s">
        <v>480</v>
      </c>
      <c r="E62" s="172"/>
      <c r="F62" s="70">
        <f>F63</f>
        <v>1850</v>
      </c>
      <c r="K62" s="97"/>
      <c r="L62" s="97"/>
      <c r="M62" s="101"/>
      <c r="N62" s="101"/>
    </row>
    <row r="63" spans="1:14" ht="38.25" x14ac:dyDescent="0.2">
      <c r="A63" s="16" t="s">
        <v>92</v>
      </c>
      <c r="B63" s="20" t="s">
        <v>63</v>
      </c>
      <c r="C63" s="20" t="s">
        <v>65</v>
      </c>
      <c r="D63" s="172" t="s">
        <v>480</v>
      </c>
      <c r="E63" s="172" t="s">
        <v>93</v>
      </c>
      <c r="F63" s="70">
        <f>F64</f>
        <v>1850</v>
      </c>
      <c r="K63" s="97"/>
      <c r="L63" s="97"/>
      <c r="M63" s="101"/>
      <c r="N63" s="101"/>
    </row>
    <row r="64" spans="1:14" x14ac:dyDescent="0.2">
      <c r="A64" s="16" t="s">
        <v>89</v>
      </c>
      <c r="B64" s="20" t="s">
        <v>63</v>
      </c>
      <c r="C64" s="20" t="s">
        <v>65</v>
      </c>
      <c r="D64" s="172" t="s">
        <v>480</v>
      </c>
      <c r="E64" s="172" t="s">
        <v>90</v>
      </c>
      <c r="F64" s="70">
        <f>'пр.4 вед.стр.'!G44</f>
        <v>1850</v>
      </c>
      <c r="K64" s="97"/>
      <c r="L64" s="97"/>
      <c r="M64" s="101"/>
      <c r="N64" s="101"/>
    </row>
    <row r="65" spans="1:20" x14ac:dyDescent="0.2">
      <c r="A65" s="16" t="s">
        <v>177</v>
      </c>
      <c r="B65" s="20" t="s">
        <v>63</v>
      </c>
      <c r="C65" s="20" t="s">
        <v>65</v>
      </c>
      <c r="D65" s="172" t="s">
        <v>481</v>
      </c>
      <c r="E65" s="172"/>
      <c r="F65" s="70">
        <f>F66</f>
        <v>115</v>
      </c>
      <c r="K65" s="97"/>
      <c r="L65" s="97"/>
      <c r="M65" s="101"/>
      <c r="N65" s="101"/>
    </row>
    <row r="66" spans="1:20" ht="38.25" x14ac:dyDescent="0.2">
      <c r="A66" s="16" t="s">
        <v>92</v>
      </c>
      <c r="B66" s="20" t="s">
        <v>63</v>
      </c>
      <c r="C66" s="20" t="s">
        <v>65</v>
      </c>
      <c r="D66" s="172" t="s">
        <v>481</v>
      </c>
      <c r="E66" s="172" t="s">
        <v>93</v>
      </c>
      <c r="F66" s="70">
        <f>F67</f>
        <v>115</v>
      </c>
      <c r="K66" s="97"/>
      <c r="L66" s="97"/>
      <c r="M66" s="101"/>
      <c r="N66" s="101"/>
    </row>
    <row r="67" spans="1:20" x14ac:dyDescent="0.2">
      <c r="A67" s="16" t="s">
        <v>89</v>
      </c>
      <c r="B67" s="20" t="s">
        <v>63</v>
      </c>
      <c r="C67" s="20" t="s">
        <v>65</v>
      </c>
      <c r="D67" s="172" t="s">
        <v>481</v>
      </c>
      <c r="E67" s="172" t="s">
        <v>90</v>
      </c>
      <c r="F67" s="70">
        <f>'пр.4 вед.стр.'!G47</f>
        <v>115</v>
      </c>
      <c r="K67" s="97"/>
      <c r="L67" s="97"/>
      <c r="M67" s="101"/>
      <c r="N67" s="101"/>
    </row>
    <row r="68" spans="1:20" ht="25.5" x14ac:dyDescent="0.2">
      <c r="A68" s="15" t="s">
        <v>76</v>
      </c>
      <c r="B68" s="34" t="s">
        <v>63</v>
      </c>
      <c r="C68" s="34" t="s">
        <v>73</v>
      </c>
      <c r="D68" s="176"/>
      <c r="E68" s="176"/>
      <c r="F68" s="465">
        <f>F69</f>
        <v>24691.200000000001</v>
      </c>
    </row>
    <row r="69" spans="1:20" ht="25.5" x14ac:dyDescent="0.2">
      <c r="A69" s="16" t="s">
        <v>279</v>
      </c>
      <c r="B69" s="20" t="s">
        <v>63</v>
      </c>
      <c r="C69" s="20" t="s">
        <v>73</v>
      </c>
      <c r="D69" s="172" t="s">
        <v>176</v>
      </c>
      <c r="E69" s="172"/>
      <c r="F69" s="70">
        <f>F70+F74</f>
        <v>24691.200000000001</v>
      </c>
    </row>
    <row r="70" spans="1:20" s="31" customFormat="1" x14ac:dyDescent="0.2">
      <c r="A70" s="32" t="s">
        <v>20</v>
      </c>
      <c r="B70" s="20" t="s">
        <v>63</v>
      </c>
      <c r="C70" s="20" t="s">
        <v>73</v>
      </c>
      <c r="D70" s="172" t="s">
        <v>180</v>
      </c>
      <c r="E70" s="172"/>
      <c r="F70" s="70">
        <f>F71</f>
        <v>3534</v>
      </c>
      <c r="G70" s="98"/>
      <c r="H70" s="98"/>
      <c r="I70" s="98"/>
      <c r="J70" s="98"/>
      <c r="K70" s="96"/>
      <c r="L70" s="96"/>
      <c r="M70" s="96"/>
      <c r="N70" s="96"/>
      <c r="O70" s="324"/>
      <c r="P70" s="324"/>
      <c r="Q70" s="324"/>
      <c r="R70" s="324"/>
      <c r="S70" s="98"/>
      <c r="T70" s="98"/>
    </row>
    <row r="71" spans="1:20" s="31" customFormat="1" x14ac:dyDescent="0.2">
      <c r="A71" s="16" t="s">
        <v>178</v>
      </c>
      <c r="B71" s="20" t="s">
        <v>63</v>
      </c>
      <c r="C71" s="20" t="s">
        <v>73</v>
      </c>
      <c r="D71" s="172" t="s">
        <v>181</v>
      </c>
      <c r="E71" s="172"/>
      <c r="F71" s="70">
        <f>F72</f>
        <v>3534</v>
      </c>
      <c r="G71" s="98"/>
      <c r="H71" s="98"/>
      <c r="I71" s="98"/>
      <c r="J71" s="98"/>
      <c r="K71" s="96"/>
      <c r="L71" s="96"/>
      <c r="M71" s="96"/>
      <c r="N71" s="96"/>
      <c r="O71" s="324"/>
      <c r="P71" s="324"/>
      <c r="Q71" s="324"/>
      <c r="R71" s="324"/>
      <c r="S71" s="98"/>
      <c r="T71" s="98"/>
    </row>
    <row r="72" spans="1:20" s="31" customFormat="1" ht="38.25" x14ac:dyDescent="0.2">
      <c r="A72" s="16" t="s">
        <v>92</v>
      </c>
      <c r="B72" s="20" t="s">
        <v>63</v>
      </c>
      <c r="C72" s="20" t="s">
        <v>73</v>
      </c>
      <c r="D72" s="172" t="s">
        <v>181</v>
      </c>
      <c r="E72" s="172" t="s">
        <v>93</v>
      </c>
      <c r="F72" s="70">
        <f>F73</f>
        <v>3534</v>
      </c>
      <c r="G72" s="98"/>
      <c r="H72" s="98"/>
      <c r="I72" s="98"/>
      <c r="J72" s="98"/>
      <c r="K72" s="96"/>
      <c r="L72" s="96"/>
      <c r="M72" s="96"/>
      <c r="N72" s="96"/>
      <c r="O72" s="324"/>
      <c r="P72" s="324"/>
      <c r="Q72" s="324"/>
      <c r="R72" s="324"/>
      <c r="S72" s="98"/>
      <c r="T72" s="98"/>
    </row>
    <row r="73" spans="1:20" s="31" customFormat="1" x14ac:dyDescent="0.2">
      <c r="A73" s="16" t="s">
        <v>89</v>
      </c>
      <c r="B73" s="20" t="s">
        <v>63</v>
      </c>
      <c r="C73" s="20" t="s">
        <v>73</v>
      </c>
      <c r="D73" s="172" t="s">
        <v>181</v>
      </c>
      <c r="E73" s="172" t="s">
        <v>90</v>
      </c>
      <c r="F73" s="70">
        <f>'пр.4 вед.стр.'!G284</f>
        <v>3534</v>
      </c>
      <c r="G73" s="98"/>
      <c r="H73" s="98"/>
      <c r="I73" s="98"/>
      <c r="J73" s="98"/>
      <c r="K73" s="96"/>
      <c r="L73" s="96"/>
      <c r="M73" s="96"/>
      <c r="N73" s="96"/>
      <c r="O73" s="324"/>
      <c r="P73" s="324"/>
      <c r="Q73" s="324"/>
      <c r="R73" s="324"/>
      <c r="S73" s="98"/>
      <c r="T73" s="98"/>
    </row>
    <row r="74" spans="1:20" s="31" customFormat="1" x14ac:dyDescent="0.2">
      <c r="A74" s="16" t="s">
        <v>47</v>
      </c>
      <c r="B74" s="20" t="s">
        <v>63</v>
      </c>
      <c r="C74" s="20" t="s">
        <v>73</v>
      </c>
      <c r="D74" s="172" t="s">
        <v>182</v>
      </c>
      <c r="E74" s="172"/>
      <c r="F74" s="70">
        <f>F75+F78+F84+F87</f>
        <v>21157.200000000001</v>
      </c>
      <c r="G74" s="98"/>
      <c r="H74" s="98"/>
      <c r="I74" s="98"/>
      <c r="J74" s="98"/>
      <c r="K74" s="96"/>
      <c r="L74" s="96"/>
      <c r="M74" s="96"/>
      <c r="N74" s="96"/>
      <c r="O74" s="324"/>
      <c r="P74" s="324"/>
      <c r="Q74" s="324"/>
      <c r="R74" s="324"/>
      <c r="S74" s="98"/>
      <c r="T74" s="98"/>
    </row>
    <row r="75" spans="1:20" s="31" customFormat="1" x14ac:dyDescent="0.2">
      <c r="A75" s="16" t="s">
        <v>178</v>
      </c>
      <c r="B75" s="20" t="s">
        <v>63</v>
      </c>
      <c r="C75" s="20" t="s">
        <v>73</v>
      </c>
      <c r="D75" s="172" t="s">
        <v>183</v>
      </c>
      <c r="E75" s="172"/>
      <c r="F75" s="70">
        <f>F76</f>
        <v>19763.5</v>
      </c>
      <c r="G75" s="98"/>
      <c r="H75" s="98"/>
      <c r="I75" s="98"/>
      <c r="J75" s="98"/>
      <c r="K75" s="96"/>
      <c r="L75" s="96"/>
      <c r="M75" s="96"/>
      <c r="N75" s="96"/>
      <c r="O75" s="324"/>
      <c r="P75" s="324"/>
      <c r="Q75" s="324"/>
      <c r="R75" s="324"/>
      <c r="S75" s="98"/>
      <c r="T75" s="98"/>
    </row>
    <row r="76" spans="1:20" s="31" customFormat="1" ht="38.25" x14ac:dyDescent="0.2">
      <c r="A76" s="16" t="s">
        <v>92</v>
      </c>
      <c r="B76" s="20" t="s">
        <v>63</v>
      </c>
      <c r="C76" s="20" t="s">
        <v>73</v>
      </c>
      <c r="D76" s="172" t="s">
        <v>183</v>
      </c>
      <c r="E76" s="172" t="s">
        <v>93</v>
      </c>
      <c r="F76" s="70">
        <f>F77</f>
        <v>19763.5</v>
      </c>
      <c r="G76" s="98"/>
      <c r="H76" s="98"/>
      <c r="I76" s="98"/>
      <c r="J76" s="98"/>
      <c r="K76" s="96"/>
      <c r="L76" s="96"/>
      <c r="M76" s="96"/>
      <c r="N76" s="96"/>
      <c r="O76" s="324"/>
      <c r="P76" s="324"/>
      <c r="Q76" s="324"/>
      <c r="R76" s="324"/>
      <c r="S76" s="98"/>
      <c r="T76" s="98"/>
    </row>
    <row r="77" spans="1:20" s="31" customFormat="1" x14ac:dyDescent="0.2">
      <c r="A77" s="16" t="s">
        <v>89</v>
      </c>
      <c r="B77" s="20" t="s">
        <v>63</v>
      </c>
      <c r="C77" s="20" t="s">
        <v>73</v>
      </c>
      <c r="D77" s="172" t="s">
        <v>183</v>
      </c>
      <c r="E77" s="172" t="s">
        <v>90</v>
      </c>
      <c r="F77" s="70">
        <f>'пр.4 вед.стр.'!G232+'пр.4 вед.стр.'!G288</f>
        <v>19763.5</v>
      </c>
      <c r="G77" s="98"/>
      <c r="H77" s="98"/>
      <c r="I77" s="98"/>
      <c r="J77" s="98"/>
      <c r="K77" s="96"/>
      <c r="L77" s="96"/>
      <c r="M77" s="96"/>
      <c r="N77" s="96"/>
      <c r="O77" s="324"/>
      <c r="P77" s="324"/>
      <c r="Q77" s="324"/>
      <c r="R77" s="324"/>
      <c r="S77" s="98"/>
      <c r="T77" s="98"/>
    </row>
    <row r="78" spans="1:20" s="31" customFormat="1" x14ac:dyDescent="0.2">
      <c r="A78" s="16" t="s">
        <v>179</v>
      </c>
      <c r="B78" s="20" t="s">
        <v>63</v>
      </c>
      <c r="C78" s="20" t="s">
        <v>73</v>
      </c>
      <c r="D78" s="172" t="s">
        <v>184</v>
      </c>
      <c r="E78" s="172"/>
      <c r="F78" s="70">
        <f>F79+F81</f>
        <v>861.69999999999993</v>
      </c>
      <c r="G78" s="98"/>
      <c r="H78" s="98"/>
      <c r="I78" s="98"/>
      <c r="J78" s="98"/>
      <c r="K78" s="96"/>
      <c r="L78" s="96"/>
      <c r="M78" s="96"/>
      <c r="N78" s="96"/>
      <c r="O78" s="324"/>
      <c r="P78" s="324"/>
      <c r="Q78" s="324"/>
      <c r="R78" s="324"/>
      <c r="S78" s="98"/>
      <c r="T78" s="98"/>
    </row>
    <row r="79" spans="1:20" s="31" customFormat="1" x14ac:dyDescent="0.2">
      <c r="A79" s="16" t="s">
        <v>335</v>
      </c>
      <c r="B79" s="20" t="s">
        <v>63</v>
      </c>
      <c r="C79" s="20" t="s">
        <v>73</v>
      </c>
      <c r="D79" s="172" t="s">
        <v>184</v>
      </c>
      <c r="E79" s="172" t="s">
        <v>94</v>
      </c>
      <c r="F79" s="70">
        <f>F80</f>
        <v>855.9</v>
      </c>
      <c r="G79" s="98"/>
      <c r="H79" s="98"/>
      <c r="I79" s="98"/>
      <c r="J79" s="98"/>
      <c r="K79" s="96"/>
      <c r="L79" s="96"/>
      <c r="M79" s="96"/>
      <c r="N79" s="96"/>
      <c r="O79" s="324"/>
      <c r="P79" s="324"/>
      <c r="Q79" s="324"/>
      <c r="R79" s="324"/>
      <c r="S79" s="98"/>
      <c r="T79" s="98"/>
    </row>
    <row r="80" spans="1:20" s="31" customFormat="1" x14ac:dyDescent="0.2">
      <c r="A80" s="16" t="s">
        <v>631</v>
      </c>
      <c r="B80" s="20" t="s">
        <v>63</v>
      </c>
      <c r="C80" s="20" t="s">
        <v>73</v>
      </c>
      <c r="D80" s="172" t="s">
        <v>184</v>
      </c>
      <c r="E80" s="172" t="s">
        <v>91</v>
      </c>
      <c r="F80" s="70">
        <f>'пр.4 вед.стр.'!G235+'пр.4 вед.стр.'!G291</f>
        <v>855.9</v>
      </c>
      <c r="G80" s="98"/>
      <c r="H80" s="98"/>
      <c r="I80" s="98"/>
      <c r="J80" s="98"/>
      <c r="K80" s="96"/>
      <c r="L80" s="96"/>
      <c r="M80" s="96"/>
      <c r="N80" s="96"/>
      <c r="O80" s="324"/>
      <c r="P80" s="324"/>
      <c r="Q80" s="324"/>
      <c r="R80" s="324"/>
      <c r="S80" s="98"/>
      <c r="T80" s="98"/>
    </row>
    <row r="81" spans="1:20" s="31" customFormat="1" x14ac:dyDescent="0.2">
      <c r="A81" s="16" t="s">
        <v>110</v>
      </c>
      <c r="B81" s="20" t="s">
        <v>63</v>
      </c>
      <c r="C81" s="20" t="s">
        <v>73</v>
      </c>
      <c r="D81" s="172" t="s">
        <v>184</v>
      </c>
      <c r="E81" s="172" t="s">
        <v>111</v>
      </c>
      <c r="F81" s="70">
        <f>F83+F82</f>
        <v>5.8</v>
      </c>
      <c r="G81" s="98"/>
      <c r="H81" s="98"/>
      <c r="I81" s="98"/>
      <c r="J81" s="98"/>
      <c r="K81" s="96"/>
      <c r="L81" s="96"/>
      <c r="M81" s="96"/>
      <c r="N81" s="96"/>
      <c r="O81" s="324"/>
      <c r="P81" s="324"/>
      <c r="Q81" s="324"/>
      <c r="R81" s="324"/>
      <c r="S81" s="98"/>
      <c r="T81" s="98"/>
    </row>
    <row r="82" spans="1:20" s="31" customFormat="1" x14ac:dyDescent="0.2">
      <c r="A82" s="16" t="str">
        <f>'пр.4 вед.стр.'!A237</f>
        <v>Исполнение судебных актов</v>
      </c>
      <c r="B82" s="20" t="s">
        <v>63</v>
      </c>
      <c r="C82" s="20" t="s">
        <v>73</v>
      </c>
      <c r="D82" s="172" t="s">
        <v>184</v>
      </c>
      <c r="E82" s="262">
        <f>'пр.4 вед.стр.'!F237</f>
        <v>830</v>
      </c>
      <c r="F82" s="70">
        <f>'пр.4 вед.стр.'!G237</f>
        <v>1.3</v>
      </c>
      <c r="G82" s="98"/>
      <c r="H82" s="98"/>
      <c r="I82" s="98"/>
      <c r="J82" s="98"/>
      <c r="K82" s="96"/>
      <c r="L82" s="96"/>
      <c r="M82" s="96"/>
      <c r="N82" s="96"/>
      <c r="O82" s="324"/>
      <c r="P82" s="324"/>
      <c r="Q82" s="324"/>
      <c r="R82" s="324"/>
      <c r="S82" s="98"/>
      <c r="T82" s="98"/>
    </row>
    <row r="83" spans="1:20" s="31" customFormat="1" x14ac:dyDescent="0.2">
      <c r="A83" s="16" t="s">
        <v>113</v>
      </c>
      <c r="B83" s="20" t="s">
        <v>63</v>
      </c>
      <c r="C83" s="20" t="s">
        <v>73</v>
      </c>
      <c r="D83" s="172" t="s">
        <v>184</v>
      </c>
      <c r="E83" s="172" t="s">
        <v>114</v>
      </c>
      <c r="F83" s="70">
        <f>'пр.4 вед.стр.'!G238</f>
        <v>4.5</v>
      </c>
      <c r="G83" s="98"/>
      <c r="H83" s="98"/>
      <c r="I83" s="98"/>
      <c r="J83" s="98"/>
      <c r="K83" s="96"/>
      <c r="L83" s="96"/>
      <c r="M83" s="96"/>
      <c r="N83" s="96"/>
      <c r="O83" s="324"/>
      <c r="P83" s="324"/>
      <c r="Q83" s="324"/>
      <c r="R83" s="324"/>
      <c r="S83" s="98"/>
      <c r="T83" s="98"/>
    </row>
    <row r="84" spans="1:20" s="31" customFormat="1" ht="38.25" x14ac:dyDescent="0.2">
      <c r="A84" s="16" t="s">
        <v>205</v>
      </c>
      <c r="B84" s="20" t="s">
        <v>63</v>
      </c>
      <c r="C84" s="20" t="s">
        <v>73</v>
      </c>
      <c r="D84" s="172" t="s">
        <v>480</v>
      </c>
      <c r="E84" s="172"/>
      <c r="F84" s="70">
        <f>F85</f>
        <v>492</v>
      </c>
      <c r="G84" s="98"/>
      <c r="H84" s="98"/>
      <c r="I84" s="98"/>
      <c r="J84" s="98"/>
      <c r="K84" s="96"/>
      <c r="L84" s="96"/>
      <c r="M84" s="96"/>
      <c r="N84" s="96"/>
      <c r="O84" s="324"/>
      <c r="P84" s="324"/>
      <c r="Q84" s="324"/>
      <c r="R84" s="324"/>
      <c r="S84" s="98"/>
      <c r="T84" s="98"/>
    </row>
    <row r="85" spans="1:20" s="31" customFormat="1" ht="38.25" x14ac:dyDescent="0.2">
      <c r="A85" s="16" t="s">
        <v>92</v>
      </c>
      <c r="B85" s="20" t="s">
        <v>63</v>
      </c>
      <c r="C85" s="20" t="s">
        <v>73</v>
      </c>
      <c r="D85" s="172" t="s">
        <v>480</v>
      </c>
      <c r="E85" s="172" t="s">
        <v>93</v>
      </c>
      <c r="F85" s="70">
        <f>F86</f>
        <v>492</v>
      </c>
      <c r="G85" s="98"/>
      <c r="H85" s="98"/>
      <c r="I85" s="98"/>
      <c r="J85" s="98"/>
      <c r="K85" s="96"/>
      <c r="L85" s="96"/>
      <c r="M85" s="96"/>
      <c r="N85" s="96"/>
      <c r="O85" s="324"/>
      <c r="P85" s="324"/>
      <c r="Q85" s="324"/>
      <c r="R85" s="324"/>
      <c r="S85" s="98"/>
      <c r="T85" s="98"/>
    </row>
    <row r="86" spans="1:20" s="31" customFormat="1" x14ac:dyDescent="0.2">
      <c r="A86" s="16" t="s">
        <v>89</v>
      </c>
      <c r="B86" s="20" t="s">
        <v>63</v>
      </c>
      <c r="C86" s="20" t="s">
        <v>73</v>
      </c>
      <c r="D86" s="172" t="s">
        <v>480</v>
      </c>
      <c r="E86" s="172" t="s">
        <v>90</v>
      </c>
      <c r="F86" s="70">
        <f>'пр.4 вед.стр.'!G241+'пр.4 вед.стр.'!G294</f>
        <v>492</v>
      </c>
      <c r="G86" s="98"/>
      <c r="H86" s="98"/>
      <c r="I86" s="98"/>
      <c r="J86" s="98"/>
      <c r="K86" s="96"/>
      <c r="L86" s="96"/>
      <c r="M86" s="96"/>
      <c r="N86" s="96"/>
      <c r="O86" s="324"/>
      <c r="P86" s="324"/>
      <c r="Q86" s="324"/>
      <c r="R86" s="324"/>
      <c r="S86" s="98"/>
      <c r="T86" s="98"/>
    </row>
    <row r="87" spans="1:20" s="31" customFormat="1" x14ac:dyDescent="0.2">
      <c r="A87" s="16" t="s">
        <v>177</v>
      </c>
      <c r="B87" s="20" t="s">
        <v>63</v>
      </c>
      <c r="C87" s="20" t="s">
        <v>73</v>
      </c>
      <c r="D87" s="172" t="s">
        <v>481</v>
      </c>
      <c r="E87" s="172"/>
      <c r="F87" s="70">
        <f>F88</f>
        <v>40</v>
      </c>
      <c r="G87" s="98"/>
      <c r="H87" s="98"/>
      <c r="I87" s="98"/>
      <c r="J87" s="98"/>
      <c r="K87" s="96"/>
      <c r="L87" s="96"/>
      <c r="M87" s="96"/>
      <c r="N87" s="96"/>
      <c r="O87" s="324"/>
      <c r="P87" s="324"/>
      <c r="Q87" s="324"/>
      <c r="R87" s="324"/>
      <c r="S87" s="98"/>
      <c r="T87" s="98"/>
    </row>
    <row r="88" spans="1:20" s="31" customFormat="1" ht="38.25" x14ac:dyDescent="0.2">
      <c r="A88" s="16" t="s">
        <v>92</v>
      </c>
      <c r="B88" s="20" t="s">
        <v>63</v>
      </c>
      <c r="C88" s="20" t="s">
        <v>73</v>
      </c>
      <c r="D88" s="172" t="s">
        <v>481</v>
      </c>
      <c r="E88" s="172" t="s">
        <v>93</v>
      </c>
      <c r="F88" s="70">
        <f>F89</f>
        <v>40</v>
      </c>
      <c r="G88" s="98"/>
      <c r="H88" s="98"/>
      <c r="I88" s="98"/>
      <c r="J88" s="98"/>
      <c r="K88" s="96"/>
      <c r="L88" s="96"/>
      <c r="M88" s="96"/>
      <c r="N88" s="96"/>
      <c r="O88" s="324"/>
      <c r="P88" s="324"/>
      <c r="Q88" s="324"/>
      <c r="R88" s="324"/>
      <c r="S88" s="98"/>
      <c r="T88" s="98"/>
    </row>
    <row r="89" spans="1:20" s="31" customFormat="1" x14ac:dyDescent="0.2">
      <c r="A89" s="16" t="s">
        <v>89</v>
      </c>
      <c r="B89" s="20" t="s">
        <v>63</v>
      </c>
      <c r="C89" s="20" t="s">
        <v>73</v>
      </c>
      <c r="D89" s="172" t="s">
        <v>481</v>
      </c>
      <c r="E89" s="172" t="s">
        <v>90</v>
      </c>
      <c r="F89" s="70">
        <f>'пр.4 вед.стр.'!G297+'пр.4 вед.стр.'!G244</f>
        <v>40</v>
      </c>
      <c r="G89" s="98"/>
      <c r="H89" s="98"/>
      <c r="I89" s="98"/>
      <c r="J89" s="98"/>
      <c r="K89" s="96"/>
      <c r="L89" s="96"/>
      <c r="M89" s="96"/>
      <c r="N89" s="96"/>
      <c r="O89" s="324"/>
      <c r="P89" s="324"/>
      <c r="Q89" s="324"/>
      <c r="R89" s="324"/>
      <c r="S89" s="98"/>
      <c r="T89" s="98"/>
    </row>
    <row r="90" spans="1:20" s="31" customFormat="1" x14ac:dyDescent="0.2">
      <c r="A90" s="15" t="s">
        <v>3</v>
      </c>
      <c r="B90" s="34" t="s">
        <v>63</v>
      </c>
      <c r="C90" s="34" t="s">
        <v>71</v>
      </c>
      <c r="D90" s="176"/>
      <c r="E90" s="176"/>
      <c r="F90" s="465">
        <f>F91</f>
        <v>200.50000000000003</v>
      </c>
      <c r="G90" s="98"/>
      <c r="H90" s="98"/>
      <c r="I90" s="98"/>
      <c r="J90" s="98"/>
      <c r="K90" s="96"/>
      <c r="L90" s="96"/>
      <c r="M90" s="96"/>
      <c r="N90" s="96"/>
      <c r="O90" s="324"/>
      <c r="P90" s="324"/>
      <c r="Q90" s="324"/>
      <c r="R90" s="324"/>
      <c r="S90" s="98"/>
      <c r="T90" s="98"/>
    </row>
    <row r="91" spans="1:20" s="31" customFormat="1" x14ac:dyDescent="0.2">
      <c r="A91" s="16" t="s">
        <v>3</v>
      </c>
      <c r="B91" s="20" t="s">
        <v>63</v>
      </c>
      <c r="C91" s="20" t="s">
        <v>71</v>
      </c>
      <c r="D91" s="172" t="s">
        <v>506</v>
      </c>
      <c r="E91" s="172"/>
      <c r="F91" s="70">
        <f>F92</f>
        <v>200.50000000000003</v>
      </c>
      <c r="G91" s="98"/>
      <c r="H91" s="98"/>
      <c r="I91" s="98"/>
      <c r="J91" s="98"/>
      <c r="K91" s="96"/>
      <c r="L91" s="96"/>
      <c r="M91" s="96"/>
      <c r="N91" s="96"/>
      <c r="O91" s="324"/>
      <c r="P91" s="324"/>
      <c r="Q91" s="324"/>
      <c r="R91" s="324"/>
      <c r="S91" s="98"/>
      <c r="T91" s="98"/>
    </row>
    <row r="92" spans="1:20" s="31" customFormat="1" x14ac:dyDescent="0.2">
      <c r="A92" s="16" t="s">
        <v>271</v>
      </c>
      <c r="B92" s="20" t="s">
        <v>63</v>
      </c>
      <c r="C92" s="20" t="s">
        <v>71</v>
      </c>
      <c r="D92" s="172" t="s">
        <v>507</v>
      </c>
      <c r="E92" s="172"/>
      <c r="F92" s="70">
        <f>F93</f>
        <v>200.50000000000003</v>
      </c>
      <c r="G92" s="98"/>
      <c r="H92" s="98"/>
      <c r="I92" s="98"/>
      <c r="J92" s="98"/>
      <c r="K92" s="96"/>
      <c r="L92" s="96"/>
      <c r="M92" s="96"/>
      <c r="N92" s="96"/>
      <c r="O92" s="324"/>
      <c r="P92" s="324"/>
      <c r="Q92" s="324"/>
      <c r="R92" s="324"/>
      <c r="S92" s="98"/>
      <c r="T92" s="98"/>
    </row>
    <row r="93" spans="1:20" s="31" customFormat="1" x14ac:dyDescent="0.2">
      <c r="A93" s="16" t="s">
        <v>110</v>
      </c>
      <c r="B93" s="20" t="s">
        <v>63</v>
      </c>
      <c r="C93" s="20" t="s">
        <v>71</v>
      </c>
      <c r="D93" s="172" t="s">
        <v>507</v>
      </c>
      <c r="E93" s="172" t="s">
        <v>111</v>
      </c>
      <c r="F93" s="70">
        <f>F94</f>
        <v>200.50000000000003</v>
      </c>
      <c r="G93" s="98"/>
      <c r="H93" s="98"/>
      <c r="I93" s="98"/>
      <c r="J93" s="98"/>
      <c r="K93" s="96"/>
      <c r="L93" s="96"/>
      <c r="M93" s="96"/>
      <c r="N93" s="96"/>
      <c r="O93" s="324"/>
      <c r="P93" s="324"/>
      <c r="Q93" s="324"/>
      <c r="R93" s="324"/>
      <c r="S93" s="98"/>
      <c r="T93" s="98"/>
    </row>
    <row r="94" spans="1:20" s="31" customFormat="1" x14ac:dyDescent="0.2">
      <c r="A94" s="16" t="s">
        <v>117</v>
      </c>
      <c r="B94" s="20" t="s">
        <v>63</v>
      </c>
      <c r="C94" s="20" t="s">
        <v>71</v>
      </c>
      <c r="D94" s="172" t="s">
        <v>507</v>
      </c>
      <c r="E94" s="172" t="s">
        <v>118</v>
      </c>
      <c r="F94" s="70">
        <f>'пр.4 вед.стр.'!G249</f>
        <v>200.50000000000003</v>
      </c>
      <c r="G94" s="98"/>
      <c r="H94" s="98"/>
      <c r="I94" s="98"/>
      <c r="J94" s="98"/>
      <c r="K94" s="96"/>
      <c r="L94" s="96"/>
      <c r="M94" s="96"/>
      <c r="N94" s="96"/>
      <c r="O94" s="324"/>
      <c r="P94" s="324"/>
      <c r="Q94" s="324"/>
      <c r="R94" s="324"/>
      <c r="S94" s="98"/>
      <c r="T94" s="98"/>
    </row>
    <row r="95" spans="1:20" x14ac:dyDescent="0.2">
      <c r="A95" s="15" t="s">
        <v>60</v>
      </c>
      <c r="B95" s="34" t="s">
        <v>63</v>
      </c>
      <c r="C95" s="34" t="s">
        <v>84</v>
      </c>
      <c r="D95" s="176"/>
      <c r="E95" s="176"/>
      <c r="F95" s="465">
        <f>F96+F110+F129+F119+F123</f>
        <v>55480.600000000006</v>
      </c>
      <c r="K95" s="97"/>
      <c r="L95" s="97"/>
      <c r="M95" s="101"/>
      <c r="N95" s="101"/>
    </row>
    <row r="96" spans="1:20" s="31" customFormat="1" x14ac:dyDescent="0.2">
      <c r="A96" s="16" t="s">
        <v>294</v>
      </c>
      <c r="B96" s="20" t="s">
        <v>63</v>
      </c>
      <c r="C96" s="20" t="s">
        <v>84</v>
      </c>
      <c r="D96" s="190" t="s">
        <v>512</v>
      </c>
      <c r="E96" s="176"/>
      <c r="F96" s="465">
        <f>F97+F104+F107</f>
        <v>48628.800000000003</v>
      </c>
      <c r="G96" s="98"/>
      <c r="H96" s="98"/>
      <c r="I96" s="98"/>
      <c r="J96" s="98"/>
      <c r="K96" s="96"/>
      <c r="L96" s="96"/>
      <c r="M96" s="96"/>
      <c r="N96" s="96"/>
      <c r="O96" s="324"/>
      <c r="P96" s="324"/>
      <c r="Q96" s="324"/>
      <c r="R96" s="324"/>
      <c r="S96" s="98"/>
      <c r="T96" s="98"/>
    </row>
    <row r="97" spans="1:20" s="31" customFormat="1" x14ac:dyDescent="0.2">
      <c r="A97" s="16" t="s">
        <v>186</v>
      </c>
      <c r="B97" s="20" t="s">
        <v>63</v>
      </c>
      <c r="C97" s="20" t="s">
        <v>84</v>
      </c>
      <c r="D97" s="190" t="s">
        <v>513</v>
      </c>
      <c r="E97" s="176"/>
      <c r="F97" s="465">
        <f>F98+F100+F102</f>
        <v>47402.3</v>
      </c>
      <c r="G97" s="98"/>
      <c r="H97" s="98"/>
      <c r="I97" s="98"/>
      <c r="J97" s="98"/>
      <c r="K97" s="96"/>
      <c r="L97" s="96"/>
      <c r="M97" s="96"/>
      <c r="N97" s="96"/>
      <c r="O97" s="324"/>
      <c r="P97" s="324"/>
      <c r="Q97" s="324"/>
      <c r="R97" s="324"/>
      <c r="S97" s="98"/>
      <c r="T97" s="98"/>
    </row>
    <row r="98" spans="1:20" s="31" customFormat="1" ht="38.25" x14ac:dyDescent="0.2">
      <c r="A98" s="16" t="s">
        <v>92</v>
      </c>
      <c r="B98" s="20" t="s">
        <v>63</v>
      </c>
      <c r="C98" s="20" t="s">
        <v>84</v>
      </c>
      <c r="D98" s="190" t="s">
        <v>513</v>
      </c>
      <c r="E98" s="172" t="s">
        <v>93</v>
      </c>
      <c r="F98" s="70">
        <f>F99</f>
        <v>33400.1</v>
      </c>
      <c r="G98" s="98"/>
      <c r="H98" s="98"/>
      <c r="I98" s="98"/>
      <c r="J98" s="98"/>
      <c r="K98" s="96"/>
      <c r="L98" s="96"/>
      <c r="M98" s="96"/>
      <c r="N98" s="96"/>
      <c r="O98" s="324"/>
      <c r="P98" s="324"/>
      <c r="Q98" s="324"/>
      <c r="R98" s="324"/>
      <c r="S98" s="98"/>
      <c r="T98" s="98"/>
    </row>
    <row r="99" spans="1:20" s="31" customFormat="1" x14ac:dyDescent="0.2">
      <c r="A99" s="16" t="s">
        <v>209</v>
      </c>
      <c r="B99" s="20" t="s">
        <v>63</v>
      </c>
      <c r="C99" s="20" t="s">
        <v>84</v>
      </c>
      <c r="D99" s="190" t="s">
        <v>513</v>
      </c>
      <c r="E99" s="172" t="s">
        <v>210</v>
      </c>
      <c r="F99" s="70">
        <f>'пр.4 вед.стр.'!G318</f>
        <v>33400.1</v>
      </c>
      <c r="G99" s="98"/>
      <c r="H99" s="98"/>
      <c r="I99" s="98"/>
      <c r="J99" s="98"/>
      <c r="K99" s="96"/>
      <c r="L99" s="96"/>
      <c r="M99" s="96"/>
      <c r="N99" s="96"/>
      <c r="O99" s="324"/>
      <c r="P99" s="324"/>
      <c r="Q99" s="324"/>
      <c r="R99" s="324"/>
      <c r="S99" s="98"/>
      <c r="T99" s="98"/>
    </row>
    <row r="100" spans="1:20" s="31" customFormat="1" x14ac:dyDescent="0.2">
      <c r="A100" s="16" t="s">
        <v>335</v>
      </c>
      <c r="B100" s="20" t="s">
        <v>63</v>
      </c>
      <c r="C100" s="20" t="s">
        <v>84</v>
      </c>
      <c r="D100" s="190" t="s">
        <v>513</v>
      </c>
      <c r="E100" s="172" t="s">
        <v>94</v>
      </c>
      <c r="F100" s="70">
        <f>F101</f>
        <v>13684.2</v>
      </c>
      <c r="G100" s="98"/>
      <c r="H100" s="98"/>
      <c r="I100" s="98"/>
      <c r="J100" s="98"/>
      <c r="K100" s="96"/>
      <c r="L100" s="96"/>
      <c r="M100" s="96"/>
      <c r="N100" s="96"/>
      <c r="O100" s="324"/>
      <c r="P100" s="324"/>
      <c r="Q100" s="324"/>
      <c r="R100" s="324"/>
      <c r="S100" s="98"/>
      <c r="T100" s="98"/>
    </row>
    <row r="101" spans="1:20" s="31" customFormat="1" x14ac:dyDescent="0.2">
      <c r="A101" s="16" t="s">
        <v>631</v>
      </c>
      <c r="B101" s="20" t="s">
        <v>63</v>
      </c>
      <c r="C101" s="20" t="s">
        <v>84</v>
      </c>
      <c r="D101" s="190" t="s">
        <v>513</v>
      </c>
      <c r="E101" s="172" t="s">
        <v>91</v>
      </c>
      <c r="F101" s="70">
        <f>'пр.4 вед.стр.'!G320</f>
        <v>13684.2</v>
      </c>
      <c r="G101" s="98"/>
      <c r="H101" s="98"/>
      <c r="I101" s="98"/>
      <c r="J101" s="98"/>
      <c r="K101" s="96"/>
      <c r="L101" s="96"/>
      <c r="M101" s="96"/>
      <c r="N101" s="96"/>
      <c r="O101" s="324"/>
      <c r="P101" s="324"/>
      <c r="Q101" s="324"/>
      <c r="R101" s="324"/>
      <c r="S101" s="98"/>
      <c r="T101" s="98"/>
    </row>
    <row r="102" spans="1:20" s="31" customFormat="1" x14ac:dyDescent="0.2">
      <c r="A102" s="16" t="s">
        <v>110</v>
      </c>
      <c r="B102" s="20" t="s">
        <v>63</v>
      </c>
      <c r="C102" s="20" t="s">
        <v>84</v>
      </c>
      <c r="D102" s="190" t="s">
        <v>513</v>
      </c>
      <c r="E102" s="172" t="s">
        <v>111</v>
      </c>
      <c r="F102" s="70">
        <f>F103</f>
        <v>318</v>
      </c>
      <c r="G102" s="98"/>
      <c r="H102" s="98"/>
      <c r="I102" s="98"/>
      <c r="J102" s="98"/>
      <c r="K102" s="96"/>
      <c r="L102" s="96"/>
      <c r="M102" s="96"/>
      <c r="N102" s="96"/>
      <c r="O102" s="324"/>
      <c r="P102" s="324"/>
      <c r="Q102" s="324"/>
      <c r="R102" s="324"/>
      <c r="S102" s="98"/>
      <c r="T102" s="98"/>
    </row>
    <row r="103" spans="1:20" s="31" customFormat="1" x14ac:dyDescent="0.2">
      <c r="A103" s="16" t="s">
        <v>113</v>
      </c>
      <c r="B103" s="20" t="s">
        <v>63</v>
      </c>
      <c r="C103" s="20" t="s">
        <v>84</v>
      </c>
      <c r="D103" s="190" t="s">
        <v>513</v>
      </c>
      <c r="E103" s="172" t="s">
        <v>114</v>
      </c>
      <c r="F103" s="70">
        <f>'пр.4 вед.стр.'!G322</f>
        <v>318</v>
      </c>
      <c r="G103" s="98"/>
      <c r="H103" s="98"/>
      <c r="I103" s="98"/>
      <c r="J103" s="98"/>
      <c r="K103" s="96"/>
      <c r="L103" s="96"/>
      <c r="M103" s="96"/>
      <c r="N103" s="96"/>
      <c r="O103" s="324"/>
      <c r="P103" s="324"/>
      <c r="Q103" s="324"/>
      <c r="R103" s="324"/>
      <c r="S103" s="98"/>
      <c r="T103" s="98"/>
    </row>
    <row r="104" spans="1:20" s="31" customFormat="1" ht="38.25" x14ac:dyDescent="0.2">
      <c r="A104" s="16" t="s">
        <v>205</v>
      </c>
      <c r="B104" s="20" t="s">
        <v>63</v>
      </c>
      <c r="C104" s="20" t="s">
        <v>84</v>
      </c>
      <c r="D104" s="190" t="s">
        <v>514</v>
      </c>
      <c r="E104" s="172"/>
      <c r="F104" s="70">
        <f>F105</f>
        <v>694.3</v>
      </c>
      <c r="G104" s="98"/>
      <c r="H104" s="98"/>
      <c r="I104" s="98"/>
      <c r="J104" s="98"/>
      <c r="K104" s="96"/>
      <c r="L104" s="96"/>
      <c r="M104" s="96"/>
      <c r="N104" s="96"/>
      <c r="O104" s="324"/>
      <c r="P104" s="324"/>
      <c r="Q104" s="324"/>
      <c r="R104" s="324"/>
      <c r="S104" s="98"/>
      <c r="T104" s="98"/>
    </row>
    <row r="105" spans="1:20" s="31" customFormat="1" ht="38.25" x14ac:dyDescent="0.2">
      <c r="A105" s="16" t="s">
        <v>92</v>
      </c>
      <c r="B105" s="20" t="s">
        <v>63</v>
      </c>
      <c r="C105" s="20" t="s">
        <v>84</v>
      </c>
      <c r="D105" s="190" t="s">
        <v>514</v>
      </c>
      <c r="E105" s="172" t="s">
        <v>93</v>
      </c>
      <c r="F105" s="70">
        <f>F106</f>
        <v>694.3</v>
      </c>
      <c r="G105" s="98"/>
      <c r="H105" s="98"/>
      <c r="I105" s="98"/>
      <c r="J105" s="98"/>
      <c r="K105" s="96"/>
      <c r="L105" s="96"/>
      <c r="M105" s="96"/>
      <c r="N105" s="96"/>
      <c r="O105" s="324"/>
      <c r="P105" s="324"/>
      <c r="Q105" s="324"/>
      <c r="R105" s="324"/>
      <c r="S105" s="98"/>
      <c r="T105" s="98"/>
    </row>
    <row r="106" spans="1:20" s="31" customFormat="1" x14ac:dyDescent="0.2">
      <c r="A106" s="16" t="s">
        <v>209</v>
      </c>
      <c r="B106" s="20" t="s">
        <v>63</v>
      </c>
      <c r="C106" s="20" t="s">
        <v>84</v>
      </c>
      <c r="D106" s="190" t="s">
        <v>514</v>
      </c>
      <c r="E106" s="172" t="s">
        <v>210</v>
      </c>
      <c r="F106" s="70">
        <f>'пр.4 вед.стр.'!G325</f>
        <v>694.3</v>
      </c>
      <c r="G106" s="98"/>
      <c r="H106" s="98"/>
      <c r="I106" s="98"/>
      <c r="J106" s="98"/>
      <c r="K106" s="96"/>
      <c r="L106" s="96"/>
      <c r="M106" s="96"/>
      <c r="N106" s="96"/>
      <c r="O106" s="324"/>
      <c r="P106" s="324"/>
      <c r="Q106" s="324"/>
      <c r="R106" s="324"/>
      <c r="S106" s="98"/>
      <c r="T106" s="98"/>
    </row>
    <row r="107" spans="1:20" s="31" customFormat="1" x14ac:dyDescent="0.2">
      <c r="A107" s="16" t="s">
        <v>177</v>
      </c>
      <c r="B107" s="20" t="s">
        <v>63</v>
      </c>
      <c r="C107" s="20" t="s">
        <v>84</v>
      </c>
      <c r="D107" s="190" t="s">
        <v>515</v>
      </c>
      <c r="E107" s="172"/>
      <c r="F107" s="70">
        <f>F108</f>
        <v>532.20000000000005</v>
      </c>
      <c r="G107" s="98"/>
      <c r="H107" s="98"/>
      <c r="I107" s="98"/>
      <c r="J107" s="98"/>
      <c r="K107" s="96"/>
      <c r="L107" s="96"/>
      <c r="M107" s="96"/>
      <c r="N107" s="96"/>
      <c r="O107" s="324"/>
      <c r="P107" s="324"/>
      <c r="Q107" s="324"/>
      <c r="R107" s="324"/>
      <c r="S107" s="98"/>
      <c r="T107" s="98"/>
    </row>
    <row r="108" spans="1:20" s="31" customFormat="1" ht="38.25" x14ac:dyDescent="0.2">
      <c r="A108" s="16" t="s">
        <v>92</v>
      </c>
      <c r="B108" s="20" t="s">
        <v>63</v>
      </c>
      <c r="C108" s="20" t="s">
        <v>84</v>
      </c>
      <c r="D108" s="190" t="s">
        <v>515</v>
      </c>
      <c r="E108" s="172" t="s">
        <v>93</v>
      </c>
      <c r="F108" s="70">
        <f>F109</f>
        <v>532.20000000000005</v>
      </c>
      <c r="G108" s="98"/>
      <c r="H108" s="98"/>
      <c r="I108" s="98"/>
      <c r="J108" s="98"/>
      <c r="K108" s="96"/>
      <c r="L108" s="96"/>
      <c r="M108" s="96"/>
      <c r="N108" s="96"/>
      <c r="O108" s="324"/>
      <c r="P108" s="324"/>
      <c r="Q108" s="324"/>
      <c r="R108" s="324"/>
      <c r="S108" s="98"/>
      <c r="T108" s="98"/>
    </row>
    <row r="109" spans="1:20" s="31" customFormat="1" x14ac:dyDescent="0.2">
      <c r="A109" s="16" t="s">
        <v>209</v>
      </c>
      <c r="B109" s="20" t="s">
        <v>63</v>
      </c>
      <c r="C109" s="20" t="s">
        <v>84</v>
      </c>
      <c r="D109" s="190" t="s">
        <v>515</v>
      </c>
      <c r="E109" s="172" t="s">
        <v>210</v>
      </c>
      <c r="F109" s="70">
        <f>'пр.4 вед.стр.'!G328</f>
        <v>532.20000000000005</v>
      </c>
      <c r="G109" s="98"/>
      <c r="H109" s="98"/>
      <c r="I109" s="98"/>
      <c r="J109" s="98"/>
      <c r="K109" s="96"/>
      <c r="L109" s="96"/>
      <c r="M109" s="96"/>
      <c r="N109" s="96"/>
      <c r="O109" s="324"/>
      <c r="P109" s="324"/>
      <c r="Q109" s="324"/>
      <c r="R109" s="324"/>
      <c r="S109" s="98"/>
      <c r="T109" s="98"/>
    </row>
    <row r="110" spans="1:20" s="31" customFormat="1" ht="25.5" x14ac:dyDescent="0.2">
      <c r="A110" s="32" t="s">
        <v>170</v>
      </c>
      <c r="B110" s="20" t="s">
        <v>63</v>
      </c>
      <c r="C110" s="20" t="s">
        <v>84</v>
      </c>
      <c r="D110" s="172" t="s">
        <v>516</v>
      </c>
      <c r="E110" s="172"/>
      <c r="F110" s="70">
        <f>F111+F114</f>
        <v>2465.4</v>
      </c>
      <c r="G110" s="98"/>
      <c r="H110" s="98"/>
      <c r="I110" s="98"/>
      <c r="J110" s="98"/>
      <c r="K110" s="96"/>
      <c r="L110" s="96"/>
      <c r="M110" s="96"/>
      <c r="N110" s="96"/>
      <c r="O110" s="324"/>
      <c r="P110" s="324"/>
      <c r="Q110" s="324"/>
      <c r="R110" s="324"/>
      <c r="S110" s="98"/>
      <c r="T110" s="98"/>
    </row>
    <row r="111" spans="1:20" s="31" customFormat="1" x14ac:dyDescent="0.2">
      <c r="A111" s="32" t="s">
        <v>268</v>
      </c>
      <c r="B111" s="20" t="s">
        <v>63</v>
      </c>
      <c r="C111" s="20" t="s">
        <v>84</v>
      </c>
      <c r="D111" s="172" t="s">
        <v>517</v>
      </c>
      <c r="E111" s="172"/>
      <c r="F111" s="70">
        <f>F112</f>
        <v>1525.4</v>
      </c>
      <c r="G111" s="98"/>
      <c r="H111" s="98"/>
      <c r="I111" s="98"/>
      <c r="J111" s="98"/>
      <c r="K111" s="96"/>
      <c r="L111" s="96"/>
      <c r="M111" s="96"/>
      <c r="N111" s="96"/>
      <c r="O111" s="324"/>
      <c r="P111" s="324"/>
      <c r="Q111" s="324"/>
      <c r="R111" s="324"/>
      <c r="S111" s="98"/>
      <c r="T111" s="98"/>
    </row>
    <row r="112" spans="1:20" s="31" customFormat="1" x14ac:dyDescent="0.2">
      <c r="A112" s="16" t="s">
        <v>335</v>
      </c>
      <c r="B112" s="20" t="s">
        <v>63</v>
      </c>
      <c r="C112" s="20" t="s">
        <v>84</v>
      </c>
      <c r="D112" s="172" t="s">
        <v>517</v>
      </c>
      <c r="E112" s="172" t="s">
        <v>94</v>
      </c>
      <c r="F112" s="70">
        <f>F113</f>
        <v>1525.4</v>
      </c>
      <c r="G112" s="98"/>
      <c r="H112" s="98"/>
      <c r="I112" s="98"/>
      <c r="J112" s="98"/>
      <c r="K112" s="96"/>
      <c r="L112" s="96"/>
      <c r="M112" s="96"/>
      <c r="N112" s="96"/>
      <c r="O112" s="324"/>
      <c r="P112" s="324"/>
      <c r="Q112" s="324"/>
      <c r="R112" s="324"/>
      <c r="S112" s="98"/>
      <c r="T112" s="98"/>
    </row>
    <row r="113" spans="1:20" s="31" customFormat="1" x14ac:dyDescent="0.2">
      <c r="A113" s="16" t="s">
        <v>631</v>
      </c>
      <c r="B113" s="20" t="s">
        <v>63</v>
      </c>
      <c r="C113" s="20" t="s">
        <v>84</v>
      </c>
      <c r="D113" s="172" t="s">
        <v>517</v>
      </c>
      <c r="E113" s="172" t="s">
        <v>91</v>
      </c>
      <c r="F113" s="70">
        <f>'пр.4 вед.стр.'!G332</f>
        <v>1525.4</v>
      </c>
      <c r="G113" s="98"/>
      <c r="H113" s="98"/>
      <c r="I113" s="98"/>
      <c r="J113" s="98"/>
      <c r="K113" s="96"/>
      <c r="L113" s="96"/>
      <c r="M113" s="96"/>
      <c r="N113" s="96"/>
      <c r="O113" s="324"/>
      <c r="P113" s="324"/>
      <c r="Q113" s="324"/>
      <c r="R113" s="324"/>
      <c r="S113" s="98"/>
      <c r="T113" s="98"/>
    </row>
    <row r="114" spans="1:20" ht="25.5" x14ac:dyDescent="0.2">
      <c r="A114" s="32" t="s">
        <v>610</v>
      </c>
      <c r="B114" s="20" t="s">
        <v>63</v>
      </c>
      <c r="C114" s="20" t="s">
        <v>84</v>
      </c>
      <c r="D114" s="172" t="s">
        <v>518</v>
      </c>
      <c r="E114" s="172"/>
      <c r="F114" s="70">
        <f>F115+F117</f>
        <v>940</v>
      </c>
    </row>
    <row r="115" spans="1:20" s="31" customFormat="1" x14ac:dyDescent="0.2">
      <c r="A115" s="16" t="s">
        <v>335</v>
      </c>
      <c r="B115" s="20" t="s">
        <v>63</v>
      </c>
      <c r="C115" s="20" t="s">
        <v>84</v>
      </c>
      <c r="D115" s="172" t="s">
        <v>518</v>
      </c>
      <c r="E115" s="172" t="s">
        <v>94</v>
      </c>
      <c r="F115" s="70">
        <f>F116</f>
        <v>930</v>
      </c>
      <c r="G115" s="98"/>
      <c r="H115" s="98"/>
      <c r="I115" s="98"/>
      <c r="J115" s="98"/>
      <c r="K115" s="96"/>
      <c r="L115" s="96"/>
      <c r="M115" s="96"/>
      <c r="N115" s="96"/>
      <c r="O115" s="324"/>
      <c r="P115" s="324"/>
      <c r="Q115" s="324"/>
      <c r="R115" s="324"/>
      <c r="S115" s="98"/>
      <c r="T115" s="98"/>
    </row>
    <row r="116" spans="1:20" s="31" customFormat="1" x14ac:dyDescent="0.2">
      <c r="A116" s="16" t="s">
        <v>631</v>
      </c>
      <c r="B116" s="20" t="s">
        <v>63</v>
      </c>
      <c r="C116" s="20" t="s">
        <v>84</v>
      </c>
      <c r="D116" s="172" t="s">
        <v>518</v>
      </c>
      <c r="E116" s="172" t="s">
        <v>91</v>
      </c>
      <c r="F116" s="70">
        <f>'пр.4 вед.стр.'!G335+'пр.4 вед.стр.'!G883</f>
        <v>930</v>
      </c>
      <c r="G116" s="98"/>
      <c r="H116" s="98"/>
      <c r="I116" s="98"/>
      <c r="J116" s="98"/>
      <c r="K116" s="96"/>
      <c r="L116" s="96"/>
      <c r="M116" s="96"/>
      <c r="N116" s="96"/>
      <c r="O116" s="324"/>
      <c r="P116" s="324"/>
      <c r="Q116" s="324"/>
      <c r="R116" s="324"/>
      <c r="S116" s="98"/>
      <c r="T116" s="98"/>
    </row>
    <row r="117" spans="1:20" s="31" customFormat="1" x14ac:dyDescent="0.2">
      <c r="A117" s="16" t="s">
        <v>110</v>
      </c>
      <c r="B117" s="20" t="s">
        <v>63</v>
      </c>
      <c r="C117" s="20" t="s">
        <v>84</v>
      </c>
      <c r="D117" s="172" t="s">
        <v>518</v>
      </c>
      <c r="E117" s="172" t="s">
        <v>111</v>
      </c>
      <c r="F117" s="70">
        <f>F118</f>
        <v>10</v>
      </c>
      <c r="G117" s="98"/>
      <c r="H117" s="98"/>
      <c r="I117" s="98"/>
      <c r="J117" s="98"/>
      <c r="K117" s="96"/>
      <c r="L117" s="96"/>
      <c r="M117" s="96"/>
      <c r="N117" s="96"/>
      <c r="O117" s="324"/>
      <c r="P117" s="324"/>
      <c r="Q117" s="324"/>
      <c r="R117" s="324"/>
      <c r="S117" s="98"/>
      <c r="T117" s="98"/>
    </row>
    <row r="118" spans="1:20" s="31" customFormat="1" x14ac:dyDescent="0.2">
      <c r="A118" s="16" t="s">
        <v>113</v>
      </c>
      <c r="B118" s="20" t="s">
        <v>63</v>
      </c>
      <c r="C118" s="20" t="s">
        <v>84</v>
      </c>
      <c r="D118" s="172" t="s">
        <v>518</v>
      </c>
      <c r="E118" s="172" t="s">
        <v>114</v>
      </c>
      <c r="F118" s="70">
        <f>'пр.4 вед.стр.'!G337</f>
        <v>10</v>
      </c>
      <c r="G118" s="98"/>
      <c r="H118" s="98"/>
      <c r="I118" s="98"/>
      <c r="J118" s="98"/>
      <c r="K118" s="96"/>
      <c r="L118" s="96"/>
      <c r="M118" s="96"/>
      <c r="N118" s="96"/>
      <c r="O118" s="324"/>
      <c r="P118" s="324"/>
      <c r="Q118" s="324"/>
      <c r="R118" s="324"/>
      <c r="S118" s="98"/>
      <c r="T118" s="98"/>
    </row>
    <row r="119" spans="1:20" ht="25.5" x14ac:dyDescent="0.2">
      <c r="A119" s="153" t="s">
        <v>488</v>
      </c>
      <c r="B119" s="151" t="s">
        <v>63</v>
      </c>
      <c r="C119" s="151" t="s">
        <v>84</v>
      </c>
      <c r="D119" s="177" t="s">
        <v>489</v>
      </c>
      <c r="E119" s="177"/>
      <c r="F119" s="451">
        <f>F120</f>
        <v>695.59999999999991</v>
      </c>
    </row>
    <row r="120" spans="1:20" ht="25.5" x14ac:dyDescent="0.2">
      <c r="A120" s="150" t="s">
        <v>490</v>
      </c>
      <c r="B120" s="151" t="s">
        <v>63</v>
      </c>
      <c r="C120" s="151" t="s">
        <v>84</v>
      </c>
      <c r="D120" s="177" t="s">
        <v>491</v>
      </c>
      <c r="E120" s="177"/>
      <c r="F120" s="451">
        <f>F121</f>
        <v>695.59999999999991</v>
      </c>
    </row>
    <row r="121" spans="1:20" ht="38.25" x14ac:dyDescent="0.2">
      <c r="A121" s="150" t="s">
        <v>92</v>
      </c>
      <c r="B121" s="151" t="s">
        <v>63</v>
      </c>
      <c r="C121" s="151" t="s">
        <v>84</v>
      </c>
      <c r="D121" s="177" t="s">
        <v>491</v>
      </c>
      <c r="E121" s="177" t="s">
        <v>93</v>
      </c>
      <c r="F121" s="451">
        <f>F122</f>
        <v>695.59999999999991</v>
      </c>
    </row>
    <row r="122" spans="1:20" x14ac:dyDescent="0.2">
      <c r="A122" s="150" t="s">
        <v>89</v>
      </c>
      <c r="B122" s="151" t="s">
        <v>63</v>
      </c>
      <c r="C122" s="151" t="s">
        <v>84</v>
      </c>
      <c r="D122" s="177" t="s">
        <v>491</v>
      </c>
      <c r="E122" s="177" t="s">
        <v>90</v>
      </c>
      <c r="F122" s="451">
        <f>'пр.4 вед.стр.'!G52</f>
        <v>695.59999999999991</v>
      </c>
    </row>
    <row r="123" spans="1:20" ht="25.5" x14ac:dyDescent="0.2">
      <c r="A123" s="150" t="s">
        <v>492</v>
      </c>
      <c r="B123" s="151" t="s">
        <v>63</v>
      </c>
      <c r="C123" s="151" t="s">
        <v>84</v>
      </c>
      <c r="D123" s="177" t="s">
        <v>493</v>
      </c>
      <c r="E123" s="177"/>
      <c r="F123" s="451">
        <f>F124</f>
        <v>1029</v>
      </c>
    </row>
    <row r="124" spans="1:20" ht="76.5" x14ac:dyDescent="0.2">
      <c r="A124" s="150" t="s">
        <v>494</v>
      </c>
      <c r="B124" s="151" t="s">
        <v>63</v>
      </c>
      <c r="C124" s="151" t="s">
        <v>84</v>
      </c>
      <c r="D124" s="177" t="s">
        <v>495</v>
      </c>
      <c r="E124" s="177"/>
      <c r="F124" s="451">
        <f>F125+F127</f>
        <v>1029</v>
      </c>
    </row>
    <row r="125" spans="1:20" ht="38.25" x14ac:dyDescent="0.2">
      <c r="A125" s="150" t="s">
        <v>92</v>
      </c>
      <c r="B125" s="151" t="s">
        <v>63</v>
      </c>
      <c r="C125" s="151" t="s">
        <v>84</v>
      </c>
      <c r="D125" s="177" t="s">
        <v>495</v>
      </c>
      <c r="E125" s="177" t="s">
        <v>93</v>
      </c>
      <c r="F125" s="451">
        <f>F126</f>
        <v>1000</v>
      </c>
    </row>
    <row r="126" spans="1:20" x14ac:dyDescent="0.2">
      <c r="A126" s="150" t="s">
        <v>89</v>
      </c>
      <c r="B126" s="151" t="s">
        <v>63</v>
      </c>
      <c r="C126" s="151" t="s">
        <v>84</v>
      </c>
      <c r="D126" s="177" t="s">
        <v>495</v>
      </c>
      <c r="E126" s="177" t="s">
        <v>90</v>
      </c>
      <c r="F126" s="451">
        <f>'пр.4 вед.стр.'!G56</f>
        <v>1000</v>
      </c>
    </row>
    <row r="127" spans="1:20" x14ac:dyDescent="0.2">
      <c r="A127" s="150" t="s">
        <v>335</v>
      </c>
      <c r="B127" s="151" t="s">
        <v>63</v>
      </c>
      <c r="C127" s="151" t="s">
        <v>84</v>
      </c>
      <c r="D127" s="177" t="s">
        <v>495</v>
      </c>
      <c r="E127" s="177" t="s">
        <v>94</v>
      </c>
      <c r="F127" s="451">
        <f>F128</f>
        <v>28.999999999999993</v>
      </c>
    </row>
    <row r="128" spans="1:20" x14ac:dyDescent="0.2">
      <c r="A128" s="150" t="s">
        <v>631</v>
      </c>
      <c r="B128" s="151" t="s">
        <v>63</v>
      </c>
      <c r="C128" s="151" t="s">
        <v>84</v>
      </c>
      <c r="D128" s="177" t="s">
        <v>495</v>
      </c>
      <c r="E128" s="177" t="s">
        <v>91</v>
      </c>
      <c r="F128" s="451">
        <f>'пр.4 вед.стр.'!G58</f>
        <v>28.999999999999993</v>
      </c>
    </row>
    <row r="129" spans="1:6" ht="17.45" customHeight="1" x14ac:dyDescent="0.2">
      <c r="A129" s="16" t="s">
        <v>496</v>
      </c>
      <c r="B129" s="20" t="s">
        <v>63</v>
      </c>
      <c r="C129" s="20" t="s">
        <v>84</v>
      </c>
      <c r="D129" s="190" t="s">
        <v>497</v>
      </c>
      <c r="E129" s="172"/>
      <c r="F129" s="70">
        <f>F138+F150+F161+F173+F130</f>
        <v>2661.8</v>
      </c>
    </row>
    <row r="130" spans="1:6" ht="25.5" x14ac:dyDescent="0.2">
      <c r="A130" s="352" t="s">
        <v>431</v>
      </c>
      <c r="B130" s="155" t="s">
        <v>63</v>
      </c>
      <c r="C130" s="155" t="s">
        <v>84</v>
      </c>
      <c r="D130" s="188" t="str">
        <f>'пр.4 вед.стр.'!E302</f>
        <v xml:space="preserve">7Р 0 00 00000 </v>
      </c>
      <c r="E130" s="178"/>
      <c r="F130" s="467">
        <f>F131</f>
        <v>1400</v>
      </c>
    </row>
    <row r="131" spans="1:6" ht="25.5" x14ac:dyDescent="0.2">
      <c r="A131" s="150" t="str">
        <f>'пр.4 вед.стр.'!A303</f>
        <v>Основное мероприятие "Обеспечение государственных полномочий по организации и осуществлению деятельности органов опеки и попечительства"</v>
      </c>
      <c r="B131" s="289" t="s">
        <v>63</v>
      </c>
      <c r="C131" s="289" t="s">
        <v>84</v>
      </c>
      <c r="D131" s="353" t="str">
        <f>'пр.4 вед.стр.'!E303</f>
        <v xml:space="preserve">7Р 0 04 00000 </v>
      </c>
      <c r="E131" s="288"/>
      <c r="F131" s="451">
        <f>F132+F135</f>
        <v>1400</v>
      </c>
    </row>
    <row r="132" spans="1:6" ht="38.25" x14ac:dyDescent="0.2">
      <c r="A132" s="150" t="str">
        <f>'пр.4 вед.стр.'!A304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v>
      </c>
      <c r="B132" s="289" t="s">
        <v>63</v>
      </c>
      <c r="C132" s="289" t="s">
        <v>84</v>
      </c>
      <c r="D132" s="353" t="str">
        <f>'пр.4 вед.стр.'!E304</f>
        <v>7Р 0 04 R0820</v>
      </c>
      <c r="E132" s="288"/>
      <c r="F132" s="451">
        <f>F133</f>
        <v>1000</v>
      </c>
    </row>
    <row r="133" spans="1:6" x14ac:dyDescent="0.2">
      <c r="A133" s="150" t="str">
        <f>'пр.4 вед.стр.'!A305</f>
        <v>Капитальные вложения в объекты государственной (муниципальной) собственности</v>
      </c>
      <c r="B133" s="289" t="s">
        <v>63</v>
      </c>
      <c r="C133" s="289" t="s">
        <v>84</v>
      </c>
      <c r="D133" s="353" t="str">
        <f>'пр.4 вед.стр.'!E305</f>
        <v>7Р 0 04 R0820</v>
      </c>
      <c r="E133" s="288" t="str">
        <f>'пр.4 вед.стр.'!F305</f>
        <v>400</v>
      </c>
      <c r="F133" s="451">
        <f>F134</f>
        <v>1000</v>
      </c>
    </row>
    <row r="134" spans="1:6" x14ac:dyDescent="0.2">
      <c r="A134" s="150" t="str">
        <f>'пр.4 вед.стр.'!A306</f>
        <v>Бюджетные инвестиции</v>
      </c>
      <c r="B134" s="289" t="s">
        <v>63</v>
      </c>
      <c r="C134" s="289" t="s">
        <v>84</v>
      </c>
      <c r="D134" s="353" t="str">
        <f>'пр.4 вед.стр.'!E306</f>
        <v>7Р 0 04 R0820</v>
      </c>
      <c r="E134" s="288" t="str">
        <f>'пр.4 вед.стр.'!F306</f>
        <v>410</v>
      </c>
      <c r="F134" s="451">
        <f>'пр.4 вед.стр.'!G314</f>
        <v>1000</v>
      </c>
    </row>
    <row r="135" spans="1:6" ht="38.25" x14ac:dyDescent="0.2">
      <c r="A135" s="150" t="str">
        <f>'пр.4 вед.стр.'!A307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135" s="289" t="s">
        <v>63</v>
      </c>
      <c r="C135" s="289" t="s">
        <v>84</v>
      </c>
      <c r="D135" s="353" t="str">
        <f>'пр.4 вед.стр.'!E307</f>
        <v>7Р 0 04 74100</v>
      </c>
      <c r="E135" s="288"/>
      <c r="F135" s="451">
        <f>F136</f>
        <v>400</v>
      </c>
    </row>
    <row r="136" spans="1:6" x14ac:dyDescent="0.2">
      <c r="A136" s="150" t="str">
        <f>'пр.4 вед.стр.'!A308</f>
        <v>Капитальные вложения в объекты государственной (муниципальной) собственности</v>
      </c>
      <c r="B136" s="289" t="s">
        <v>63</v>
      </c>
      <c r="C136" s="289" t="s">
        <v>84</v>
      </c>
      <c r="D136" s="353" t="str">
        <f>'пр.4 вед.стр.'!E308</f>
        <v>7Р 0 04 74100</v>
      </c>
      <c r="E136" s="288" t="str">
        <f>'пр.4 вед.стр.'!F308</f>
        <v>400</v>
      </c>
      <c r="F136" s="451">
        <f>F137</f>
        <v>400</v>
      </c>
    </row>
    <row r="137" spans="1:6" x14ac:dyDescent="0.2">
      <c r="A137" s="150" t="str">
        <f>'пр.4 вед.стр.'!A309</f>
        <v>Бюджетные инвестиции</v>
      </c>
      <c r="B137" s="289" t="s">
        <v>63</v>
      </c>
      <c r="C137" s="289" t="s">
        <v>84</v>
      </c>
      <c r="D137" s="353" t="str">
        <f>'пр.4 вед.стр.'!E309</f>
        <v>7Р 0 04 74100</v>
      </c>
      <c r="E137" s="288" t="str">
        <f>'пр.4 вед.стр.'!F309</f>
        <v>410</v>
      </c>
      <c r="F137" s="451">
        <f>'пр.4 вед.стр.'!G309</f>
        <v>400</v>
      </c>
    </row>
    <row r="138" spans="1:6" ht="25.5" x14ac:dyDescent="0.2">
      <c r="A138" s="154" t="str">
        <f>'пр.4 вед.стр.'!A60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38" s="155" t="s">
        <v>63</v>
      </c>
      <c r="C138" s="155" t="s">
        <v>84</v>
      </c>
      <c r="D138" s="188" t="str">
        <f>'пр.4 вед.стр.'!E60</f>
        <v xml:space="preserve">7Т 0 00 00000 </v>
      </c>
      <c r="E138" s="178"/>
      <c r="F138" s="467">
        <f>F139+F146</f>
        <v>70</v>
      </c>
    </row>
    <row r="139" spans="1:6" ht="25.5" x14ac:dyDescent="0.2">
      <c r="A139" s="29" t="str">
        <f>'пр.4 вед.стр.'!A61</f>
        <v>Основное мероприятие "Усиление роли общественности в профилактике правонарушений и борьбе с преступностью"</v>
      </c>
      <c r="B139" s="20" t="s">
        <v>63</v>
      </c>
      <c r="C139" s="20" t="s">
        <v>84</v>
      </c>
      <c r="D139" s="190" t="str">
        <f>'пр.4 вед.стр.'!E61</f>
        <v xml:space="preserve">7Т 0 04 00000 </v>
      </c>
      <c r="E139" s="173"/>
      <c r="F139" s="70">
        <f>F140+F143</f>
        <v>50</v>
      </c>
    </row>
    <row r="140" spans="1:6" ht="38.25" x14ac:dyDescent="0.2">
      <c r="A140" s="29" t="str">
        <f>'пр.4 вед.стр.'!A62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40" s="20" t="s">
        <v>63</v>
      </c>
      <c r="C140" s="20" t="s">
        <v>84</v>
      </c>
      <c r="D140" s="190" t="str">
        <f>'пр.4 вед.стр.'!E62</f>
        <v xml:space="preserve">7Т 0 04 95000 </v>
      </c>
      <c r="E140" s="173"/>
      <c r="F140" s="70">
        <f>F141</f>
        <v>8</v>
      </c>
    </row>
    <row r="141" spans="1:6" x14ac:dyDescent="0.2">
      <c r="A141" s="16" t="str">
        <f>'пр.4 вед.стр.'!A63</f>
        <v>Закупка товаров, работ и услуг для обеспечения государственных (муниципальных) нужд</v>
      </c>
      <c r="B141" s="20" t="s">
        <v>63</v>
      </c>
      <c r="C141" s="20" t="s">
        <v>84</v>
      </c>
      <c r="D141" s="190" t="str">
        <f>'пр.4 вед.стр.'!E63</f>
        <v xml:space="preserve">7Т 0 04 95000 </v>
      </c>
      <c r="E141" s="173" t="str">
        <f>'пр.4 вед.стр.'!F63</f>
        <v>200</v>
      </c>
      <c r="F141" s="70">
        <f>F142</f>
        <v>8</v>
      </c>
    </row>
    <row r="142" spans="1:6" x14ac:dyDescent="0.2">
      <c r="A142" s="16" t="s">
        <v>631</v>
      </c>
      <c r="B142" s="20" t="s">
        <v>63</v>
      </c>
      <c r="C142" s="20" t="s">
        <v>84</v>
      </c>
      <c r="D142" s="190" t="str">
        <f>'пр.4 вед.стр.'!E64</f>
        <v xml:space="preserve">7Т 0 04 95000 </v>
      </c>
      <c r="E142" s="173" t="str">
        <f>'пр.4 вед.стр.'!F64</f>
        <v>240</v>
      </c>
      <c r="F142" s="70">
        <f>'пр.4 вед.стр.'!G64</f>
        <v>8</v>
      </c>
    </row>
    <row r="143" spans="1:6" ht="25.5" x14ac:dyDescent="0.2">
      <c r="A143" s="29" t="str">
        <f>'пр.4 вед.стр.'!A65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43" s="20" t="s">
        <v>63</v>
      </c>
      <c r="C143" s="20" t="s">
        <v>84</v>
      </c>
      <c r="D143" s="190" t="str">
        <f>'пр.4 вед.стр.'!E65</f>
        <v xml:space="preserve">7Т 0 04 95140 </v>
      </c>
      <c r="E143" s="173"/>
      <c r="F143" s="70">
        <f>F144</f>
        <v>42</v>
      </c>
    </row>
    <row r="144" spans="1:6" ht="38.25" x14ac:dyDescent="0.2">
      <c r="A144" s="16" t="str">
        <f>'пр.4 вед.стр.'!A66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4" s="20" t="s">
        <v>63</v>
      </c>
      <c r="C144" s="20" t="s">
        <v>84</v>
      </c>
      <c r="D144" s="190" t="str">
        <f>D143</f>
        <v xml:space="preserve">7Т 0 04 95140 </v>
      </c>
      <c r="E144" s="173" t="str">
        <f>'пр.4 вед.стр.'!F66</f>
        <v>100</v>
      </c>
      <c r="F144" s="70">
        <f>F145</f>
        <v>42</v>
      </c>
    </row>
    <row r="145" spans="1:6" x14ac:dyDescent="0.2">
      <c r="A145" s="16" t="str">
        <f>'пр.4 вед.стр.'!A67</f>
        <v>Расходы на выплаты персоналу государственных (муниципальных) органов</v>
      </c>
      <c r="B145" s="20" t="s">
        <v>63</v>
      </c>
      <c r="C145" s="20" t="s">
        <v>84</v>
      </c>
      <c r="D145" s="190" t="str">
        <f>D144</f>
        <v xml:space="preserve">7Т 0 04 95140 </v>
      </c>
      <c r="E145" s="173" t="str">
        <f>'пр.4 вед.стр.'!F67</f>
        <v>120</v>
      </c>
      <c r="F145" s="70">
        <f>'пр.4 вед.стр.'!G67</f>
        <v>42</v>
      </c>
    </row>
    <row r="146" spans="1:6" ht="25.5" x14ac:dyDescent="0.2">
      <c r="A146" s="16" t="str">
        <f>'пр.4 вед.стр.'!A68</f>
        <v>Основное мероприятие "Профилактика правонарушений по отдельным видам противоправной деятельности"</v>
      </c>
      <c r="B146" s="20" t="s">
        <v>63</v>
      </c>
      <c r="C146" s="20" t="s">
        <v>84</v>
      </c>
      <c r="D146" s="190" t="str">
        <f>'пр.4 вед.стр.'!E68</f>
        <v xml:space="preserve">7Т 0 05 00000 </v>
      </c>
      <c r="E146" s="173"/>
      <c r="F146" s="70">
        <f>F147</f>
        <v>20</v>
      </c>
    </row>
    <row r="147" spans="1:6" ht="25.5" x14ac:dyDescent="0.2">
      <c r="A147" s="16" t="str">
        <f>'пр.4 вед.стр.'!A69</f>
        <v>Приобретение, изготовление баннеров и иной наглядной продукции антитеррористической направленности</v>
      </c>
      <c r="B147" s="20" t="s">
        <v>63</v>
      </c>
      <c r="C147" s="20" t="s">
        <v>84</v>
      </c>
      <c r="D147" s="190" t="str">
        <f>'пр.4 вед.стр.'!E69</f>
        <v xml:space="preserve">7Т 0 05 95160 </v>
      </c>
      <c r="E147" s="173"/>
      <c r="F147" s="70">
        <f>F148</f>
        <v>20</v>
      </c>
    </row>
    <row r="148" spans="1:6" x14ac:dyDescent="0.2">
      <c r="A148" s="16" t="str">
        <f>'пр.4 вед.стр.'!A70</f>
        <v>Закупка товаров, работ и услуг для обеспечения государственных (муниципальных) нужд</v>
      </c>
      <c r="B148" s="20" t="s">
        <v>63</v>
      </c>
      <c r="C148" s="20" t="s">
        <v>84</v>
      </c>
      <c r="D148" s="190" t="str">
        <f>'пр.4 вед.стр.'!E70</f>
        <v xml:space="preserve">7Т 0 05 95160 </v>
      </c>
      <c r="E148" s="173" t="str">
        <f>'пр.4 вед.стр.'!F70</f>
        <v>200</v>
      </c>
      <c r="F148" s="70">
        <f>F149</f>
        <v>20</v>
      </c>
    </row>
    <row r="149" spans="1:6" x14ac:dyDescent="0.2">
      <c r="A149" s="16" t="s">
        <v>631</v>
      </c>
      <c r="B149" s="20" t="s">
        <v>63</v>
      </c>
      <c r="C149" s="20" t="s">
        <v>84</v>
      </c>
      <c r="D149" s="190" t="str">
        <f>'пр.4 вед.стр.'!E71</f>
        <v xml:space="preserve">7Т 0 05 95160 </v>
      </c>
      <c r="E149" s="173" t="str">
        <f>'пр.4 вед.стр.'!F71</f>
        <v>240</v>
      </c>
      <c r="F149" s="70">
        <f>'пр.4 вед.стр.'!G71</f>
        <v>20</v>
      </c>
    </row>
    <row r="150" spans="1:6" ht="25.5" x14ac:dyDescent="0.2">
      <c r="A150" s="158" t="str">
        <f>'пр.4 вед.стр.'!A72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50" s="155" t="s">
        <v>63</v>
      </c>
      <c r="C150" s="155" t="s">
        <v>84</v>
      </c>
      <c r="D150" s="188" t="str">
        <f>'пр.4 вед.стр.'!E72</f>
        <v>7R 0 00 00000</v>
      </c>
      <c r="E150" s="178"/>
      <c r="F150" s="467">
        <f>F151</f>
        <v>127.3</v>
      </c>
    </row>
    <row r="151" spans="1:6" ht="25.5" x14ac:dyDescent="0.2">
      <c r="A151" s="16" t="str">
        <f>'пр.4 вед.стр.'!A73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51" s="20" t="s">
        <v>63</v>
      </c>
      <c r="C151" s="20" t="s">
        <v>84</v>
      </c>
      <c r="D151" s="190" t="str">
        <f>'пр.4 вед.стр.'!E73</f>
        <v>7R 0 01 00000</v>
      </c>
      <c r="E151" s="173"/>
      <c r="F151" s="70">
        <f>F152+F155+F158</f>
        <v>127.3</v>
      </c>
    </row>
    <row r="152" spans="1:6" x14ac:dyDescent="0.2">
      <c r="A152" s="150" t="str">
        <f>'пр.4 вед.стр.'!A74</f>
        <v xml:space="preserve">Дополнительное профессиональное образование для лиц, замещающих муниципальные должности                         </v>
      </c>
      <c r="B152" s="151" t="s">
        <v>63</v>
      </c>
      <c r="C152" s="151" t="s">
        <v>84</v>
      </c>
      <c r="D152" s="192" t="str">
        <f>'пр.4 вед.стр.'!E74</f>
        <v>7R 0 01 73260</v>
      </c>
      <c r="E152" s="174"/>
      <c r="F152" s="451">
        <f>F153</f>
        <v>25</v>
      </c>
    </row>
    <row r="153" spans="1:6" x14ac:dyDescent="0.2">
      <c r="A153" s="150" t="str">
        <f>'пр.4 вед.стр.'!A75</f>
        <v>Закупка товаров, работ и услуг для обеспечения государственных (муниципальных) нужд</v>
      </c>
      <c r="B153" s="151" t="s">
        <v>63</v>
      </c>
      <c r="C153" s="151" t="s">
        <v>84</v>
      </c>
      <c r="D153" s="192" t="str">
        <f>'пр.4 вед.стр.'!E75</f>
        <v>7R 0 01 73260</v>
      </c>
      <c r="E153" s="174" t="str">
        <f>'пр.4 вед.стр.'!F75</f>
        <v>200</v>
      </c>
      <c r="F153" s="451">
        <f>F154</f>
        <v>25</v>
      </c>
    </row>
    <row r="154" spans="1:6" x14ac:dyDescent="0.2">
      <c r="A154" s="16" t="s">
        <v>631</v>
      </c>
      <c r="B154" s="151" t="s">
        <v>63</v>
      </c>
      <c r="C154" s="151" t="s">
        <v>84</v>
      </c>
      <c r="D154" s="192" t="str">
        <f>'пр.4 вед.стр.'!E76</f>
        <v>7R 0 01 73260</v>
      </c>
      <c r="E154" s="174" t="str">
        <f>'пр.4 вед.стр.'!F76</f>
        <v>240</v>
      </c>
      <c r="F154" s="451">
        <f>'пр.4 вед.стр.'!G76</f>
        <v>25</v>
      </c>
    </row>
    <row r="155" spans="1:6" ht="25.5" x14ac:dyDescent="0.2">
      <c r="A155" s="16" t="str">
        <f>'пр.4 вед.стр.'!A77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55" s="20" t="s">
        <v>63</v>
      </c>
      <c r="C155" s="20" t="s">
        <v>84</v>
      </c>
      <c r="D155" s="190" t="str">
        <f>'пр.4 вед.стр.'!E77</f>
        <v>7R 0 01 S3260</v>
      </c>
      <c r="E155" s="173"/>
      <c r="F155" s="70">
        <f>F156</f>
        <v>7.3</v>
      </c>
    </row>
    <row r="156" spans="1:6" x14ac:dyDescent="0.2">
      <c r="A156" s="160" t="str">
        <f>'пр.4 вед.стр.'!A78</f>
        <v>Закупка товаров, работ и услуг для обеспечения государственных (муниципальных) нужд</v>
      </c>
      <c r="B156" s="20" t="s">
        <v>63</v>
      </c>
      <c r="C156" s="20" t="s">
        <v>84</v>
      </c>
      <c r="D156" s="193" t="str">
        <f>'пр.4 вед.стр.'!E78</f>
        <v>7R 0 01 S3260</v>
      </c>
      <c r="E156" s="173" t="str">
        <f>'пр.4 вед.стр.'!F78</f>
        <v>200</v>
      </c>
      <c r="F156" s="70">
        <f>F157</f>
        <v>7.3</v>
      </c>
    </row>
    <row r="157" spans="1:6" x14ac:dyDescent="0.2">
      <c r="A157" s="16" t="s">
        <v>631</v>
      </c>
      <c r="B157" s="20" t="s">
        <v>63</v>
      </c>
      <c r="C157" s="20" t="s">
        <v>84</v>
      </c>
      <c r="D157" s="193" t="str">
        <f>'пр.4 вед.стр.'!E79</f>
        <v>7R 0 01 S3260</v>
      </c>
      <c r="E157" s="173" t="str">
        <f>'пр.4 вед.стр.'!F79</f>
        <v>240</v>
      </c>
      <c r="F157" s="70">
        <f>'пр.4 вед.стр.'!G79</f>
        <v>7.3</v>
      </c>
    </row>
    <row r="158" spans="1:6" x14ac:dyDescent="0.2">
      <c r="A158" s="16" t="str">
        <f>'пр.4 вед.стр.'!A80</f>
        <v>Повышение профессионального уровня муниципальных служащих</v>
      </c>
      <c r="B158" s="20" t="s">
        <v>63</v>
      </c>
      <c r="C158" s="20" t="s">
        <v>84</v>
      </c>
      <c r="D158" s="190" t="str">
        <f>'пр.4 вед.стр.'!E80</f>
        <v>7R 0 01 98600</v>
      </c>
      <c r="E158" s="173"/>
      <c r="F158" s="70">
        <f>F159</f>
        <v>95</v>
      </c>
    </row>
    <row r="159" spans="1:6" x14ac:dyDescent="0.2">
      <c r="A159" s="16" t="str">
        <f>'пр.4 вед.стр.'!A81</f>
        <v>Закупка товаров, работ и услуг для обеспечения государственных (муниципальных) нужд</v>
      </c>
      <c r="B159" s="20" t="s">
        <v>63</v>
      </c>
      <c r="C159" s="20" t="s">
        <v>84</v>
      </c>
      <c r="D159" s="190" t="str">
        <f>'пр.4 вед.стр.'!E81</f>
        <v>7R 0 01 98600</v>
      </c>
      <c r="E159" s="173" t="str">
        <f>'пр.4 вед.стр.'!F81</f>
        <v>200</v>
      </c>
      <c r="F159" s="70">
        <f>F160</f>
        <v>95</v>
      </c>
    </row>
    <row r="160" spans="1:6" x14ac:dyDescent="0.2">
      <c r="A160" s="16" t="s">
        <v>631</v>
      </c>
      <c r="B160" s="20" t="s">
        <v>63</v>
      </c>
      <c r="C160" s="20" t="s">
        <v>84</v>
      </c>
      <c r="D160" s="190" t="str">
        <f>'пр.4 вед.стр.'!E82</f>
        <v>7R 0 01 98600</v>
      </c>
      <c r="E160" s="173" t="str">
        <f>'пр.4 вед.стр.'!F82</f>
        <v>240</v>
      </c>
      <c r="F160" s="70">
        <f>'пр.4 вед.стр.'!G82</f>
        <v>95</v>
      </c>
    </row>
    <row r="161" spans="1:20" ht="38.25" x14ac:dyDescent="0.2">
      <c r="A161" s="158" t="str">
        <f>'пр.4 вед.стр.'!A83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61" s="155" t="s">
        <v>63</v>
      </c>
      <c r="C161" s="155" t="s">
        <v>84</v>
      </c>
      <c r="D161" s="171" t="str">
        <f>'пр.4 вед.стр.'!E83</f>
        <v>7L 0 00 00000</v>
      </c>
      <c r="E161" s="178"/>
      <c r="F161" s="467">
        <f>F162+F166</f>
        <v>64.5</v>
      </c>
      <c r="K161" s="99"/>
      <c r="L161" s="99"/>
      <c r="M161" s="99"/>
      <c r="N161" s="99"/>
    </row>
    <row r="162" spans="1:20" x14ac:dyDescent="0.2">
      <c r="A162" s="16" t="str">
        <f>'пр.4 вед.стр.'!A84</f>
        <v>Основное мероприятие "Содействие развитию институтов гражданского общества"</v>
      </c>
      <c r="B162" s="20" t="s">
        <v>63</v>
      </c>
      <c r="C162" s="20" t="s">
        <v>84</v>
      </c>
      <c r="D162" s="172" t="str">
        <f>'пр.4 вед.стр.'!E84</f>
        <v>7L 0 02 00000</v>
      </c>
      <c r="E162" s="173"/>
      <c r="F162" s="70">
        <f>F163</f>
        <v>33.6</v>
      </c>
    </row>
    <row r="163" spans="1:20" x14ac:dyDescent="0.2">
      <c r="A163" s="16" t="str">
        <f>'пр.4 вед.стр.'!A85</f>
        <v>Организация участия представителей общественности в мероприятиях областного уровня</v>
      </c>
      <c r="B163" s="20" t="s">
        <v>63</v>
      </c>
      <c r="C163" s="20" t="s">
        <v>84</v>
      </c>
      <c r="D163" s="172" t="str">
        <f>'пр.4 вед.стр.'!E85</f>
        <v>7L 0 02 91800</v>
      </c>
      <c r="E163" s="173"/>
      <c r="F163" s="70">
        <f>F164</f>
        <v>33.6</v>
      </c>
    </row>
    <row r="164" spans="1:20" ht="38.25" x14ac:dyDescent="0.2">
      <c r="A164" s="16" t="str">
        <f>'пр.4 вед.стр.'!A86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4" s="20" t="s">
        <v>63</v>
      </c>
      <c r="C164" s="20" t="s">
        <v>84</v>
      </c>
      <c r="D164" s="172" t="str">
        <f>'пр.4 вед.стр.'!E86</f>
        <v>7L 0 02 91800</v>
      </c>
      <c r="E164" s="173" t="str">
        <f>'пр.4 вед.стр.'!F86</f>
        <v>100</v>
      </c>
      <c r="F164" s="70">
        <f>F165</f>
        <v>33.6</v>
      </c>
    </row>
    <row r="165" spans="1:20" x14ac:dyDescent="0.2">
      <c r="A165" s="16" t="str">
        <f>'пр.4 вед.стр.'!A87</f>
        <v>Расходы на выплаты персоналу государственных (муниципальных) органов</v>
      </c>
      <c r="B165" s="20" t="s">
        <v>63</v>
      </c>
      <c r="C165" s="20" t="s">
        <v>84</v>
      </c>
      <c r="D165" s="172" t="str">
        <f>'пр.4 вед.стр.'!E87</f>
        <v>7L 0 02 91800</v>
      </c>
      <c r="E165" s="173" t="str">
        <f>'пр.4 вед.стр.'!F87</f>
        <v>120</v>
      </c>
      <c r="F165" s="70">
        <f>'пр.4 вед.стр.'!G87</f>
        <v>33.6</v>
      </c>
    </row>
    <row r="166" spans="1:20" x14ac:dyDescent="0.2">
      <c r="A166" s="16" t="str">
        <f>'пр.4 вед.стр.'!A88</f>
        <v>Основное мероприятие "Гармонизация межнациональных отношений"</v>
      </c>
      <c r="B166" s="20" t="s">
        <v>63</v>
      </c>
      <c r="C166" s="20" t="s">
        <v>84</v>
      </c>
      <c r="D166" s="172" t="str">
        <f>'пр.4 вед.стр.'!E88</f>
        <v>7L 0 03 00000</v>
      </c>
      <c r="E166" s="173"/>
      <c r="F166" s="70">
        <f>F167+F170</f>
        <v>30.9</v>
      </c>
    </row>
    <row r="167" spans="1:20" ht="25.5" x14ac:dyDescent="0.2">
      <c r="A167" s="16" t="str">
        <f>'пр.4 вед.стр.'!A89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67" s="20" t="s">
        <v>63</v>
      </c>
      <c r="C167" s="20" t="s">
        <v>84</v>
      </c>
      <c r="D167" s="172" t="str">
        <f>'пр.4 вед.стр.'!E89</f>
        <v>7L 0 03 97100</v>
      </c>
      <c r="E167" s="173"/>
      <c r="F167" s="70">
        <f>F168</f>
        <v>20.9</v>
      </c>
    </row>
    <row r="168" spans="1:20" ht="38.25" x14ac:dyDescent="0.2">
      <c r="A168" s="16" t="str">
        <f>'пр.4 вед.стр.'!A90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20" t="s">
        <v>63</v>
      </c>
      <c r="C168" s="20" t="s">
        <v>84</v>
      </c>
      <c r="D168" s="172" t="str">
        <f>'пр.4 вед.стр.'!E90</f>
        <v>7L 0 03 97100</v>
      </c>
      <c r="E168" s="173" t="str">
        <f>'пр.4 вед.стр.'!F90</f>
        <v>100</v>
      </c>
      <c r="F168" s="70">
        <f>F169</f>
        <v>20.9</v>
      </c>
    </row>
    <row r="169" spans="1:20" x14ac:dyDescent="0.2">
      <c r="A169" s="16" t="str">
        <f>'пр.4 вед.стр.'!A91</f>
        <v>Расходы на выплаты персоналу государственных (муниципальных) органов</v>
      </c>
      <c r="B169" s="20" t="s">
        <v>63</v>
      </c>
      <c r="C169" s="20" t="s">
        <v>84</v>
      </c>
      <c r="D169" s="172" t="str">
        <f>'пр.4 вед.стр.'!E91</f>
        <v>7L 0 03 97100</v>
      </c>
      <c r="E169" s="173" t="str">
        <f>'пр.4 вед.стр.'!F91</f>
        <v>120</v>
      </c>
      <c r="F169" s="70">
        <f>'пр.4 вед.стр.'!G91</f>
        <v>20.9</v>
      </c>
    </row>
    <row r="170" spans="1:20" ht="25.5" x14ac:dyDescent="0.2">
      <c r="A170" s="16" t="str">
        <f>'пр.4 вед.стр.'!A92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170" s="20" t="s">
        <v>63</v>
      </c>
      <c r="C170" s="20" t="s">
        <v>84</v>
      </c>
      <c r="D170" s="172" t="str">
        <f>'пр.4 вед.стр.'!E92</f>
        <v>7L 0 03 97200</v>
      </c>
      <c r="E170" s="173"/>
      <c r="F170" s="70">
        <f>F171</f>
        <v>10</v>
      </c>
    </row>
    <row r="171" spans="1:20" x14ac:dyDescent="0.2">
      <c r="A171" s="16" t="str">
        <f>'пр.4 вед.стр.'!A93</f>
        <v>Закупка товаров, работ и услуг для обеспечения государственных (муниципальных) нужд</v>
      </c>
      <c r="B171" s="20" t="s">
        <v>63</v>
      </c>
      <c r="C171" s="20" t="s">
        <v>84</v>
      </c>
      <c r="D171" s="172" t="str">
        <f>'пр.4 вед.стр.'!E93</f>
        <v>7L 0 03 97200</v>
      </c>
      <c r="E171" s="172" t="str">
        <f>'пр.4 вед.стр.'!F93</f>
        <v>200</v>
      </c>
      <c r="F171" s="70">
        <f>F172</f>
        <v>10</v>
      </c>
    </row>
    <row r="172" spans="1:20" x14ac:dyDescent="0.2">
      <c r="A172" s="16" t="s">
        <v>631</v>
      </c>
      <c r="B172" s="20" t="s">
        <v>63</v>
      </c>
      <c r="C172" s="20" t="s">
        <v>84</v>
      </c>
      <c r="D172" s="172" t="str">
        <f>'пр.4 вед.стр.'!E94</f>
        <v>7L 0 03 97200</v>
      </c>
      <c r="E172" s="172" t="str">
        <f>'пр.4 вед.стр.'!F94</f>
        <v>240</v>
      </c>
      <c r="F172" s="70">
        <f>'пр.4 вед.стр.'!G94</f>
        <v>10</v>
      </c>
    </row>
    <row r="173" spans="1:20" ht="25.5" x14ac:dyDescent="0.2">
      <c r="A173" s="158" t="str">
        <f>'пр.4 вед.стр.'!A310</f>
        <v>Муниципальная программа "Управление муниципальным имуществом Сусуманского городского округа на 2018-2020 годы"</v>
      </c>
      <c r="B173" s="155" t="s">
        <v>63</v>
      </c>
      <c r="C173" s="155" t="s">
        <v>84</v>
      </c>
      <c r="D173" s="171" t="str">
        <f>'пр.4 вед.стр.'!E310</f>
        <v xml:space="preserve">7Щ 0 00 00000 </v>
      </c>
      <c r="E173" s="178"/>
      <c r="F173" s="467">
        <f>F174</f>
        <v>1000</v>
      </c>
    </row>
    <row r="174" spans="1:20" ht="26.45" customHeight="1" x14ac:dyDescent="0.2">
      <c r="A174" s="16" t="str">
        <f>'пр.4 вед.стр.'!A311</f>
        <v>Основное мероприятие "Проведение на территории Сусуманского городского округа комплексных кадастровых работ"</v>
      </c>
      <c r="B174" s="20" t="s">
        <v>63</v>
      </c>
      <c r="C174" s="20" t="s">
        <v>84</v>
      </c>
      <c r="D174" s="172" t="str">
        <f>'пр.4 вед.стр.'!E311</f>
        <v xml:space="preserve">7Щ 0 01 00000 </v>
      </c>
      <c r="E174" s="172"/>
      <c r="F174" s="70">
        <f>F175</f>
        <v>1000</v>
      </c>
    </row>
    <row r="175" spans="1:20" s="76" customFormat="1" x14ac:dyDescent="0.2">
      <c r="A175" s="150" t="str">
        <f>'пр.4 вед.стр.'!A312</f>
        <v>Проведение комплексных кадастровых работ за счет средств областного бюджета</v>
      </c>
      <c r="B175" s="151" t="s">
        <v>63</v>
      </c>
      <c r="C175" s="151" t="s">
        <v>84</v>
      </c>
      <c r="D175" s="177" t="str">
        <f>'пр.4 вед.стр.'!E312</f>
        <v>7Щ 0 01 R5110</v>
      </c>
      <c r="E175" s="177"/>
      <c r="F175" s="451">
        <f>F176</f>
        <v>1000</v>
      </c>
      <c r="G175" s="208"/>
      <c r="H175" s="208"/>
      <c r="I175" s="208"/>
      <c r="J175" s="208"/>
      <c r="K175" s="208"/>
      <c r="L175" s="208"/>
      <c r="M175" s="208"/>
      <c r="N175" s="208"/>
      <c r="O175" s="362"/>
      <c r="P175" s="362"/>
      <c r="Q175" s="362"/>
      <c r="R175" s="362"/>
      <c r="S175" s="208"/>
      <c r="T175" s="208"/>
    </row>
    <row r="176" spans="1:20" s="76" customFormat="1" x14ac:dyDescent="0.2">
      <c r="A176" s="150" t="str">
        <f>'пр.4 вед.стр.'!A313</f>
        <v>Закупка товаров, работ и услуг для обеспечения государственных (муниципальных) нужд</v>
      </c>
      <c r="B176" s="151" t="s">
        <v>63</v>
      </c>
      <c r="C176" s="151" t="s">
        <v>84</v>
      </c>
      <c r="D176" s="177" t="str">
        <f>'пр.4 вед.стр.'!E313</f>
        <v>7Щ 0 01 R5110</v>
      </c>
      <c r="E176" s="331">
        <v>200</v>
      </c>
      <c r="F176" s="451">
        <f>F177</f>
        <v>1000</v>
      </c>
      <c r="G176" s="208"/>
      <c r="H176" s="208"/>
      <c r="I176" s="208"/>
      <c r="J176" s="208"/>
      <c r="K176" s="208"/>
      <c r="L176" s="208"/>
      <c r="M176" s="208"/>
      <c r="N176" s="208"/>
      <c r="O176" s="362"/>
      <c r="P176" s="362"/>
      <c r="Q176" s="362"/>
      <c r="R176" s="362"/>
      <c r="S176" s="208"/>
      <c r="T176" s="208"/>
    </row>
    <row r="177" spans="1:20" s="76" customFormat="1" x14ac:dyDescent="0.2">
      <c r="A177" s="150" t="str">
        <f>'пр.4 вед.стр.'!A314</f>
        <v>Иные закупки товаров, работ и услуг для обеспечения государственных ( муниципальных ) нужд</v>
      </c>
      <c r="B177" s="151" t="s">
        <v>63</v>
      </c>
      <c r="C177" s="151" t="s">
        <v>84</v>
      </c>
      <c r="D177" s="177" t="str">
        <f>'пр.4 вед.стр.'!E314</f>
        <v>7Щ 0 01 R5110</v>
      </c>
      <c r="E177" s="331">
        <v>240</v>
      </c>
      <c r="F177" s="451">
        <f>'пр.4 вед.стр.'!G314</f>
        <v>1000</v>
      </c>
      <c r="G177" s="208"/>
      <c r="H177" s="208"/>
      <c r="I177" s="208"/>
      <c r="J177" s="208"/>
      <c r="K177" s="208"/>
      <c r="L177" s="208"/>
      <c r="M177" s="208"/>
      <c r="N177" s="208"/>
      <c r="O177" s="362"/>
      <c r="P177" s="362"/>
      <c r="Q177" s="362"/>
      <c r="R177" s="362"/>
      <c r="S177" s="208"/>
      <c r="T177" s="208"/>
    </row>
    <row r="178" spans="1:20" x14ac:dyDescent="0.2">
      <c r="A178" s="15" t="s">
        <v>198</v>
      </c>
      <c r="B178" s="34" t="s">
        <v>64</v>
      </c>
      <c r="C178" s="34" t="s">
        <v>34</v>
      </c>
      <c r="D178" s="194"/>
      <c r="E178" s="179"/>
      <c r="F178" s="465">
        <f>F179</f>
        <v>443.9</v>
      </c>
    </row>
    <row r="179" spans="1:20" x14ac:dyDescent="0.2">
      <c r="A179" s="15" t="s">
        <v>197</v>
      </c>
      <c r="B179" s="34" t="s">
        <v>64</v>
      </c>
      <c r="C179" s="34" t="s">
        <v>67</v>
      </c>
      <c r="D179" s="194"/>
      <c r="E179" s="179"/>
      <c r="F179" s="465">
        <f>F180</f>
        <v>443.9</v>
      </c>
    </row>
    <row r="180" spans="1:20" ht="25.5" x14ac:dyDescent="0.2">
      <c r="A180" s="202" t="str">
        <f>'пр.4 вед.стр.'!A97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80" s="151" t="s">
        <v>64</v>
      </c>
      <c r="C180" s="151" t="s">
        <v>67</v>
      </c>
      <c r="D180" s="177" t="s">
        <v>482</v>
      </c>
      <c r="E180" s="180"/>
      <c r="F180" s="451">
        <f>F181</f>
        <v>443.9</v>
      </c>
    </row>
    <row r="181" spans="1:20" s="76" customFormat="1" ht="25.5" x14ac:dyDescent="0.2">
      <c r="A181" s="150" t="s">
        <v>498</v>
      </c>
      <c r="B181" s="151" t="s">
        <v>64</v>
      </c>
      <c r="C181" s="151" t="s">
        <v>67</v>
      </c>
      <c r="D181" s="177" t="str">
        <f>'пр.4 вед.стр.'!E98</f>
        <v>Р1 5 00 00000</v>
      </c>
      <c r="E181" s="180"/>
      <c r="F181" s="451">
        <f>F182</f>
        <v>443.9</v>
      </c>
      <c r="G181" s="208"/>
      <c r="H181" s="208"/>
      <c r="I181" s="208"/>
      <c r="J181" s="208"/>
      <c r="K181" s="208"/>
      <c r="L181" s="208"/>
      <c r="M181" s="208"/>
      <c r="N181" s="208"/>
      <c r="O181" s="362"/>
      <c r="P181" s="362"/>
      <c r="Q181" s="362"/>
      <c r="R181" s="362"/>
      <c r="S181" s="208"/>
      <c r="T181" s="208"/>
    </row>
    <row r="182" spans="1:20" x14ac:dyDescent="0.2">
      <c r="A182" s="150" t="s">
        <v>196</v>
      </c>
      <c r="B182" s="151" t="s">
        <v>64</v>
      </c>
      <c r="C182" s="151" t="s">
        <v>67</v>
      </c>
      <c r="D182" s="177" t="str">
        <f>'пр.4 вед.стр.'!E99</f>
        <v>Р1 5 00 51180</v>
      </c>
      <c r="E182" s="174"/>
      <c r="F182" s="451">
        <f>F184</f>
        <v>443.9</v>
      </c>
    </row>
    <row r="183" spans="1:20" ht="38.25" x14ac:dyDescent="0.2">
      <c r="A183" s="150" t="s">
        <v>92</v>
      </c>
      <c r="B183" s="151" t="s">
        <v>64</v>
      </c>
      <c r="C183" s="151" t="s">
        <v>67</v>
      </c>
      <c r="D183" s="177" t="str">
        <f>'пр.4 вед.стр.'!E100</f>
        <v>Р1 5 00 51180</v>
      </c>
      <c r="E183" s="174" t="s">
        <v>93</v>
      </c>
      <c r="F183" s="451">
        <f>F184</f>
        <v>443.9</v>
      </c>
    </row>
    <row r="184" spans="1:20" x14ac:dyDescent="0.2">
      <c r="A184" s="150" t="s">
        <v>89</v>
      </c>
      <c r="B184" s="151" t="s">
        <v>64</v>
      </c>
      <c r="C184" s="151" t="s">
        <v>67</v>
      </c>
      <c r="D184" s="177" t="str">
        <f>'пр.4 вед.стр.'!E101</f>
        <v>Р1 5 00 51180</v>
      </c>
      <c r="E184" s="177" t="s">
        <v>90</v>
      </c>
      <c r="F184" s="451">
        <f>'пр.4 вед.стр.'!G101</f>
        <v>443.9</v>
      </c>
    </row>
    <row r="185" spans="1:20" x14ac:dyDescent="0.2">
      <c r="A185" s="15" t="s">
        <v>4</v>
      </c>
      <c r="B185" s="34" t="s">
        <v>67</v>
      </c>
      <c r="C185" s="34" t="s">
        <v>34</v>
      </c>
      <c r="D185" s="172"/>
      <c r="E185" s="172"/>
      <c r="F185" s="465">
        <f>F186</f>
        <v>12637</v>
      </c>
    </row>
    <row r="186" spans="1:20" ht="25.5" x14ac:dyDescent="0.2">
      <c r="A186" s="15" t="s">
        <v>77</v>
      </c>
      <c r="B186" s="34" t="s">
        <v>67</v>
      </c>
      <c r="C186" s="34" t="s">
        <v>72</v>
      </c>
      <c r="D186" s="172"/>
      <c r="E186" s="172"/>
      <c r="F186" s="465">
        <f>F188+F193+F202</f>
        <v>12637</v>
      </c>
    </row>
    <row r="187" spans="1:20" x14ac:dyDescent="0.2">
      <c r="A187" s="16" t="s">
        <v>496</v>
      </c>
      <c r="B187" s="43" t="s">
        <v>67</v>
      </c>
      <c r="C187" s="43" t="s">
        <v>72</v>
      </c>
      <c r="D187" s="190" t="s">
        <v>497</v>
      </c>
      <c r="E187" s="172"/>
      <c r="F187" s="70">
        <f>F188</f>
        <v>350</v>
      </c>
    </row>
    <row r="188" spans="1:20" ht="25.5" x14ac:dyDescent="0.2">
      <c r="A188" s="158" t="str">
        <f>'пр.4 вед.стр.'!A105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88" s="156" t="s">
        <v>67</v>
      </c>
      <c r="C188" s="156" t="s">
        <v>72</v>
      </c>
      <c r="D188" s="188" t="str">
        <f>'пр.4 вед.стр.'!E105</f>
        <v xml:space="preserve">7Ч 0 00 00000 </v>
      </c>
      <c r="E188" s="178"/>
      <c r="F188" s="467">
        <f>F189</f>
        <v>350</v>
      </c>
    </row>
    <row r="189" spans="1:20" ht="38.25" x14ac:dyDescent="0.2">
      <c r="A189" s="160" t="str">
        <f>'пр.4 вед.стр.'!A106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89" s="20" t="s">
        <v>67</v>
      </c>
      <c r="C189" s="20" t="s">
        <v>72</v>
      </c>
      <c r="D189" s="190" t="str">
        <f>'пр.4 вед.стр.'!E106</f>
        <v xml:space="preserve">7Ч 0 01 00000 </v>
      </c>
      <c r="E189" s="173"/>
      <c r="F189" s="70">
        <f>F190</f>
        <v>350</v>
      </c>
    </row>
    <row r="190" spans="1:20" ht="25.5" x14ac:dyDescent="0.2">
      <c r="A190" s="16" t="str">
        <f>'пр.4 вед.стр.'!A107</f>
        <v xml:space="preserve">Приобретение технических средств и создание материального резерва в целях ликвидации чрезвычайных ситуаций </v>
      </c>
      <c r="B190" s="43" t="s">
        <v>67</v>
      </c>
      <c r="C190" s="43" t="s">
        <v>72</v>
      </c>
      <c r="D190" s="190" t="str">
        <f>'пр.4 вед.стр.'!E107</f>
        <v xml:space="preserve">7Ч 0 01 96400 </v>
      </c>
      <c r="E190" s="173"/>
      <c r="F190" s="70">
        <f>F191</f>
        <v>350</v>
      </c>
    </row>
    <row r="191" spans="1:20" x14ac:dyDescent="0.2">
      <c r="A191" s="16" t="str">
        <f>'пр.4 вед.стр.'!A108</f>
        <v>Закупка товаров, работ и услуг для обеспечения государственных (муниципальных) нужд</v>
      </c>
      <c r="B191" s="43" t="s">
        <v>67</v>
      </c>
      <c r="C191" s="43" t="s">
        <v>72</v>
      </c>
      <c r="D191" s="190" t="str">
        <f>'пр.4 вед.стр.'!E108</f>
        <v xml:space="preserve">7Ч 0 01 96400 </v>
      </c>
      <c r="E191" s="173" t="str">
        <f>'пр.4 вед.стр.'!F108</f>
        <v>200</v>
      </c>
      <c r="F191" s="70">
        <f>F192</f>
        <v>350</v>
      </c>
    </row>
    <row r="192" spans="1:20" x14ac:dyDescent="0.2">
      <c r="A192" s="16" t="s">
        <v>631</v>
      </c>
      <c r="B192" s="43" t="s">
        <v>67</v>
      </c>
      <c r="C192" s="43" t="s">
        <v>72</v>
      </c>
      <c r="D192" s="190" t="str">
        <f>'пр.4 вед.стр.'!E109</f>
        <v xml:space="preserve">7Ч 0 01 96400 </v>
      </c>
      <c r="E192" s="173" t="str">
        <f>'пр.4 вед.стр.'!F109</f>
        <v>240</v>
      </c>
      <c r="F192" s="70">
        <f>'пр.4 вед.стр.'!G109</f>
        <v>350</v>
      </c>
    </row>
    <row r="193" spans="1:6" ht="25.5" x14ac:dyDescent="0.2">
      <c r="A193" s="16" t="s">
        <v>290</v>
      </c>
      <c r="B193" s="20" t="s">
        <v>67</v>
      </c>
      <c r="C193" s="20" t="s">
        <v>72</v>
      </c>
      <c r="D193" s="190" t="s">
        <v>499</v>
      </c>
      <c r="E193" s="172"/>
      <c r="F193" s="70">
        <f>F194+F199</f>
        <v>7824.4</v>
      </c>
    </row>
    <row r="194" spans="1:6" x14ac:dyDescent="0.2">
      <c r="A194" s="16" t="s">
        <v>269</v>
      </c>
      <c r="B194" s="20" t="s">
        <v>67</v>
      </c>
      <c r="C194" s="20" t="s">
        <v>72</v>
      </c>
      <c r="D194" s="190" t="s">
        <v>500</v>
      </c>
      <c r="E194" s="172"/>
      <c r="F194" s="70">
        <f>F195+F197</f>
        <v>7694.4</v>
      </c>
    </row>
    <row r="195" spans="1:6" ht="38.25" x14ac:dyDescent="0.2">
      <c r="A195" s="16" t="s">
        <v>92</v>
      </c>
      <c r="B195" s="20" t="s">
        <v>67</v>
      </c>
      <c r="C195" s="20" t="s">
        <v>72</v>
      </c>
      <c r="D195" s="190" t="s">
        <v>500</v>
      </c>
      <c r="E195" s="172" t="s">
        <v>93</v>
      </c>
      <c r="F195" s="70">
        <f>F196</f>
        <v>7447.4</v>
      </c>
    </row>
    <row r="196" spans="1:6" x14ac:dyDescent="0.2">
      <c r="A196" s="16" t="s">
        <v>209</v>
      </c>
      <c r="B196" s="20" t="s">
        <v>67</v>
      </c>
      <c r="C196" s="20" t="s">
        <v>72</v>
      </c>
      <c r="D196" s="190" t="s">
        <v>500</v>
      </c>
      <c r="E196" s="172" t="s">
        <v>210</v>
      </c>
      <c r="F196" s="70">
        <f>'пр.4 вед.стр.'!G113</f>
        <v>7447.4</v>
      </c>
    </row>
    <row r="197" spans="1:6" x14ac:dyDescent="0.2">
      <c r="A197" s="16" t="s">
        <v>335</v>
      </c>
      <c r="B197" s="20" t="s">
        <v>67</v>
      </c>
      <c r="C197" s="20" t="s">
        <v>72</v>
      </c>
      <c r="D197" s="190" t="s">
        <v>500</v>
      </c>
      <c r="E197" s="172" t="s">
        <v>94</v>
      </c>
      <c r="F197" s="70">
        <f>F198</f>
        <v>247</v>
      </c>
    </row>
    <row r="198" spans="1:6" x14ac:dyDescent="0.2">
      <c r="A198" s="16" t="s">
        <v>631</v>
      </c>
      <c r="B198" s="20" t="s">
        <v>67</v>
      </c>
      <c r="C198" s="20" t="s">
        <v>72</v>
      </c>
      <c r="D198" s="190" t="s">
        <v>500</v>
      </c>
      <c r="E198" s="172" t="s">
        <v>91</v>
      </c>
      <c r="F198" s="70">
        <f>'пр.4 вед.стр.'!G115</f>
        <v>247</v>
      </c>
    </row>
    <row r="199" spans="1:6" ht="38.25" x14ac:dyDescent="0.2">
      <c r="A199" s="16" t="s">
        <v>289</v>
      </c>
      <c r="B199" s="20" t="s">
        <v>67</v>
      </c>
      <c r="C199" s="20" t="s">
        <v>72</v>
      </c>
      <c r="D199" s="190" t="s">
        <v>501</v>
      </c>
      <c r="E199" s="172"/>
      <c r="F199" s="70">
        <f>F200</f>
        <v>130</v>
      </c>
    </row>
    <row r="200" spans="1:6" ht="38.25" x14ac:dyDescent="0.2">
      <c r="A200" s="16" t="s">
        <v>92</v>
      </c>
      <c r="B200" s="20" t="s">
        <v>67</v>
      </c>
      <c r="C200" s="20" t="s">
        <v>72</v>
      </c>
      <c r="D200" s="190" t="s">
        <v>501</v>
      </c>
      <c r="E200" s="172" t="s">
        <v>93</v>
      </c>
      <c r="F200" s="70">
        <f>F201</f>
        <v>130</v>
      </c>
    </row>
    <row r="201" spans="1:6" x14ac:dyDescent="0.2">
      <c r="A201" s="16" t="s">
        <v>209</v>
      </c>
      <c r="B201" s="20" t="s">
        <v>67</v>
      </c>
      <c r="C201" s="20" t="s">
        <v>72</v>
      </c>
      <c r="D201" s="190" t="s">
        <v>501</v>
      </c>
      <c r="E201" s="172" t="s">
        <v>210</v>
      </c>
      <c r="F201" s="70">
        <f>'пр.4 вед.стр.'!G118</f>
        <v>130</v>
      </c>
    </row>
    <row r="202" spans="1:6" ht="25.9" customHeight="1" x14ac:dyDescent="0.2">
      <c r="A202" s="16" t="str">
        <f>'пр.4 вед.стр.'!A119</f>
        <v>Мероприятия в области предупреждения и ликвидации последствий чрезвычайных ситуаций и области гражданской обороны.</v>
      </c>
      <c r="B202" s="20" t="s">
        <v>67</v>
      </c>
      <c r="C202" s="20" t="s">
        <v>72</v>
      </c>
      <c r="D202" s="190" t="str">
        <f>'пр.4 вед.стр.'!E119</f>
        <v>Ч2 0 00 00000</v>
      </c>
      <c r="E202" s="172"/>
      <c r="F202" s="70">
        <f>F203+F206</f>
        <v>4462.6000000000004</v>
      </c>
    </row>
    <row r="203" spans="1:6" ht="25.5" x14ac:dyDescent="0.2">
      <c r="A203" s="150" t="str">
        <f>'пр.4 вед.стр.'!A120</f>
        <v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v>
      </c>
      <c r="B203" s="151" t="s">
        <v>67</v>
      </c>
      <c r="C203" s="151" t="s">
        <v>72</v>
      </c>
      <c r="D203" s="192" t="str">
        <f>'пр.4 вед.стр.'!E120</f>
        <v>Ч2 0 00 08200</v>
      </c>
      <c r="E203" s="177"/>
      <c r="F203" s="451">
        <f>F204</f>
        <v>4399</v>
      </c>
    </row>
    <row r="204" spans="1:6" x14ac:dyDescent="0.2">
      <c r="A204" s="150" t="str">
        <f>'пр.4 вед.стр.'!A121</f>
        <v>Закупка товаров, работ и услуг для обеспечения государственных (муниципальных) нужд</v>
      </c>
      <c r="B204" s="151" t="s">
        <v>67</v>
      </c>
      <c r="C204" s="151" t="s">
        <v>72</v>
      </c>
      <c r="D204" s="192" t="str">
        <f>'пр.4 вед.стр.'!E121</f>
        <v>Ч2 0 00 08200</v>
      </c>
      <c r="E204" s="177" t="s">
        <v>94</v>
      </c>
      <c r="F204" s="451">
        <f>F205</f>
        <v>4399</v>
      </c>
    </row>
    <row r="205" spans="1:6" x14ac:dyDescent="0.2">
      <c r="A205" s="150" t="s">
        <v>631</v>
      </c>
      <c r="B205" s="151" t="s">
        <v>67</v>
      </c>
      <c r="C205" s="151" t="s">
        <v>72</v>
      </c>
      <c r="D205" s="192" t="str">
        <f>'пр.4 вед.стр.'!E122</f>
        <v>Ч2 0 00 08200</v>
      </c>
      <c r="E205" s="177" t="s">
        <v>91</v>
      </c>
      <c r="F205" s="451">
        <f>'пр.4 вед.стр.'!G122</f>
        <v>4399</v>
      </c>
    </row>
    <row r="206" spans="1:6" ht="25.5" x14ac:dyDescent="0.2">
      <c r="A206" s="16" t="str">
        <f>'пр.4 вед.стр.'!A123</f>
        <v>Предупреждение и ликвидация последствий чрезвычайной ситуации на территории Сусуманского городского округа за счет средств местного бюджета</v>
      </c>
      <c r="B206" s="20" t="s">
        <v>67</v>
      </c>
      <c r="C206" s="20" t="s">
        <v>72</v>
      </c>
      <c r="D206" s="190" t="str">
        <f>'пр.4 вед.стр.'!E123</f>
        <v>Ч2 0 00 08300</v>
      </c>
      <c r="E206" s="172"/>
      <c r="F206" s="70">
        <f>F207</f>
        <v>63.6</v>
      </c>
    </row>
    <row r="207" spans="1:6" x14ac:dyDescent="0.2">
      <c r="A207" s="16" t="str">
        <f>'пр.4 вед.стр.'!A124</f>
        <v>Закупка товаров, работ и услуг для обеспечения государственных (муниципальных) нужд</v>
      </c>
      <c r="B207" s="20" t="s">
        <v>67</v>
      </c>
      <c r="C207" s="20" t="s">
        <v>72</v>
      </c>
      <c r="D207" s="190" t="str">
        <f>'пр.4 вед.стр.'!E124</f>
        <v>Ч2 0 00 08300</v>
      </c>
      <c r="E207" s="172" t="s">
        <v>94</v>
      </c>
      <c r="F207" s="70">
        <f>F208</f>
        <v>63.6</v>
      </c>
    </row>
    <row r="208" spans="1:6" x14ac:dyDescent="0.2">
      <c r="A208" s="16" t="s">
        <v>631</v>
      </c>
      <c r="B208" s="20" t="s">
        <v>67</v>
      </c>
      <c r="C208" s="20" t="s">
        <v>72</v>
      </c>
      <c r="D208" s="190" t="str">
        <f>'пр.4 вед.стр.'!E125</f>
        <v>Ч2 0 00 08300</v>
      </c>
      <c r="E208" s="172" t="s">
        <v>91</v>
      </c>
      <c r="F208" s="70">
        <f>'пр.4 вед.стр.'!G125</f>
        <v>63.6</v>
      </c>
    </row>
    <row r="209" spans="1:7" x14ac:dyDescent="0.2">
      <c r="A209" s="15" t="s">
        <v>5</v>
      </c>
      <c r="B209" s="39" t="s">
        <v>65</v>
      </c>
      <c r="C209" s="39" t="s">
        <v>34</v>
      </c>
      <c r="D209" s="176"/>
      <c r="E209" s="176"/>
      <c r="F209" s="465">
        <f>F210+F226+F245+F221</f>
        <v>10964.7</v>
      </c>
    </row>
    <row r="210" spans="1:7" x14ac:dyDescent="0.2">
      <c r="A210" s="15" t="s">
        <v>323</v>
      </c>
      <c r="B210" s="39" t="s">
        <v>65</v>
      </c>
      <c r="C210" s="39" t="s">
        <v>73</v>
      </c>
      <c r="D210" s="176"/>
      <c r="E210" s="176"/>
      <c r="F210" s="465">
        <f>F217+F211</f>
        <v>1419.5</v>
      </c>
      <c r="G210" s="249"/>
    </row>
    <row r="211" spans="1:7" x14ac:dyDescent="0.2">
      <c r="A211" s="16" t="s">
        <v>496</v>
      </c>
      <c r="B211" s="43" t="s">
        <v>65</v>
      </c>
      <c r="C211" s="43" t="s">
        <v>73</v>
      </c>
      <c r="D211" s="190" t="s">
        <v>497</v>
      </c>
      <c r="E211" s="172"/>
      <c r="F211" s="70">
        <f>F212</f>
        <v>1414.4</v>
      </c>
      <c r="G211" s="249"/>
    </row>
    <row r="212" spans="1:7" ht="25.5" x14ac:dyDescent="0.2">
      <c r="A212" s="158" t="str">
        <f>'пр.4 вед.стр.'!A887</f>
        <v>Муниципальная программа "Развитие водохозяйственного комплекса Сусуманского городского округа на 2018-2019 год"</v>
      </c>
      <c r="B212" s="156" t="s">
        <v>65</v>
      </c>
      <c r="C212" s="156" t="s">
        <v>73</v>
      </c>
      <c r="D212" s="188" t="str">
        <f>'пр.4 вед.стр.'!E887</f>
        <v>7А 0 00 00000</v>
      </c>
      <c r="E212" s="178"/>
      <c r="F212" s="467">
        <f>F213</f>
        <v>1414.4</v>
      </c>
      <c r="G212" s="249"/>
    </row>
    <row r="213" spans="1:7" x14ac:dyDescent="0.2">
      <c r="A213" s="16" t="str">
        <f>'пр.4 вед.стр.'!A888</f>
        <v>Основное мероприятие "Разработка декларации безопасности (включая государственную экспертизу)"</v>
      </c>
      <c r="B213" s="43" t="s">
        <v>65</v>
      </c>
      <c r="C213" s="43" t="s">
        <v>73</v>
      </c>
      <c r="D213" s="172" t="str">
        <f>'пр.4 вед.стр.'!E888</f>
        <v>7А 0 01 00000</v>
      </c>
      <c r="E213" s="176"/>
      <c r="F213" s="70">
        <f>F214</f>
        <v>1414.4</v>
      </c>
      <c r="G213" s="249"/>
    </row>
    <row r="214" spans="1:7" ht="25.5" x14ac:dyDescent="0.2">
      <c r="A214" s="16" t="str">
        <f>'пр.4 вед.стр.'!A889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214" s="43" t="s">
        <v>65</v>
      </c>
      <c r="C214" s="43" t="s">
        <v>73</v>
      </c>
      <c r="D214" s="172" t="str">
        <f>'пр.4 вед.стр.'!E889</f>
        <v>7А 0 01 93340</v>
      </c>
      <c r="E214" s="176"/>
      <c r="F214" s="70">
        <f>F215</f>
        <v>1414.4</v>
      </c>
      <c r="G214" s="249"/>
    </row>
    <row r="215" spans="1:7" x14ac:dyDescent="0.2">
      <c r="A215" s="16" t="str">
        <f>'пр.4 вед.стр.'!A890</f>
        <v>Закупка товаров, работ и услуг для обеспечения государственных (муниципальных) нужд</v>
      </c>
      <c r="B215" s="43" t="s">
        <v>65</v>
      </c>
      <c r="C215" s="43" t="s">
        <v>73</v>
      </c>
      <c r="D215" s="172" t="str">
        <f>'пр.4 вед.стр.'!E890</f>
        <v>7А 0 01 93340</v>
      </c>
      <c r="E215" s="172" t="str">
        <f>'пр.4 вед.стр.'!F894</f>
        <v>200</v>
      </c>
      <c r="F215" s="70">
        <f>F216</f>
        <v>1414.4</v>
      </c>
      <c r="G215" s="249"/>
    </row>
    <row r="216" spans="1:7" x14ac:dyDescent="0.2">
      <c r="A216" s="16" t="s">
        <v>631</v>
      </c>
      <c r="B216" s="43" t="s">
        <v>65</v>
      </c>
      <c r="C216" s="43" t="s">
        <v>73</v>
      </c>
      <c r="D216" s="172" t="str">
        <f>'пр.4 вед.стр.'!E891</f>
        <v>7А 0 01 93340</v>
      </c>
      <c r="E216" s="172" t="str">
        <f>'пр.4 вед.стр.'!F895</f>
        <v>240</v>
      </c>
      <c r="F216" s="70">
        <f>'пр.4 вед.стр.'!G891</f>
        <v>1414.4</v>
      </c>
      <c r="G216" s="249"/>
    </row>
    <row r="217" spans="1:7" x14ac:dyDescent="0.2">
      <c r="A217" s="16" t="s">
        <v>568</v>
      </c>
      <c r="B217" s="20" t="s">
        <v>65</v>
      </c>
      <c r="C217" s="20" t="s">
        <v>73</v>
      </c>
      <c r="D217" s="172" t="s">
        <v>569</v>
      </c>
      <c r="E217" s="181"/>
      <c r="F217" s="70">
        <f>F218</f>
        <v>5.0999999999999996</v>
      </c>
    </row>
    <row r="218" spans="1:7" x14ac:dyDescent="0.2">
      <c r="A218" s="30" t="s">
        <v>570</v>
      </c>
      <c r="B218" s="65" t="s">
        <v>65</v>
      </c>
      <c r="C218" s="65" t="s">
        <v>73</v>
      </c>
      <c r="D218" s="183" t="s">
        <v>571</v>
      </c>
      <c r="E218" s="182"/>
      <c r="F218" s="287">
        <f>F219</f>
        <v>5.0999999999999996</v>
      </c>
    </row>
    <row r="219" spans="1:7" x14ac:dyDescent="0.2">
      <c r="A219" s="30" t="s">
        <v>335</v>
      </c>
      <c r="B219" s="65" t="s">
        <v>65</v>
      </c>
      <c r="C219" s="65" t="s">
        <v>73</v>
      </c>
      <c r="D219" s="183" t="s">
        <v>571</v>
      </c>
      <c r="E219" s="183" t="s">
        <v>94</v>
      </c>
      <c r="F219" s="287">
        <f>F220</f>
        <v>5.0999999999999996</v>
      </c>
    </row>
    <row r="220" spans="1:7" x14ac:dyDescent="0.2">
      <c r="A220" s="16" t="s">
        <v>631</v>
      </c>
      <c r="B220" s="65" t="s">
        <v>65</v>
      </c>
      <c r="C220" s="65" t="s">
        <v>73</v>
      </c>
      <c r="D220" s="183" t="s">
        <v>571</v>
      </c>
      <c r="E220" s="183" t="s">
        <v>91</v>
      </c>
      <c r="F220" s="287">
        <f>'пр.4 вед.стр.'!G895</f>
        <v>5.0999999999999996</v>
      </c>
    </row>
    <row r="221" spans="1:7" x14ac:dyDescent="0.2">
      <c r="A221" s="463" t="s">
        <v>6</v>
      </c>
      <c r="B221" s="34" t="s">
        <v>65</v>
      </c>
      <c r="C221" s="34" t="s">
        <v>70</v>
      </c>
      <c r="D221" s="183"/>
      <c r="E221" s="183"/>
      <c r="F221" s="287">
        <f>F222</f>
        <v>1300</v>
      </c>
    </row>
    <row r="222" spans="1:7" x14ac:dyDescent="0.2">
      <c r="A222" s="351" t="s">
        <v>750</v>
      </c>
      <c r="B222" s="20" t="s">
        <v>65</v>
      </c>
      <c r="C222" s="20" t="s">
        <v>70</v>
      </c>
      <c r="D222" s="183" t="str">
        <f>'пр.4 вед.стр.'!E128</f>
        <v xml:space="preserve"> Т1 0  00 00000</v>
      </c>
      <c r="E222" s="183"/>
      <c r="F222" s="287">
        <f>F223</f>
        <v>1300</v>
      </c>
    </row>
    <row r="223" spans="1:7" x14ac:dyDescent="0.2">
      <c r="A223" s="351" t="s">
        <v>752</v>
      </c>
      <c r="B223" s="20" t="s">
        <v>65</v>
      </c>
      <c r="C223" s="20" t="s">
        <v>70</v>
      </c>
      <c r="D223" s="183" t="str">
        <f>'пр.4 вед.стр.'!E129</f>
        <v xml:space="preserve"> Т1 0  00 03180</v>
      </c>
      <c r="E223" s="183"/>
      <c r="F223" s="287">
        <f>F224</f>
        <v>1300</v>
      </c>
    </row>
    <row r="224" spans="1:7" x14ac:dyDescent="0.2">
      <c r="A224" s="351" t="s">
        <v>335</v>
      </c>
      <c r="B224" s="20" t="s">
        <v>65</v>
      </c>
      <c r="C224" s="20" t="s">
        <v>70</v>
      </c>
      <c r="D224" s="183" t="str">
        <f>'пр.4 вед.стр.'!E130</f>
        <v xml:space="preserve"> Т1 0  00 03180</v>
      </c>
      <c r="E224" s="183" t="s">
        <v>94</v>
      </c>
      <c r="F224" s="287">
        <f>F225</f>
        <v>1300</v>
      </c>
    </row>
    <row r="225" spans="1:20" x14ac:dyDescent="0.2">
      <c r="A225" s="29" t="s">
        <v>637</v>
      </c>
      <c r="B225" s="20" t="s">
        <v>65</v>
      </c>
      <c r="C225" s="20" t="s">
        <v>70</v>
      </c>
      <c r="D225" s="183" t="str">
        <f>'пр.4 вед.стр.'!E131</f>
        <v xml:space="preserve"> Т1 0  00 03180</v>
      </c>
      <c r="E225" s="183" t="s">
        <v>91</v>
      </c>
      <c r="F225" s="287">
        <f>'пр.4 вед.стр.'!G131</f>
        <v>1300</v>
      </c>
    </row>
    <row r="226" spans="1:20" x14ac:dyDescent="0.2">
      <c r="A226" s="67" t="s">
        <v>79</v>
      </c>
      <c r="B226" s="68" t="s">
        <v>65</v>
      </c>
      <c r="C226" s="68" t="s">
        <v>72</v>
      </c>
      <c r="D226" s="184"/>
      <c r="E226" s="184"/>
      <c r="F226" s="466">
        <f>F228+F236+F241</f>
        <v>7613.2000000000007</v>
      </c>
    </row>
    <row r="227" spans="1:20" x14ac:dyDescent="0.2">
      <c r="A227" s="16" t="s">
        <v>496</v>
      </c>
      <c r="B227" s="20" t="s">
        <v>65</v>
      </c>
      <c r="C227" s="20" t="s">
        <v>72</v>
      </c>
      <c r="D227" s="190" t="s">
        <v>567</v>
      </c>
      <c r="E227" s="183"/>
      <c r="F227" s="287">
        <f>F228+F236</f>
        <v>5191.8</v>
      </c>
    </row>
    <row r="228" spans="1:20" s="31" customFormat="1" ht="25.5" x14ac:dyDescent="0.2">
      <c r="A228" s="167" t="str">
        <f>'пр.4 вед.стр.'!A898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28" s="155" t="s">
        <v>65</v>
      </c>
      <c r="C228" s="155" t="s">
        <v>72</v>
      </c>
      <c r="D228" s="188" t="str">
        <f>'пр.4 вед.стр.'!E898</f>
        <v>7D 0 00 00000</v>
      </c>
      <c r="E228" s="171"/>
      <c r="F228" s="467">
        <f>F229</f>
        <v>875.2</v>
      </c>
      <c r="G228" s="98"/>
      <c r="H228" s="98"/>
      <c r="I228" s="98"/>
      <c r="J228" s="98"/>
      <c r="K228" s="96"/>
      <c r="L228" s="96"/>
      <c r="M228" s="96"/>
      <c r="N228" s="96"/>
      <c r="O228" s="324"/>
      <c r="P228" s="324"/>
      <c r="Q228" s="324"/>
      <c r="R228" s="324"/>
      <c r="S228" s="98"/>
      <c r="T228" s="98"/>
    </row>
    <row r="229" spans="1:20" s="31" customFormat="1" x14ac:dyDescent="0.2">
      <c r="A229" s="29" t="str">
        <f>'пр.4 вед.стр.'!A899</f>
        <v>Основное мероприятие "Обеспечение реализации программы"</v>
      </c>
      <c r="B229" s="20" t="s">
        <v>65</v>
      </c>
      <c r="C229" s="20" t="s">
        <v>72</v>
      </c>
      <c r="D229" s="190" t="str">
        <f>'пр.4 вед.стр.'!E899</f>
        <v>7D 0 01 00000</v>
      </c>
      <c r="E229" s="172"/>
      <c r="F229" s="70">
        <f>F230+F233</f>
        <v>875.2</v>
      </c>
      <c r="G229" s="98"/>
      <c r="H229" s="98"/>
      <c r="I229" s="98"/>
      <c r="J229" s="98"/>
      <c r="K229" s="96"/>
      <c r="L229" s="96"/>
      <c r="M229" s="96"/>
      <c r="N229" s="96"/>
      <c r="O229" s="324"/>
      <c r="P229" s="324"/>
      <c r="Q229" s="324"/>
      <c r="R229" s="324"/>
      <c r="S229" s="98"/>
      <c r="T229" s="98"/>
    </row>
    <row r="230" spans="1:20" s="31" customFormat="1" ht="25.5" x14ac:dyDescent="0.2">
      <c r="A230" s="16" t="str">
        <f>'пр.4 вед.стр.'!A900</f>
        <v>Устройство улично-дорожной сети г.Сусумана техническими средствами организации дорожного движения</v>
      </c>
      <c r="B230" s="20" t="s">
        <v>65</v>
      </c>
      <c r="C230" s="20" t="s">
        <v>72</v>
      </c>
      <c r="D230" s="190" t="str">
        <f>'пр.4 вед.стр.'!E900</f>
        <v>7D 0 01 95440</v>
      </c>
      <c r="E230" s="172"/>
      <c r="F230" s="70">
        <f>F231</f>
        <v>250</v>
      </c>
      <c r="G230" s="98"/>
      <c r="H230" s="98"/>
      <c r="I230" s="98"/>
      <c r="J230" s="98"/>
      <c r="K230" s="96"/>
      <c r="L230" s="96"/>
      <c r="M230" s="96"/>
      <c r="N230" s="96"/>
      <c r="O230" s="324"/>
      <c r="P230" s="324"/>
      <c r="Q230" s="324"/>
      <c r="R230" s="324"/>
      <c r="S230" s="98"/>
      <c r="T230" s="98"/>
    </row>
    <row r="231" spans="1:20" s="31" customFormat="1" x14ac:dyDescent="0.2">
      <c r="A231" s="16" t="str">
        <f>'пр.4 вед.стр.'!A901</f>
        <v>Закупка товаров, работ и услуг для обеспечения государственных (муниципальных) нужд</v>
      </c>
      <c r="B231" s="20" t="s">
        <v>65</v>
      </c>
      <c r="C231" s="20" t="s">
        <v>72</v>
      </c>
      <c r="D231" s="190" t="str">
        <f>'пр.4 вед.стр.'!E900</f>
        <v>7D 0 01 95440</v>
      </c>
      <c r="E231" s="172" t="str">
        <f>'пр.4 вед.стр.'!F901</f>
        <v>200</v>
      </c>
      <c r="F231" s="70">
        <f>F232</f>
        <v>250</v>
      </c>
      <c r="G231" s="98"/>
      <c r="H231" s="98"/>
      <c r="I231" s="98"/>
      <c r="J231" s="98"/>
      <c r="K231" s="96"/>
      <c r="L231" s="96"/>
      <c r="M231" s="96"/>
      <c r="N231" s="96"/>
      <c r="O231" s="324"/>
      <c r="P231" s="324"/>
      <c r="Q231" s="324"/>
      <c r="R231" s="324"/>
      <c r="S231" s="98"/>
      <c r="T231" s="98"/>
    </row>
    <row r="232" spans="1:20" s="31" customFormat="1" x14ac:dyDescent="0.2">
      <c r="A232" s="16" t="s">
        <v>631</v>
      </c>
      <c r="B232" s="20" t="s">
        <v>65</v>
      </c>
      <c r="C232" s="20" t="s">
        <v>72</v>
      </c>
      <c r="D232" s="190" t="str">
        <f>'пр.4 вед.стр.'!E902</f>
        <v>7D 0 01 95440</v>
      </c>
      <c r="E232" s="172" t="str">
        <f>'пр.4 вед.стр.'!F902</f>
        <v>240</v>
      </c>
      <c r="F232" s="70">
        <f>'пр.4 вед.стр.'!G902</f>
        <v>250</v>
      </c>
      <c r="G232" s="98"/>
      <c r="H232" s="98"/>
      <c r="I232" s="98"/>
      <c r="J232" s="98"/>
      <c r="K232" s="96"/>
      <c r="L232" s="96"/>
      <c r="M232" s="96"/>
      <c r="N232" s="96"/>
      <c r="O232" s="324"/>
      <c r="P232" s="324"/>
      <c r="Q232" s="324"/>
      <c r="R232" s="324"/>
      <c r="S232" s="98"/>
      <c r="T232" s="98"/>
    </row>
    <row r="233" spans="1:20" ht="38.25" x14ac:dyDescent="0.2">
      <c r="A233" s="16" t="str">
        <f>'пр.4 вед.стр.'!A903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233" s="20" t="s">
        <v>65</v>
      </c>
      <c r="C233" s="20" t="s">
        <v>72</v>
      </c>
      <c r="D233" s="190" t="str">
        <f>'пр.4 вед.стр.'!E903</f>
        <v>7D 0 01 95450</v>
      </c>
      <c r="E233" s="172"/>
      <c r="F233" s="70">
        <f>F234</f>
        <v>625.20000000000005</v>
      </c>
    </row>
    <row r="234" spans="1:20" x14ac:dyDescent="0.2">
      <c r="A234" s="16" t="str">
        <f>'пр.4 вед.стр.'!A904</f>
        <v>Закупка товаров, работ и услуг для обеспечения государственных (муниципальных) нужд</v>
      </c>
      <c r="B234" s="20" t="s">
        <v>65</v>
      </c>
      <c r="C234" s="20" t="s">
        <v>72</v>
      </c>
      <c r="D234" s="190" t="str">
        <f>'пр.4 вед.стр.'!E904</f>
        <v>7D 0 01 95450</v>
      </c>
      <c r="E234" s="172" t="str">
        <f>'пр.4 вед.стр.'!F904</f>
        <v>200</v>
      </c>
      <c r="F234" s="70">
        <f>F235</f>
        <v>625.20000000000005</v>
      </c>
    </row>
    <row r="235" spans="1:20" x14ac:dyDescent="0.2">
      <c r="A235" s="16" t="s">
        <v>631</v>
      </c>
      <c r="B235" s="20" t="s">
        <v>65</v>
      </c>
      <c r="C235" s="20" t="s">
        <v>72</v>
      </c>
      <c r="D235" s="190" t="str">
        <f>'пр.4 вед.стр.'!E905</f>
        <v>7D 0 01 95450</v>
      </c>
      <c r="E235" s="172" t="str">
        <f>'пр.4 вед.стр.'!F905</f>
        <v>240</v>
      </c>
      <c r="F235" s="70">
        <f>'пр.4 вед.стр.'!G905</f>
        <v>625.20000000000005</v>
      </c>
    </row>
    <row r="236" spans="1:20" s="31" customFormat="1" ht="25.5" x14ac:dyDescent="0.2">
      <c r="A236" s="154" t="str">
        <f>'пр.4 вед.стр.'!A906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236" s="155" t="s">
        <v>65</v>
      </c>
      <c r="C236" s="155" t="s">
        <v>72</v>
      </c>
      <c r="D236" s="188" t="str">
        <f>'пр.4 вед.стр.'!E906</f>
        <v xml:space="preserve">7S 0 00 00000 </v>
      </c>
      <c r="E236" s="171"/>
      <c r="F236" s="467">
        <f>F237</f>
        <v>4316.6000000000004</v>
      </c>
      <c r="G236" s="98"/>
      <c r="H236" s="98"/>
      <c r="I236" s="98"/>
      <c r="J236" s="98"/>
      <c r="K236" s="96"/>
      <c r="L236" s="96"/>
      <c r="M236" s="96"/>
      <c r="N236" s="96"/>
      <c r="O236" s="324"/>
      <c r="P236" s="324"/>
      <c r="Q236" s="324"/>
      <c r="R236" s="324"/>
      <c r="S236" s="98"/>
      <c r="T236" s="98"/>
    </row>
    <row r="237" spans="1:20" s="31" customFormat="1" x14ac:dyDescent="0.2">
      <c r="A237" s="29" t="str">
        <f>'пр.4 вед.стр.'!A907</f>
        <v>Основное мероприятие "Содержание автомобильных дорог общего пользования местного значения"</v>
      </c>
      <c r="B237" s="20" t="s">
        <v>65</v>
      </c>
      <c r="C237" s="20" t="s">
        <v>72</v>
      </c>
      <c r="D237" s="190" t="str">
        <f>'пр.4 вед.стр.'!E907</f>
        <v xml:space="preserve">7S 0 01 00000 </v>
      </c>
      <c r="E237" s="172"/>
      <c r="F237" s="70">
        <f>F238</f>
        <v>4316.6000000000004</v>
      </c>
      <c r="G237" s="98"/>
      <c r="H237" s="98"/>
      <c r="I237" s="98"/>
      <c r="J237" s="98"/>
      <c r="K237" s="96"/>
      <c r="L237" s="96"/>
      <c r="M237" s="96"/>
      <c r="N237" s="96"/>
      <c r="O237" s="324"/>
      <c r="P237" s="324"/>
      <c r="Q237" s="324"/>
      <c r="R237" s="324"/>
      <c r="S237" s="98"/>
      <c r="T237" s="98"/>
    </row>
    <row r="238" spans="1:20" s="31" customFormat="1" ht="25.5" x14ac:dyDescent="0.2">
      <c r="A238" s="29" t="str">
        <f>'пр.4 вед.стр.'!A908</f>
        <v>Содержание автомобильных дорог общего пользования местного значения Сусуманского городского округа</v>
      </c>
      <c r="B238" s="20" t="s">
        <v>65</v>
      </c>
      <c r="C238" s="20" t="s">
        <v>72</v>
      </c>
      <c r="D238" s="190" t="str">
        <f>'пр.4 вед.стр.'!E908</f>
        <v xml:space="preserve">7S 0 01 95310 </v>
      </c>
      <c r="E238" s="172"/>
      <c r="F238" s="70">
        <f>F239</f>
        <v>4316.6000000000004</v>
      </c>
      <c r="G238" s="98"/>
      <c r="H238" s="98"/>
      <c r="I238" s="98"/>
      <c r="J238" s="98"/>
      <c r="K238" s="96"/>
      <c r="L238" s="96"/>
      <c r="M238" s="96"/>
      <c r="N238" s="96"/>
      <c r="O238" s="324"/>
      <c r="P238" s="324"/>
      <c r="Q238" s="324"/>
      <c r="R238" s="324"/>
      <c r="S238" s="98"/>
      <c r="T238" s="98"/>
    </row>
    <row r="239" spans="1:20" s="31" customFormat="1" x14ac:dyDescent="0.2">
      <c r="A239" s="29" t="str">
        <f>'пр.4 вед.стр.'!A909</f>
        <v>Закупка товаров, работ и услуг для обеспечения государственных (муниципальных) нужд</v>
      </c>
      <c r="B239" s="20" t="s">
        <v>65</v>
      </c>
      <c r="C239" s="20" t="s">
        <v>72</v>
      </c>
      <c r="D239" s="190" t="str">
        <f>'пр.4 вед.стр.'!E909</f>
        <v xml:space="preserve">7S 0 01 95310 </v>
      </c>
      <c r="E239" s="172" t="str">
        <f>'пр.4 вед.стр.'!F909</f>
        <v>200</v>
      </c>
      <c r="F239" s="70">
        <f>F240</f>
        <v>4316.6000000000004</v>
      </c>
      <c r="G239" s="98"/>
      <c r="H239" s="98"/>
      <c r="I239" s="98"/>
      <c r="J239" s="98"/>
      <c r="K239" s="96"/>
      <c r="L239" s="96"/>
      <c r="M239" s="96"/>
      <c r="N239" s="96"/>
      <c r="O239" s="324"/>
      <c r="P239" s="324"/>
      <c r="Q239" s="324"/>
      <c r="R239" s="324"/>
      <c r="S239" s="98"/>
      <c r="T239" s="98"/>
    </row>
    <row r="240" spans="1:20" s="31" customFormat="1" x14ac:dyDescent="0.2">
      <c r="A240" s="16" t="s">
        <v>631</v>
      </c>
      <c r="B240" s="20" t="s">
        <v>65</v>
      </c>
      <c r="C240" s="20" t="s">
        <v>72</v>
      </c>
      <c r="D240" s="190" t="str">
        <f>'пр.4 вед.стр.'!E910</f>
        <v xml:space="preserve">7S 0 01 95310 </v>
      </c>
      <c r="E240" s="172" t="str">
        <f>'пр.4 вед.стр.'!F910</f>
        <v>240</v>
      </c>
      <c r="F240" s="70">
        <f>'пр.4 вед.стр.'!G910</f>
        <v>4316.6000000000004</v>
      </c>
      <c r="G240" s="98"/>
      <c r="H240" s="98"/>
      <c r="I240" s="98"/>
      <c r="J240" s="98"/>
      <c r="K240" s="96"/>
      <c r="L240" s="96"/>
      <c r="M240" s="96"/>
      <c r="N240" s="96"/>
      <c r="O240" s="324"/>
      <c r="P240" s="324"/>
      <c r="Q240" s="324"/>
      <c r="R240" s="324"/>
      <c r="S240" s="98"/>
      <c r="T240" s="98"/>
    </row>
    <row r="241" spans="1:20" x14ac:dyDescent="0.2">
      <c r="A241" s="16" t="s">
        <v>270</v>
      </c>
      <c r="B241" s="19" t="s">
        <v>65</v>
      </c>
      <c r="C241" s="19" t="s">
        <v>72</v>
      </c>
      <c r="D241" s="172" t="s">
        <v>572</v>
      </c>
      <c r="E241" s="176"/>
      <c r="F241" s="70">
        <f>F242</f>
        <v>2421.4</v>
      </c>
    </row>
    <row r="242" spans="1:20" x14ac:dyDescent="0.2">
      <c r="A242" s="16" t="s">
        <v>573</v>
      </c>
      <c r="B242" s="19" t="s">
        <v>65</v>
      </c>
      <c r="C242" s="19" t="s">
        <v>72</v>
      </c>
      <c r="D242" s="172" t="s">
        <v>574</v>
      </c>
      <c r="E242" s="176"/>
      <c r="F242" s="70">
        <f>F243</f>
        <v>2421.4</v>
      </c>
    </row>
    <row r="243" spans="1:20" s="31" customFormat="1" x14ac:dyDescent="0.2">
      <c r="A243" s="16" t="s">
        <v>335</v>
      </c>
      <c r="B243" s="66" t="s">
        <v>65</v>
      </c>
      <c r="C243" s="66" t="s">
        <v>72</v>
      </c>
      <c r="D243" s="183" t="s">
        <v>574</v>
      </c>
      <c r="E243" s="183" t="s">
        <v>94</v>
      </c>
      <c r="F243" s="287">
        <f>F244</f>
        <v>2421.4</v>
      </c>
      <c r="G243" s="98"/>
      <c r="H243" s="98"/>
      <c r="I243" s="98"/>
      <c r="J243" s="98"/>
      <c r="K243" s="96"/>
      <c r="L243" s="96"/>
      <c r="M243" s="96"/>
      <c r="N243" s="96"/>
      <c r="O243" s="324"/>
      <c r="P243" s="324"/>
      <c r="Q243" s="324"/>
      <c r="R243" s="324"/>
      <c r="S243" s="98"/>
      <c r="T243" s="98"/>
    </row>
    <row r="244" spans="1:20" s="31" customFormat="1" x14ac:dyDescent="0.2">
      <c r="A244" s="16" t="s">
        <v>631</v>
      </c>
      <c r="B244" s="66" t="s">
        <v>65</v>
      </c>
      <c r="C244" s="66" t="s">
        <v>72</v>
      </c>
      <c r="D244" s="183" t="s">
        <v>574</v>
      </c>
      <c r="E244" s="183" t="s">
        <v>91</v>
      </c>
      <c r="F244" s="287">
        <f>'пр.4 вед.стр.'!G914</f>
        <v>2421.4</v>
      </c>
      <c r="G244" s="98"/>
      <c r="H244" s="98"/>
      <c r="I244" s="98"/>
      <c r="J244" s="98"/>
      <c r="K244" s="96"/>
      <c r="L244" s="96"/>
      <c r="M244" s="96"/>
      <c r="N244" s="96"/>
      <c r="O244" s="324"/>
      <c r="P244" s="324"/>
      <c r="Q244" s="324"/>
      <c r="R244" s="324"/>
      <c r="S244" s="98"/>
      <c r="T244" s="98"/>
    </row>
    <row r="245" spans="1:20" x14ac:dyDescent="0.2">
      <c r="A245" s="15" t="s">
        <v>7</v>
      </c>
      <c r="B245" s="34" t="s">
        <v>65</v>
      </c>
      <c r="C245" s="34" t="s">
        <v>75</v>
      </c>
      <c r="D245" s="195"/>
      <c r="E245" s="185"/>
      <c r="F245" s="465">
        <f>F246</f>
        <v>632</v>
      </c>
    </row>
    <row r="246" spans="1:20" x14ac:dyDescent="0.2">
      <c r="A246" s="16" t="s">
        <v>496</v>
      </c>
      <c r="B246" s="20" t="s">
        <v>65</v>
      </c>
      <c r="C246" s="20" t="s">
        <v>75</v>
      </c>
      <c r="D246" s="190" t="s">
        <v>497</v>
      </c>
      <c r="E246" s="185"/>
      <c r="F246" s="70">
        <f>F247+F252</f>
        <v>632</v>
      </c>
    </row>
    <row r="247" spans="1:20" ht="25.5" x14ac:dyDescent="0.2">
      <c r="A247" s="154" t="str">
        <f>'пр.4 вед.стр.'!A134</f>
        <v>Муниципальная программа  "Развитие малого и среднего предпринимательства в Сусуманском городском округе  на 2018- 2020 годы"</v>
      </c>
      <c r="B247" s="155" t="s">
        <v>65</v>
      </c>
      <c r="C247" s="155" t="s">
        <v>75</v>
      </c>
      <c r="D247" s="188" t="str">
        <f>'пр.4 вед.стр.'!E134</f>
        <v xml:space="preserve">7И 0 00 00000 </v>
      </c>
      <c r="E247" s="171"/>
      <c r="F247" s="467">
        <f>F248</f>
        <v>100</v>
      </c>
    </row>
    <row r="248" spans="1:20" ht="25.5" x14ac:dyDescent="0.2">
      <c r="A248" s="29" t="str">
        <f>'пр.4 вед.стр.'!A135</f>
        <v>Основное мероприятие "Обеспечение устойчивого развития малого и среднего предпринимательства, создание новых рабочих мест"</v>
      </c>
      <c r="B248" s="20" t="s">
        <v>65</v>
      </c>
      <c r="C248" s="20" t="s">
        <v>75</v>
      </c>
      <c r="D248" s="190" t="str">
        <f>'пр.4 вед.стр.'!E135</f>
        <v xml:space="preserve">7И 0 01 00000 </v>
      </c>
      <c r="E248" s="172"/>
      <c r="F248" s="70">
        <f>F249</f>
        <v>100</v>
      </c>
    </row>
    <row r="249" spans="1:20" x14ac:dyDescent="0.2">
      <c r="A249" s="29" t="str">
        <f>'пр.4 вед.стр.'!A136</f>
        <v xml:space="preserve">Финансовая поддержка субъектов малого и среднего предпринимательства </v>
      </c>
      <c r="B249" s="20" t="s">
        <v>65</v>
      </c>
      <c r="C249" s="20" t="s">
        <v>75</v>
      </c>
      <c r="D249" s="190" t="str">
        <f>'пр.4 вед.стр.'!E136</f>
        <v xml:space="preserve">7И 0 01 93360 </v>
      </c>
      <c r="E249" s="172"/>
      <c r="F249" s="70">
        <f>F250</f>
        <v>100</v>
      </c>
    </row>
    <row r="250" spans="1:20" x14ac:dyDescent="0.2">
      <c r="A250" s="29" t="str">
        <f>'пр.4 вед.стр.'!A137</f>
        <v>Иные бюджетные ассигнования</v>
      </c>
      <c r="B250" s="20" t="s">
        <v>65</v>
      </c>
      <c r="C250" s="20" t="s">
        <v>75</v>
      </c>
      <c r="D250" s="190" t="str">
        <f>'пр.4 вед.стр.'!E137</f>
        <v xml:space="preserve">7И 0 01 93360 </v>
      </c>
      <c r="E250" s="172" t="str">
        <f>'пр.4 вед.стр.'!F137</f>
        <v>800</v>
      </c>
      <c r="F250" s="70">
        <f>F251</f>
        <v>100</v>
      </c>
      <c r="K250" s="98"/>
      <c r="L250" s="98"/>
      <c r="M250" s="98"/>
      <c r="N250" s="98"/>
    </row>
    <row r="251" spans="1:20" ht="25.5" x14ac:dyDescent="0.2">
      <c r="A251" s="29" t="str">
        <f>'пр.4 вед.стр.'!A138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51" s="20" t="s">
        <v>65</v>
      </c>
      <c r="C251" s="20" t="s">
        <v>75</v>
      </c>
      <c r="D251" s="190" t="str">
        <f>'пр.4 вед.стр.'!E138</f>
        <v xml:space="preserve">7И 0 01 93360 </v>
      </c>
      <c r="E251" s="172" t="str">
        <f>'пр.4 вед.стр.'!F138</f>
        <v>810</v>
      </c>
      <c r="F251" s="70">
        <f>'пр.4 вед.стр.'!G138</f>
        <v>100</v>
      </c>
      <c r="K251" s="98"/>
      <c r="L251" s="98"/>
      <c r="M251" s="98"/>
      <c r="N251" s="98"/>
    </row>
    <row r="252" spans="1:20" s="31" customFormat="1" ht="25.5" x14ac:dyDescent="0.2">
      <c r="A252" s="158" t="str">
        <f>'пр.4 вед.стр.'!A139</f>
        <v>Муниципальная программа "Развитие торговли  на территории Сусуманского городского округа на 2018- 2020 годы"</v>
      </c>
      <c r="B252" s="155" t="s">
        <v>65</v>
      </c>
      <c r="C252" s="155" t="s">
        <v>75</v>
      </c>
      <c r="D252" s="188" t="str">
        <f>'пр.4 вед.стр.'!E139</f>
        <v xml:space="preserve">7Н 0 00 00000 </v>
      </c>
      <c r="E252" s="171"/>
      <c r="F252" s="467">
        <f>F253</f>
        <v>532</v>
      </c>
      <c r="G252" s="98"/>
      <c r="H252" s="98"/>
      <c r="I252" s="98"/>
      <c r="J252" s="98"/>
      <c r="K252" s="98"/>
      <c r="L252" s="98"/>
      <c r="M252" s="98"/>
      <c r="N252" s="98"/>
      <c r="O252" s="324"/>
      <c r="P252" s="324"/>
      <c r="Q252" s="324"/>
      <c r="R252" s="324"/>
      <c r="S252" s="98"/>
      <c r="T252" s="98"/>
    </row>
    <row r="253" spans="1:20" s="31" customFormat="1" ht="25.5" x14ac:dyDescent="0.2">
      <c r="A253" s="16" t="str">
        <f>'пр.4 вед.стр.'!A140</f>
        <v>Основное мероприятие "Организация проведения областных универсальных совместных ярмарок товаров"</v>
      </c>
      <c r="B253" s="20" t="s">
        <v>65</v>
      </c>
      <c r="C253" s="20" t="s">
        <v>75</v>
      </c>
      <c r="D253" s="190" t="str">
        <f>'пр.4 вед.стр.'!E140</f>
        <v xml:space="preserve">7Н 0 01 00000 </v>
      </c>
      <c r="E253" s="172"/>
      <c r="F253" s="70">
        <f>F255+F257</f>
        <v>532</v>
      </c>
      <c r="G253" s="98"/>
      <c r="H253" s="98"/>
      <c r="I253" s="98"/>
      <c r="J253" s="98"/>
      <c r="K253" s="98"/>
      <c r="L253" s="98"/>
      <c r="M253" s="98"/>
      <c r="N253" s="98"/>
      <c r="O253" s="324"/>
      <c r="P253" s="324"/>
      <c r="Q253" s="324"/>
      <c r="R253" s="324"/>
      <c r="S253" s="98"/>
      <c r="T253" s="98"/>
    </row>
    <row r="254" spans="1:20" s="305" customFormat="1" x14ac:dyDescent="0.2">
      <c r="A254" s="327" t="str">
        <f>'пр.4 вед.стр.'!A141</f>
        <v>Мероприятия по организации и проведению областных универсальных совместных ярмарок</v>
      </c>
      <c r="B254" s="289" t="s">
        <v>65</v>
      </c>
      <c r="C254" s="289" t="s">
        <v>75</v>
      </c>
      <c r="D254" s="192" t="str">
        <f>'пр.4 вед.стр.'!E141</f>
        <v>7Н 0 01 73900</v>
      </c>
      <c r="E254" s="183"/>
      <c r="F254" s="287">
        <f>F255</f>
        <v>436</v>
      </c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</row>
    <row r="255" spans="1:20" s="31" customFormat="1" x14ac:dyDescent="0.2">
      <c r="A255" s="150" t="s">
        <v>335</v>
      </c>
      <c r="B255" s="151" t="s">
        <v>65</v>
      </c>
      <c r="C255" s="151" t="s">
        <v>75</v>
      </c>
      <c r="D255" s="192" t="str">
        <f>'пр.4 вед.стр.'!E141</f>
        <v>7Н 0 01 73900</v>
      </c>
      <c r="E255" s="177" t="s">
        <v>94</v>
      </c>
      <c r="F255" s="451">
        <f>F256</f>
        <v>436</v>
      </c>
      <c r="G255" s="98"/>
      <c r="H255" s="98"/>
      <c r="I255" s="98"/>
      <c r="J255" s="98"/>
      <c r="K255" s="98"/>
      <c r="L255" s="98"/>
      <c r="M255" s="98"/>
      <c r="N255" s="98"/>
      <c r="O255" s="324"/>
      <c r="P255" s="324"/>
      <c r="Q255" s="324"/>
      <c r="R255" s="324"/>
      <c r="S255" s="98"/>
      <c r="T255" s="98"/>
    </row>
    <row r="256" spans="1:20" s="31" customFormat="1" x14ac:dyDescent="0.2">
      <c r="A256" s="150" t="s">
        <v>631</v>
      </c>
      <c r="B256" s="151" t="s">
        <v>65</v>
      </c>
      <c r="C256" s="151" t="s">
        <v>75</v>
      </c>
      <c r="D256" s="192" t="str">
        <f>'пр.4 вед.стр.'!E142</f>
        <v>7Н 0 01 73900</v>
      </c>
      <c r="E256" s="177" t="s">
        <v>91</v>
      </c>
      <c r="F256" s="451">
        <f>'пр.4 вед.стр.'!G143</f>
        <v>436</v>
      </c>
      <c r="G256" s="98"/>
      <c r="H256" s="98"/>
      <c r="I256" s="98"/>
      <c r="J256" s="98"/>
      <c r="K256" s="98"/>
      <c r="L256" s="98"/>
      <c r="M256" s="98"/>
      <c r="N256" s="98"/>
      <c r="O256" s="324"/>
      <c r="P256" s="324"/>
      <c r="Q256" s="324"/>
      <c r="R256" s="324"/>
      <c r="S256" s="98"/>
      <c r="T256" s="98"/>
    </row>
    <row r="257" spans="1:20" s="31" customFormat="1" ht="25.5" x14ac:dyDescent="0.2">
      <c r="A257" s="16" t="str">
        <f>'пр.4 вед.стр.'!A144</f>
        <v>Мероприятия по организации и проведению областных универсальных совместных ярмарок за счет средств местного бюджета</v>
      </c>
      <c r="B257" s="20" t="s">
        <v>65</v>
      </c>
      <c r="C257" s="20" t="s">
        <v>75</v>
      </c>
      <c r="D257" s="190" t="str">
        <f>'пр.4 вед.стр.'!E144</f>
        <v xml:space="preserve">7Н 0 01 S3900 </v>
      </c>
      <c r="E257" s="172"/>
      <c r="F257" s="70">
        <f>F260+F258</f>
        <v>96</v>
      </c>
      <c r="G257" s="98"/>
      <c r="H257" s="98"/>
      <c r="I257" s="98"/>
      <c r="J257" s="98"/>
      <c r="K257" s="98"/>
      <c r="L257" s="98"/>
      <c r="M257" s="98"/>
      <c r="N257" s="98"/>
      <c r="O257" s="324"/>
      <c r="P257" s="324"/>
      <c r="Q257" s="324"/>
      <c r="R257" s="324"/>
      <c r="S257" s="98"/>
      <c r="T257" s="98"/>
    </row>
    <row r="258" spans="1:20" s="31" customFormat="1" ht="38.25" x14ac:dyDescent="0.2">
      <c r="A258" s="16" t="str">
        <f>'пр.4 вед.стр.'!A145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20" t="s">
        <v>65</v>
      </c>
      <c r="C258" s="20" t="s">
        <v>75</v>
      </c>
      <c r="D258" s="190" t="str">
        <f>'пр.4 вед.стр.'!E145</f>
        <v xml:space="preserve">7Н 0 01 S3900 </v>
      </c>
      <c r="E258" s="172" t="str">
        <f>'пр.4 вед.стр.'!F145</f>
        <v>100</v>
      </c>
      <c r="F258" s="70">
        <f>F259</f>
        <v>92</v>
      </c>
      <c r="G258" s="98"/>
      <c r="H258" s="98"/>
      <c r="I258" s="98"/>
      <c r="J258" s="98"/>
      <c r="K258" s="96"/>
      <c r="L258" s="96"/>
      <c r="M258" s="96"/>
      <c r="N258" s="96"/>
      <c r="O258" s="324"/>
      <c r="P258" s="324"/>
      <c r="Q258" s="324"/>
      <c r="R258" s="324"/>
      <c r="S258" s="98"/>
      <c r="T258" s="98"/>
    </row>
    <row r="259" spans="1:20" s="31" customFormat="1" x14ac:dyDescent="0.2">
      <c r="A259" s="16" t="str">
        <f>'пр.4 вед.стр.'!A146</f>
        <v>Расходы на выплаты персоналу государственных (муниципальных) органов</v>
      </c>
      <c r="B259" s="20" t="s">
        <v>65</v>
      </c>
      <c r="C259" s="20" t="s">
        <v>75</v>
      </c>
      <c r="D259" s="190" t="str">
        <f>'пр.4 вед.стр.'!E146</f>
        <v xml:space="preserve">7Н 0 01 S3900 </v>
      </c>
      <c r="E259" s="172" t="str">
        <f>'пр.4 вед.стр.'!F146</f>
        <v>120</v>
      </c>
      <c r="F259" s="70">
        <f>'пр.4 вед.стр.'!G146</f>
        <v>92</v>
      </c>
      <c r="G259" s="98"/>
      <c r="H259" s="98"/>
      <c r="I259" s="98"/>
      <c r="J259" s="98"/>
      <c r="K259" s="96"/>
      <c r="L259" s="96"/>
      <c r="M259" s="96"/>
      <c r="N259" s="96"/>
      <c r="O259" s="324"/>
      <c r="P259" s="324"/>
      <c r="Q259" s="324"/>
      <c r="R259" s="324"/>
      <c r="S259" s="98"/>
      <c r="T259" s="98"/>
    </row>
    <row r="260" spans="1:20" s="31" customFormat="1" x14ac:dyDescent="0.2">
      <c r="A260" s="16" t="str">
        <f>'пр.4 вед.стр.'!A147</f>
        <v>Закупка товаров, работ и услуг для обеспечения государственных (муниципальных) нужд</v>
      </c>
      <c r="B260" s="20" t="s">
        <v>65</v>
      </c>
      <c r="C260" s="20" t="s">
        <v>75</v>
      </c>
      <c r="D260" s="190" t="str">
        <f>'пр.4 вед.стр.'!E147</f>
        <v xml:space="preserve">7Н 0 01 S3900 </v>
      </c>
      <c r="E260" s="172" t="str">
        <f>'пр.4 вед.стр.'!F147</f>
        <v>200</v>
      </c>
      <c r="F260" s="70">
        <f>F261</f>
        <v>4</v>
      </c>
      <c r="G260" s="98"/>
      <c r="H260" s="98"/>
      <c r="I260" s="98"/>
      <c r="J260" s="98"/>
      <c r="K260" s="96"/>
      <c r="L260" s="96"/>
      <c r="M260" s="96"/>
      <c r="N260" s="96"/>
      <c r="O260" s="324"/>
      <c r="P260" s="324"/>
      <c r="Q260" s="324"/>
      <c r="R260" s="324"/>
      <c r="S260" s="98"/>
      <c r="T260" s="98"/>
    </row>
    <row r="261" spans="1:20" s="31" customFormat="1" x14ac:dyDescent="0.2">
      <c r="A261" s="16" t="s">
        <v>631</v>
      </c>
      <c r="B261" s="20" t="s">
        <v>65</v>
      </c>
      <c r="C261" s="20" t="s">
        <v>75</v>
      </c>
      <c r="D261" s="190" t="str">
        <f>'пр.4 вед.стр.'!E148</f>
        <v xml:space="preserve">7Н 0 01 S3900 </v>
      </c>
      <c r="E261" s="172" t="str">
        <f>'пр.4 вед.стр.'!F148</f>
        <v>240</v>
      </c>
      <c r="F261" s="70">
        <f>'пр.4 вед.стр.'!G148</f>
        <v>4</v>
      </c>
      <c r="G261" s="98"/>
      <c r="H261" s="98"/>
      <c r="I261" s="98"/>
      <c r="J261" s="98"/>
      <c r="K261" s="96"/>
      <c r="L261" s="96"/>
      <c r="M261" s="96"/>
      <c r="N261" s="96"/>
      <c r="O261" s="324"/>
      <c r="P261" s="324"/>
      <c r="Q261" s="324"/>
      <c r="R261" s="324"/>
      <c r="S261" s="98"/>
      <c r="T261" s="98"/>
    </row>
    <row r="262" spans="1:20" s="31" customFormat="1" x14ac:dyDescent="0.2">
      <c r="A262" s="14" t="s">
        <v>128</v>
      </c>
      <c r="B262" s="39" t="s">
        <v>69</v>
      </c>
      <c r="C262" s="39" t="s">
        <v>34</v>
      </c>
      <c r="D262" s="196"/>
      <c r="E262" s="176"/>
      <c r="F262" s="465">
        <f>F263+F283+F302</f>
        <v>59714.8</v>
      </c>
      <c r="G262" s="98"/>
      <c r="H262" s="98"/>
      <c r="I262" s="98"/>
      <c r="J262" s="98"/>
      <c r="K262" s="98"/>
      <c r="L262" s="98"/>
      <c r="M262" s="98"/>
      <c r="N262" s="98"/>
      <c r="O262" s="324"/>
      <c r="P262" s="324"/>
      <c r="Q262" s="324"/>
      <c r="R262" s="324"/>
      <c r="S262" s="98"/>
      <c r="T262" s="98"/>
    </row>
    <row r="263" spans="1:20" s="27" customFormat="1" x14ac:dyDescent="0.2">
      <c r="A263" s="9" t="s">
        <v>127</v>
      </c>
      <c r="B263" s="39" t="s">
        <v>69</v>
      </c>
      <c r="C263" s="39" t="s">
        <v>63</v>
      </c>
      <c r="D263" s="190"/>
      <c r="E263" s="172"/>
      <c r="F263" s="465">
        <f>F264+F274</f>
        <v>30389.5</v>
      </c>
      <c r="G263" s="309"/>
      <c r="H263" s="309"/>
      <c r="I263" s="309"/>
      <c r="J263" s="309"/>
      <c r="K263" s="96"/>
      <c r="L263" s="96"/>
      <c r="M263" s="96"/>
      <c r="N263" s="96"/>
      <c r="O263" s="309"/>
      <c r="P263" s="309"/>
      <c r="Q263" s="309"/>
      <c r="R263" s="309"/>
      <c r="S263" s="309"/>
      <c r="T263" s="309"/>
    </row>
    <row r="264" spans="1:20" s="31" customFormat="1" x14ac:dyDescent="0.2">
      <c r="A264" s="16" t="s">
        <v>496</v>
      </c>
      <c r="B264" s="19" t="s">
        <v>69</v>
      </c>
      <c r="C264" s="19" t="s">
        <v>63</v>
      </c>
      <c r="D264" s="190" t="s">
        <v>497</v>
      </c>
      <c r="E264" s="172"/>
      <c r="F264" s="70">
        <f>F265</f>
        <v>18099.3</v>
      </c>
      <c r="G264" s="98"/>
      <c r="H264" s="98"/>
      <c r="I264" s="98"/>
      <c r="J264" s="98"/>
      <c r="K264" s="96"/>
      <c r="L264" s="96"/>
      <c r="M264" s="96"/>
      <c r="N264" s="96"/>
      <c r="O264" s="324"/>
      <c r="P264" s="324"/>
      <c r="Q264" s="324"/>
      <c r="R264" s="324"/>
      <c r="S264" s="98"/>
      <c r="T264" s="98"/>
    </row>
    <row r="265" spans="1:20" s="31" customFormat="1" ht="25.5" x14ac:dyDescent="0.2">
      <c r="A265" s="154" t="str">
        <f>'пр.4 вед.стр.'!A918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265" s="159" t="s">
        <v>69</v>
      </c>
      <c r="C265" s="159" t="s">
        <v>63</v>
      </c>
      <c r="D265" s="188" t="str">
        <f>'пр.4 вед.стр.'!E918</f>
        <v xml:space="preserve">7Г 0 00 00000 </v>
      </c>
      <c r="E265" s="171"/>
      <c r="F265" s="467">
        <f>F266+F270</f>
        <v>18099.3</v>
      </c>
      <c r="G265" s="98"/>
      <c r="H265" s="98"/>
      <c r="I265" s="98"/>
      <c r="J265" s="98"/>
      <c r="K265" s="96"/>
      <c r="L265" s="96"/>
      <c r="M265" s="96"/>
      <c r="N265" s="96"/>
      <c r="O265" s="324"/>
      <c r="P265" s="324"/>
      <c r="Q265" s="324"/>
      <c r="R265" s="324"/>
      <c r="S265" s="98"/>
      <c r="T265" s="98"/>
    </row>
    <row r="266" spans="1:20" s="31" customFormat="1" x14ac:dyDescent="0.2">
      <c r="A266" s="29" t="str">
        <f>'пр.4 вед.стр.'!A919</f>
        <v>Основное мероприятие "Оптимизация системы расселения в Сусуманском городском округе"</v>
      </c>
      <c r="B266" s="19" t="s">
        <v>69</v>
      </c>
      <c r="C266" s="19" t="s">
        <v>63</v>
      </c>
      <c r="D266" s="190" t="str">
        <f>'пр.4 вед.стр.'!E919</f>
        <v xml:space="preserve">7Г 0 01 00000 </v>
      </c>
      <c r="E266" s="172"/>
      <c r="F266" s="70">
        <f>F267</f>
        <v>6216.4</v>
      </c>
      <c r="G266" s="98"/>
      <c r="H266" s="98"/>
      <c r="I266" s="98"/>
      <c r="J266" s="98"/>
      <c r="K266" s="96"/>
      <c r="L266" s="96"/>
      <c r="M266" s="96"/>
      <c r="N266" s="96"/>
      <c r="O266" s="324"/>
      <c r="P266" s="324"/>
      <c r="Q266" s="324"/>
      <c r="R266" s="324"/>
      <c r="S266" s="98"/>
      <c r="T266" s="98"/>
    </row>
    <row r="267" spans="1:20" s="31" customFormat="1" x14ac:dyDescent="0.2">
      <c r="A267" s="29" t="str">
        <f>'пр.4 вед.стр.'!A920</f>
        <v xml:space="preserve">Оптимизация жилищного фонда в виде расселения </v>
      </c>
      <c r="B267" s="19" t="s">
        <v>69</v>
      </c>
      <c r="C267" s="19" t="s">
        <v>63</v>
      </c>
      <c r="D267" s="190" t="str">
        <f>'пр.4 вед.стр.'!E920</f>
        <v xml:space="preserve">7Г 0 01 96610 </v>
      </c>
      <c r="E267" s="172"/>
      <c r="F267" s="70">
        <f>F268</f>
        <v>6216.4</v>
      </c>
      <c r="G267" s="98"/>
      <c r="H267" s="98"/>
      <c r="I267" s="98"/>
      <c r="J267" s="98"/>
      <c r="K267" s="96"/>
      <c r="L267" s="96"/>
      <c r="M267" s="96"/>
      <c r="N267" s="96"/>
      <c r="O267" s="324"/>
      <c r="P267" s="324"/>
      <c r="Q267" s="324"/>
      <c r="R267" s="324"/>
      <c r="S267" s="98"/>
      <c r="T267" s="98"/>
    </row>
    <row r="268" spans="1:20" s="31" customFormat="1" x14ac:dyDescent="0.2">
      <c r="A268" s="29" t="str">
        <f>'пр.4 вед.стр.'!A921</f>
        <v>Закупка товаров, работ и услуг для обеспечения государственных (муниципальных) нужд</v>
      </c>
      <c r="B268" s="19" t="s">
        <v>69</v>
      </c>
      <c r="C268" s="19" t="s">
        <v>63</v>
      </c>
      <c r="D268" s="190" t="str">
        <f>'пр.4 вед.стр.'!E921</f>
        <v xml:space="preserve">7Г 0 01 96610 </v>
      </c>
      <c r="E268" s="172" t="str">
        <f>'пр.4 вед.стр.'!F921</f>
        <v>200</v>
      </c>
      <c r="F268" s="70">
        <f>F269</f>
        <v>6216.4</v>
      </c>
      <c r="G268" s="98"/>
      <c r="H268" s="98"/>
      <c r="I268" s="98"/>
      <c r="J268" s="98"/>
      <c r="K268" s="96"/>
      <c r="L268" s="96"/>
      <c r="M268" s="96"/>
      <c r="N268" s="96"/>
      <c r="O268" s="324"/>
      <c r="P268" s="324"/>
      <c r="Q268" s="324"/>
      <c r="R268" s="324"/>
      <c r="S268" s="98"/>
      <c r="T268" s="98"/>
    </row>
    <row r="269" spans="1:20" s="31" customFormat="1" x14ac:dyDescent="0.2">
      <c r="A269" s="16" t="s">
        <v>631</v>
      </c>
      <c r="B269" s="19" t="s">
        <v>69</v>
      </c>
      <c r="C269" s="19" t="s">
        <v>63</v>
      </c>
      <c r="D269" s="190" t="str">
        <f>'пр.4 вед.стр.'!E922</f>
        <v xml:space="preserve">7Г 0 01 96610 </v>
      </c>
      <c r="E269" s="172" t="str">
        <f>'пр.4 вед.стр.'!F922</f>
        <v>240</v>
      </c>
      <c r="F269" s="70">
        <f>'пр.4 вед.стр.'!G921</f>
        <v>6216.4</v>
      </c>
      <c r="G269" s="98"/>
      <c r="H269" s="98"/>
      <c r="I269" s="98"/>
      <c r="J269" s="98"/>
      <c r="K269" s="96"/>
      <c r="L269" s="96"/>
      <c r="M269" s="96"/>
      <c r="N269" s="96"/>
      <c r="O269" s="324"/>
      <c r="P269" s="324"/>
      <c r="Q269" s="324"/>
      <c r="R269" s="324"/>
      <c r="S269" s="98"/>
      <c r="T269" s="98"/>
    </row>
    <row r="270" spans="1:20" s="31" customFormat="1" ht="25.5" x14ac:dyDescent="0.2">
      <c r="A270" s="150" t="str">
        <f>'пр.4 вед.стр.'!A923</f>
        <v>Основное мероприятие « Реализация мероприятий по восстановлению и модернизации муниципального имущества в 2019 году»</v>
      </c>
      <c r="B270" s="164" t="s">
        <v>69</v>
      </c>
      <c r="C270" s="164" t="s">
        <v>63</v>
      </c>
      <c r="D270" s="192" t="str">
        <f>'пр.4 вед.стр.'!E923</f>
        <v xml:space="preserve">7Г 0 02 00000 </v>
      </c>
      <c r="E270" s="177"/>
      <c r="F270" s="451">
        <f>F271</f>
        <v>11882.9</v>
      </c>
      <c r="G270" s="98"/>
      <c r="H270" s="98"/>
      <c r="I270" s="98"/>
      <c r="J270" s="98"/>
      <c r="K270" s="96"/>
      <c r="L270" s="96"/>
      <c r="M270" s="96"/>
      <c r="N270" s="96"/>
      <c r="O270" s="324"/>
      <c r="P270" s="324"/>
      <c r="Q270" s="324"/>
      <c r="R270" s="324"/>
      <c r="S270" s="98"/>
      <c r="T270" s="98"/>
    </row>
    <row r="271" spans="1:20" s="31" customFormat="1" ht="25.5" x14ac:dyDescent="0.2">
      <c r="A271" s="150" t="str">
        <f>'пр.4 вед.стр.'!A924</f>
        <v>Реализация  мероприятий по восстановлению и модернизации муниципального имущества в 2019 году в Сусуманском городском округе</v>
      </c>
      <c r="B271" s="164" t="s">
        <v>69</v>
      </c>
      <c r="C271" s="164" t="s">
        <v>63</v>
      </c>
      <c r="D271" s="192" t="str">
        <f>'пр.4 вед.стр.'!E924</f>
        <v xml:space="preserve">7Г 0 02 Z2178 </v>
      </c>
      <c r="E271" s="177"/>
      <c r="F271" s="451">
        <f>F272</f>
        <v>11882.9</v>
      </c>
      <c r="G271" s="98"/>
      <c r="H271" s="98"/>
      <c r="I271" s="98"/>
      <c r="J271" s="98"/>
      <c r="K271" s="96"/>
      <c r="L271" s="96"/>
      <c r="M271" s="96"/>
      <c r="N271" s="96"/>
      <c r="O271" s="324"/>
      <c r="P271" s="324"/>
      <c r="Q271" s="324"/>
      <c r="R271" s="324"/>
      <c r="S271" s="98"/>
      <c r="T271" s="98"/>
    </row>
    <row r="272" spans="1:20" s="31" customFormat="1" x14ac:dyDescent="0.2">
      <c r="A272" s="150" t="str">
        <f>'пр.4 вед.стр.'!A925</f>
        <v>Закупка товаров, работ и услуг для обеспечения государственных (муниципальных) нужд</v>
      </c>
      <c r="B272" s="164" t="s">
        <v>69</v>
      </c>
      <c r="C272" s="164" t="s">
        <v>63</v>
      </c>
      <c r="D272" s="192" t="str">
        <f>'пр.4 вед.стр.'!E925</f>
        <v xml:space="preserve">7Г 0 02 Z2178 </v>
      </c>
      <c r="E272" s="177" t="s">
        <v>94</v>
      </c>
      <c r="F272" s="451">
        <f>F273</f>
        <v>11882.9</v>
      </c>
      <c r="G272" s="98"/>
      <c r="H272" s="98"/>
      <c r="I272" s="98"/>
      <c r="J272" s="98"/>
      <c r="K272" s="96"/>
      <c r="L272" s="96"/>
      <c r="M272" s="96"/>
      <c r="N272" s="96"/>
      <c r="O272" s="324"/>
      <c r="P272" s="324"/>
      <c r="Q272" s="324"/>
      <c r="R272" s="324"/>
      <c r="S272" s="98"/>
      <c r="T272" s="98"/>
    </row>
    <row r="273" spans="1:20" s="31" customFormat="1" x14ac:dyDescent="0.2">
      <c r="A273" s="150" t="str">
        <f>'пр.4 вед.стр.'!A926</f>
        <v>Иные закупки товаров, работ и услуг для обеспечения государственных ( муниципальных ) нужд</v>
      </c>
      <c r="B273" s="164" t="s">
        <v>69</v>
      </c>
      <c r="C273" s="164" t="s">
        <v>63</v>
      </c>
      <c r="D273" s="192" t="str">
        <f>'пр.4 вед.стр.'!E926</f>
        <v xml:space="preserve">7Г 0 02 Z2178 </v>
      </c>
      <c r="E273" s="177" t="s">
        <v>91</v>
      </c>
      <c r="F273" s="451">
        <f>'пр.4 вед.стр.'!G923</f>
        <v>11882.9</v>
      </c>
      <c r="G273" s="98"/>
      <c r="H273" s="98"/>
      <c r="I273" s="98"/>
      <c r="J273" s="98"/>
      <c r="K273" s="96"/>
      <c r="L273" s="96"/>
      <c r="M273" s="96"/>
      <c r="N273" s="96"/>
      <c r="O273" s="324"/>
      <c r="P273" s="324"/>
      <c r="Q273" s="324"/>
      <c r="R273" s="324"/>
      <c r="S273" s="98"/>
      <c r="T273" s="98"/>
    </row>
    <row r="274" spans="1:20" s="31" customFormat="1" x14ac:dyDescent="0.2">
      <c r="A274" s="32" t="s">
        <v>171</v>
      </c>
      <c r="B274" s="19" t="s">
        <v>69</v>
      </c>
      <c r="C274" s="19" t="s">
        <v>63</v>
      </c>
      <c r="D274" s="172" t="s">
        <v>502</v>
      </c>
      <c r="E274" s="172"/>
      <c r="F274" s="70">
        <f>F275+F278</f>
        <v>12290.2</v>
      </c>
      <c r="G274" s="98"/>
      <c r="H274" s="98"/>
      <c r="I274" s="98"/>
      <c r="J274" s="98"/>
      <c r="K274" s="96"/>
      <c r="L274" s="96"/>
      <c r="M274" s="96"/>
      <c r="N274" s="96"/>
      <c r="O274" s="324"/>
      <c r="P274" s="324"/>
      <c r="Q274" s="324"/>
      <c r="R274" s="324"/>
      <c r="S274" s="98"/>
      <c r="T274" s="98"/>
    </row>
    <row r="275" spans="1:20" s="31" customFormat="1" x14ac:dyDescent="0.2">
      <c r="A275" s="16" t="s">
        <v>202</v>
      </c>
      <c r="B275" s="38" t="s">
        <v>69</v>
      </c>
      <c r="C275" s="38" t="s">
        <v>63</v>
      </c>
      <c r="D275" s="172" t="s">
        <v>503</v>
      </c>
      <c r="E275" s="172"/>
      <c r="F275" s="70">
        <f>F276</f>
        <v>5913.2</v>
      </c>
      <c r="G275" s="98"/>
      <c r="H275" s="98"/>
      <c r="I275" s="98"/>
      <c r="J275" s="98"/>
      <c r="K275" s="96"/>
      <c r="L275" s="96"/>
      <c r="M275" s="96"/>
      <c r="N275" s="96"/>
      <c r="O275" s="324"/>
      <c r="P275" s="324"/>
      <c r="Q275" s="324"/>
      <c r="R275" s="324"/>
      <c r="S275" s="98"/>
      <c r="T275" s="98"/>
    </row>
    <row r="276" spans="1:20" s="31" customFormat="1" x14ac:dyDescent="0.2">
      <c r="A276" s="16" t="s">
        <v>335</v>
      </c>
      <c r="B276" s="38" t="s">
        <v>69</v>
      </c>
      <c r="C276" s="38" t="s">
        <v>63</v>
      </c>
      <c r="D276" s="172" t="s">
        <v>503</v>
      </c>
      <c r="E276" s="172" t="s">
        <v>94</v>
      </c>
      <c r="F276" s="70">
        <f>F277</f>
        <v>5913.2</v>
      </c>
      <c r="G276" s="98"/>
      <c r="H276" s="98"/>
      <c r="I276" s="98"/>
      <c r="J276" s="98"/>
      <c r="K276" s="96"/>
      <c r="L276" s="96"/>
      <c r="M276" s="96"/>
      <c r="N276" s="96"/>
      <c r="O276" s="324"/>
      <c r="P276" s="324"/>
      <c r="Q276" s="324"/>
      <c r="R276" s="324"/>
      <c r="S276" s="98"/>
      <c r="T276" s="98"/>
    </row>
    <row r="277" spans="1:20" s="31" customFormat="1" x14ac:dyDescent="0.2">
      <c r="A277" s="16" t="s">
        <v>631</v>
      </c>
      <c r="B277" s="38" t="s">
        <v>69</v>
      </c>
      <c r="C277" s="38" t="s">
        <v>63</v>
      </c>
      <c r="D277" s="172" t="s">
        <v>503</v>
      </c>
      <c r="E277" s="172" t="s">
        <v>91</v>
      </c>
      <c r="F277" s="70">
        <f>'пр.4 вед.стр.'!G154+'пр.4 вед.стр.'!G343+'пр.4 вед.стр.'!G930</f>
        <v>5913.2</v>
      </c>
      <c r="G277" s="98"/>
      <c r="H277" s="98"/>
      <c r="I277" s="98"/>
      <c r="J277" s="98"/>
      <c r="K277" s="96"/>
      <c r="L277" s="96"/>
      <c r="M277" s="96"/>
      <c r="N277" s="96"/>
      <c r="O277" s="324"/>
      <c r="P277" s="324"/>
      <c r="Q277" s="324"/>
      <c r="R277" s="324"/>
      <c r="S277" s="98"/>
      <c r="T277" s="98"/>
    </row>
    <row r="278" spans="1:20" s="31" customFormat="1" x14ac:dyDescent="0.2">
      <c r="A278" s="16" t="s">
        <v>206</v>
      </c>
      <c r="B278" s="38" t="s">
        <v>69</v>
      </c>
      <c r="C278" s="38" t="s">
        <v>63</v>
      </c>
      <c r="D278" s="172" t="s">
        <v>575</v>
      </c>
      <c r="E278" s="172"/>
      <c r="F278" s="70">
        <f>F281+F279</f>
        <v>6377</v>
      </c>
      <c r="G278" s="98"/>
      <c r="H278" s="98"/>
      <c r="I278" s="98"/>
      <c r="J278" s="98"/>
      <c r="K278" s="96"/>
      <c r="L278" s="96"/>
      <c r="M278" s="96"/>
      <c r="N278" s="96"/>
      <c r="O278" s="324"/>
      <c r="P278" s="324"/>
      <c r="Q278" s="324"/>
      <c r="R278" s="324"/>
      <c r="S278" s="98"/>
      <c r="T278" s="98"/>
    </row>
    <row r="279" spans="1:20" s="31" customFormat="1" x14ac:dyDescent="0.2">
      <c r="A279" s="16" t="s">
        <v>335</v>
      </c>
      <c r="B279" s="38" t="s">
        <v>69</v>
      </c>
      <c r="C279" s="38" t="s">
        <v>63</v>
      </c>
      <c r="D279" s="172" t="s">
        <v>575</v>
      </c>
      <c r="E279" s="172" t="s">
        <v>94</v>
      </c>
      <c r="F279" s="70">
        <f>F280</f>
        <v>50</v>
      </c>
      <c r="G279" s="98"/>
      <c r="H279" s="98"/>
      <c r="I279" s="98"/>
      <c r="J279" s="98"/>
      <c r="K279" s="96"/>
      <c r="L279" s="96"/>
      <c r="M279" s="96"/>
      <c r="N279" s="96"/>
      <c r="O279" s="324"/>
      <c r="P279" s="324"/>
      <c r="Q279" s="324"/>
      <c r="R279" s="324"/>
      <c r="S279" s="98"/>
      <c r="T279" s="98"/>
    </row>
    <row r="280" spans="1:20" s="31" customFormat="1" x14ac:dyDescent="0.2">
      <c r="A280" s="16" t="s">
        <v>631</v>
      </c>
      <c r="B280" s="38" t="s">
        <v>69</v>
      </c>
      <c r="C280" s="38" t="s">
        <v>63</v>
      </c>
      <c r="D280" s="172" t="s">
        <v>575</v>
      </c>
      <c r="E280" s="172" t="s">
        <v>91</v>
      </c>
      <c r="F280" s="70">
        <f>'пр.4 вед.стр.'!G933</f>
        <v>50</v>
      </c>
      <c r="G280" s="98"/>
      <c r="H280" s="98"/>
      <c r="I280" s="98"/>
      <c r="J280" s="98"/>
      <c r="K280" s="96"/>
      <c r="L280" s="96"/>
      <c r="M280" s="96"/>
      <c r="N280" s="96"/>
      <c r="O280" s="324"/>
      <c r="P280" s="324"/>
      <c r="Q280" s="324"/>
      <c r="R280" s="324"/>
      <c r="S280" s="98"/>
      <c r="T280" s="98"/>
    </row>
    <row r="281" spans="1:20" s="31" customFormat="1" x14ac:dyDescent="0.2">
      <c r="A281" s="16" t="s">
        <v>110</v>
      </c>
      <c r="B281" s="38" t="s">
        <v>69</v>
      </c>
      <c r="C281" s="38" t="s">
        <v>63</v>
      </c>
      <c r="D281" s="172" t="s">
        <v>575</v>
      </c>
      <c r="E281" s="172" t="s">
        <v>111</v>
      </c>
      <c r="F281" s="70">
        <f>F282</f>
        <v>6327</v>
      </c>
      <c r="G281" s="98"/>
      <c r="H281" s="98"/>
      <c r="I281" s="98"/>
      <c r="J281" s="98"/>
      <c r="K281" s="96"/>
      <c r="L281" s="96"/>
      <c r="M281" s="96"/>
      <c r="N281" s="96"/>
      <c r="O281" s="324"/>
      <c r="P281" s="324"/>
      <c r="Q281" s="324"/>
      <c r="R281" s="324"/>
      <c r="S281" s="98"/>
      <c r="T281" s="98"/>
    </row>
    <row r="282" spans="1:20" s="31" customFormat="1" x14ac:dyDescent="0.2">
      <c r="A282" s="16" t="s">
        <v>113</v>
      </c>
      <c r="B282" s="38" t="s">
        <v>69</v>
      </c>
      <c r="C282" s="38" t="s">
        <v>63</v>
      </c>
      <c r="D282" s="172" t="s">
        <v>575</v>
      </c>
      <c r="E282" s="172" t="s">
        <v>114</v>
      </c>
      <c r="F282" s="70">
        <f>'пр.4 вед.стр.'!G935</f>
        <v>6327</v>
      </c>
      <c r="G282" s="98"/>
      <c r="H282" s="98"/>
      <c r="I282" s="98"/>
      <c r="J282" s="98"/>
      <c r="K282" s="96"/>
      <c r="L282" s="96"/>
      <c r="M282" s="96"/>
      <c r="N282" s="96"/>
      <c r="O282" s="324"/>
      <c r="P282" s="324"/>
      <c r="Q282" s="324"/>
      <c r="R282" s="324"/>
      <c r="S282" s="98"/>
      <c r="T282" s="98"/>
    </row>
    <row r="283" spans="1:20" s="31" customFormat="1" x14ac:dyDescent="0.2">
      <c r="A283" s="15" t="s">
        <v>173</v>
      </c>
      <c r="B283" s="39" t="s">
        <v>69</v>
      </c>
      <c r="C283" s="39" t="s">
        <v>64</v>
      </c>
      <c r="D283" s="194"/>
      <c r="E283" s="176"/>
      <c r="F283" s="465">
        <f>F284+F298</f>
        <v>23787</v>
      </c>
      <c r="G283" s="98"/>
      <c r="H283" s="98"/>
      <c r="I283" s="98"/>
      <c r="J283" s="98"/>
      <c r="K283" s="96"/>
      <c r="L283" s="96"/>
      <c r="M283" s="96"/>
      <c r="N283" s="96"/>
      <c r="O283" s="324"/>
      <c r="P283" s="324"/>
      <c r="Q283" s="324"/>
      <c r="R283" s="324"/>
      <c r="S283" s="98"/>
      <c r="T283" s="98"/>
    </row>
    <row r="284" spans="1:20" s="31" customFormat="1" x14ac:dyDescent="0.2">
      <c r="A284" s="16" t="s">
        <v>496</v>
      </c>
      <c r="B284" s="19" t="s">
        <v>69</v>
      </c>
      <c r="C284" s="19" t="s">
        <v>64</v>
      </c>
      <c r="D284" s="190" t="s">
        <v>567</v>
      </c>
      <c r="E284" s="172"/>
      <c r="F284" s="70">
        <f>F285+F290</f>
        <v>21166.799999999999</v>
      </c>
      <c r="G284" s="98"/>
      <c r="H284" s="98"/>
      <c r="I284" s="98"/>
      <c r="J284" s="98"/>
      <c r="K284" s="96"/>
      <c r="L284" s="96"/>
      <c r="M284" s="96"/>
      <c r="N284" s="96"/>
      <c r="O284" s="324"/>
      <c r="P284" s="324"/>
      <c r="Q284" s="324"/>
      <c r="R284" s="324"/>
      <c r="S284" s="98"/>
      <c r="T284" s="98"/>
    </row>
    <row r="285" spans="1:20" s="31" customFormat="1" ht="25.5" x14ac:dyDescent="0.2">
      <c r="A285" s="158" t="str">
        <f>'пр.4 вед.стр.'!A938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285" s="159" t="s">
        <v>69</v>
      </c>
      <c r="C285" s="159" t="s">
        <v>64</v>
      </c>
      <c r="D285" s="188" t="str">
        <f>'пр.4 вед.стр.'!E938</f>
        <v>7Я 0 00 00000</v>
      </c>
      <c r="E285" s="171"/>
      <c r="F285" s="467">
        <f>F286</f>
        <v>800</v>
      </c>
      <c r="G285" s="98"/>
      <c r="H285" s="98"/>
      <c r="I285" s="98"/>
      <c r="J285" s="98"/>
      <c r="K285" s="96"/>
      <c r="L285" s="96"/>
      <c r="M285" s="96"/>
      <c r="N285" s="96"/>
      <c r="O285" s="324"/>
      <c r="P285" s="324"/>
      <c r="Q285" s="324"/>
      <c r="R285" s="324"/>
      <c r="S285" s="98"/>
      <c r="T285" s="98"/>
    </row>
    <row r="286" spans="1:20" x14ac:dyDescent="0.2">
      <c r="A286" s="32" t="str">
        <f>'пр.4 вед.стр.'!A939</f>
        <v>Основное мероприятие  "Финансовая поддержка организациям коммунального комплекса"</v>
      </c>
      <c r="B286" s="19" t="s">
        <v>69</v>
      </c>
      <c r="C286" s="19" t="s">
        <v>64</v>
      </c>
      <c r="D286" s="190" t="str">
        <f>'пр.4 вед.стр.'!E939</f>
        <v>7Я 0 01 00000</v>
      </c>
      <c r="E286" s="172"/>
      <c r="F286" s="70">
        <f>F287</f>
        <v>800</v>
      </c>
    </row>
    <row r="287" spans="1:20" ht="25.5" x14ac:dyDescent="0.2">
      <c r="A287" s="16" t="str">
        <f>'пр.4 вед.стр.'!A940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87" s="19" t="s">
        <v>69</v>
      </c>
      <c r="C287" s="19" t="s">
        <v>64</v>
      </c>
      <c r="D287" s="190" t="str">
        <f>'пр.4 вед.стр.'!E940</f>
        <v>7Я 0 01 98700</v>
      </c>
      <c r="E287" s="172"/>
      <c r="F287" s="70">
        <f>F288</f>
        <v>800</v>
      </c>
    </row>
    <row r="288" spans="1:20" s="31" customFormat="1" x14ac:dyDescent="0.2">
      <c r="A288" s="16" t="str">
        <f>'пр.4 вед.стр.'!A941</f>
        <v>Иные бюджетные ассигнования</v>
      </c>
      <c r="B288" s="19" t="s">
        <v>69</v>
      </c>
      <c r="C288" s="19" t="s">
        <v>64</v>
      </c>
      <c r="D288" s="190" t="str">
        <f>'пр.4 вед.стр.'!E941</f>
        <v>7Я 0 01 98700</v>
      </c>
      <c r="E288" s="172" t="str">
        <f>'пр.4 вед.стр.'!F941</f>
        <v>800</v>
      </c>
      <c r="F288" s="70">
        <f>F289</f>
        <v>800</v>
      </c>
      <c r="G288" s="98"/>
      <c r="H288" s="98"/>
      <c r="I288" s="98"/>
      <c r="J288" s="98"/>
      <c r="K288" s="96"/>
      <c r="L288" s="96"/>
      <c r="M288" s="96"/>
      <c r="N288" s="96"/>
      <c r="O288" s="324"/>
      <c r="P288" s="324"/>
      <c r="Q288" s="324"/>
      <c r="R288" s="324"/>
      <c r="S288" s="98"/>
      <c r="T288" s="98"/>
    </row>
    <row r="289" spans="1:20" s="31" customFormat="1" ht="25.5" x14ac:dyDescent="0.2">
      <c r="A289" s="16" t="str">
        <f>'пр.4 вед.стр.'!A942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9" s="19" t="s">
        <v>69</v>
      </c>
      <c r="C289" s="19" t="s">
        <v>64</v>
      </c>
      <c r="D289" s="190" t="str">
        <f>'пр.4 вед.стр.'!E942</f>
        <v>7Я 0 01 98700</v>
      </c>
      <c r="E289" s="172" t="str">
        <f>'пр.4 вед.стр.'!F942</f>
        <v>810</v>
      </c>
      <c r="F289" s="70">
        <f>'пр.4 вед.стр.'!G942</f>
        <v>800</v>
      </c>
      <c r="G289" s="98"/>
      <c r="H289" s="98"/>
      <c r="I289" s="98"/>
      <c r="J289" s="98"/>
      <c r="K289" s="96"/>
      <c r="L289" s="96"/>
      <c r="M289" s="96"/>
      <c r="N289" s="96"/>
      <c r="O289" s="324"/>
      <c r="P289" s="324"/>
      <c r="Q289" s="324"/>
      <c r="R289" s="324"/>
      <c r="S289" s="98"/>
      <c r="T289" s="98"/>
    </row>
    <row r="290" spans="1:20" ht="25.5" x14ac:dyDescent="0.2">
      <c r="A290" s="158" t="str">
        <f>'пр.4 вед.стр.'!A943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290" s="159" t="s">
        <v>69</v>
      </c>
      <c r="C290" s="159" t="s">
        <v>64</v>
      </c>
      <c r="D290" s="188" t="str">
        <f>'пр.4 вед.стр.'!E943</f>
        <v>7N 0 00 00000</v>
      </c>
      <c r="E290" s="171"/>
      <c r="F290" s="467">
        <f>F291</f>
        <v>20366.8</v>
      </c>
    </row>
    <row r="291" spans="1:20" ht="25.5" x14ac:dyDescent="0.2">
      <c r="A291" s="16" t="str">
        <f>'пр.4 вед.стр.'!A944</f>
        <v>Основное мероприятие "Проведение реконструкции, ремонта или замены оборудования на объектах коммунальной инфраструктуры"</v>
      </c>
      <c r="B291" s="19" t="s">
        <v>69</v>
      </c>
      <c r="C291" s="19" t="s">
        <v>64</v>
      </c>
      <c r="D291" s="190" t="str">
        <f>'пр.4 вед.стр.'!E944</f>
        <v>7N 0 01 00000</v>
      </c>
      <c r="E291" s="172"/>
      <c r="F291" s="70">
        <f>F292+F295</f>
        <v>20366.8</v>
      </c>
    </row>
    <row r="292" spans="1:20" ht="25.5" x14ac:dyDescent="0.2">
      <c r="A292" s="16" t="str">
        <f>'пр.4 вед.стр.'!A945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92" s="19" t="s">
        <v>69</v>
      </c>
      <c r="C292" s="19" t="s">
        <v>64</v>
      </c>
      <c r="D292" s="190" t="str">
        <f>'пр.4 вед.стр.'!E945</f>
        <v>7N 0 01  98200</v>
      </c>
      <c r="E292" s="172"/>
      <c r="F292" s="70">
        <f>F293</f>
        <v>300</v>
      </c>
    </row>
    <row r="293" spans="1:20" x14ac:dyDescent="0.2">
      <c r="A293" s="16" t="str">
        <f>'пр.4 вед.стр.'!A946</f>
        <v>Закупка товаров, работ и услуг для обеспечения государственных (муниципальных) нужд</v>
      </c>
      <c r="B293" s="19" t="s">
        <v>69</v>
      </c>
      <c r="C293" s="19" t="s">
        <v>64</v>
      </c>
      <c r="D293" s="190" t="str">
        <f>'пр.4 вед.стр.'!E946</f>
        <v>7N 0 01  98200</v>
      </c>
      <c r="E293" s="172" t="str">
        <f>'пр.4 вед.стр.'!F946</f>
        <v>200</v>
      </c>
      <c r="F293" s="70">
        <f>F294</f>
        <v>300</v>
      </c>
    </row>
    <row r="294" spans="1:20" x14ac:dyDescent="0.2">
      <c r="A294" s="16" t="s">
        <v>631</v>
      </c>
      <c r="B294" s="19" t="s">
        <v>69</v>
      </c>
      <c r="C294" s="19" t="s">
        <v>64</v>
      </c>
      <c r="D294" s="190" t="str">
        <f>'пр.4 вед.стр.'!E947</f>
        <v>7N 0 01  98200</v>
      </c>
      <c r="E294" s="172" t="str">
        <f>'пр.4 вед.стр.'!F947</f>
        <v>240</v>
      </c>
      <c r="F294" s="70">
        <f>'пр.4 вед.стр.'!G947</f>
        <v>300</v>
      </c>
    </row>
    <row r="295" spans="1:20" ht="24" customHeight="1" x14ac:dyDescent="0.2">
      <c r="A295" s="16" t="str">
        <f>'пр.4 вед.стр.'!A948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295" s="19" t="s">
        <v>69</v>
      </c>
      <c r="C295" s="19" t="s">
        <v>64</v>
      </c>
      <c r="D295" s="190" t="str">
        <f>'пр.4 вед.стр.'!E948</f>
        <v>7N 0 01  98100</v>
      </c>
      <c r="E295" s="172"/>
      <c r="F295" s="70">
        <f>F296</f>
        <v>20066.8</v>
      </c>
    </row>
    <row r="296" spans="1:20" x14ac:dyDescent="0.2">
      <c r="A296" s="16" t="str">
        <f>'пр.4 вед.стр.'!A949</f>
        <v>Закупка товаров, работ и услуг для обеспечения государственных (муниципальных) нужд</v>
      </c>
      <c r="B296" s="19" t="s">
        <v>69</v>
      </c>
      <c r="C296" s="19" t="s">
        <v>64</v>
      </c>
      <c r="D296" s="190" t="str">
        <f>'пр.4 вед.стр.'!E949</f>
        <v>7N 0 01  98100</v>
      </c>
      <c r="E296" s="172" t="str">
        <f>'пр.4 вед.стр.'!F949</f>
        <v>200</v>
      </c>
      <c r="F296" s="70">
        <f>F297</f>
        <v>20066.8</v>
      </c>
    </row>
    <row r="297" spans="1:20" x14ac:dyDescent="0.2">
      <c r="A297" s="16" t="str">
        <f>'пр.4 вед.стр.'!A950</f>
        <v>Иные закупки товаров, работ и услуг для обеспечения государственных ( муниципальных ) нужд</v>
      </c>
      <c r="B297" s="19" t="s">
        <v>69</v>
      </c>
      <c r="C297" s="19" t="s">
        <v>64</v>
      </c>
      <c r="D297" s="190" t="str">
        <f>'пр.4 вед.стр.'!E950</f>
        <v>7N 0 01  98100</v>
      </c>
      <c r="E297" s="172" t="str">
        <f>'пр.4 вед.стр.'!F950</f>
        <v>240</v>
      </c>
      <c r="F297" s="70">
        <f>'пр.4 вед.стр.'!G950</f>
        <v>20066.8</v>
      </c>
    </row>
    <row r="298" spans="1:20" x14ac:dyDescent="0.2">
      <c r="A298" s="16" t="str">
        <f>'пр.4 вед.стр.'!A951</f>
        <v>Поддержка коммунального хозяйства</v>
      </c>
      <c r="B298" s="19" t="s">
        <v>69</v>
      </c>
      <c r="C298" s="19" t="s">
        <v>64</v>
      </c>
      <c r="D298" s="172" t="s">
        <v>577</v>
      </c>
      <c r="E298" s="172"/>
      <c r="F298" s="70">
        <f>F299</f>
        <v>2620.1999999999998</v>
      </c>
    </row>
    <row r="299" spans="1:20" ht="25.5" x14ac:dyDescent="0.2">
      <c r="A299" s="16" t="str">
        <f>'пр.4 вед.стр.'!A952</f>
        <v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99" s="38" t="s">
        <v>69</v>
      </c>
      <c r="C299" s="38" t="s">
        <v>64</v>
      </c>
      <c r="D299" s="172" t="s">
        <v>578</v>
      </c>
      <c r="E299" s="172"/>
      <c r="F299" s="70">
        <f>F300</f>
        <v>2620.1999999999998</v>
      </c>
    </row>
    <row r="300" spans="1:20" s="31" customFormat="1" x14ac:dyDescent="0.2">
      <c r="A300" s="16" t="s">
        <v>110</v>
      </c>
      <c r="B300" s="38" t="s">
        <v>69</v>
      </c>
      <c r="C300" s="38" t="s">
        <v>64</v>
      </c>
      <c r="D300" s="172" t="s">
        <v>578</v>
      </c>
      <c r="E300" s="172" t="s">
        <v>111</v>
      </c>
      <c r="F300" s="70">
        <f>F301</f>
        <v>2620.1999999999998</v>
      </c>
      <c r="G300" s="98"/>
      <c r="H300" s="98"/>
      <c r="I300" s="98"/>
      <c r="J300" s="98"/>
      <c r="K300" s="96"/>
      <c r="L300" s="96"/>
      <c r="M300" s="96"/>
      <c r="N300" s="96"/>
      <c r="O300" s="324"/>
      <c r="P300" s="324"/>
      <c r="Q300" s="324"/>
      <c r="R300" s="324"/>
      <c r="S300" s="98"/>
      <c r="T300" s="98"/>
    </row>
    <row r="301" spans="1:20" s="31" customFormat="1" ht="25.5" x14ac:dyDescent="0.2">
      <c r="A301" s="16" t="s">
        <v>135</v>
      </c>
      <c r="B301" s="38" t="s">
        <v>69</v>
      </c>
      <c r="C301" s="38" t="s">
        <v>64</v>
      </c>
      <c r="D301" s="172" t="s">
        <v>578</v>
      </c>
      <c r="E301" s="172" t="s">
        <v>112</v>
      </c>
      <c r="F301" s="70">
        <f>'пр.4 вед.стр.'!G954</f>
        <v>2620.1999999999998</v>
      </c>
      <c r="G301" s="98"/>
      <c r="H301" s="98"/>
      <c r="I301" s="98"/>
      <c r="J301" s="98"/>
      <c r="K301" s="96"/>
      <c r="L301" s="96"/>
      <c r="M301" s="96"/>
      <c r="N301" s="96"/>
      <c r="O301" s="324"/>
      <c r="P301" s="324"/>
      <c r="Q301" s="324"/>
      <c r="R301" s="324"/>
      <c r="S301" s="98"/>
      <c r="T301" s="98"/>
    </row>
    <row r="302" spans="1:20" s="31" customFormat="1" x14ac:dyDescent="0.2">
      <c r="A302" s="15" t="s">
        <v>175</v>
      </c>
      <c r="B302" s="39" t="s">
        <v>69</v>
      </c>
      <c r="C302" s="39" t="s">
        <v>67</v>
      </c>
      <c r="D302" s="176"/>
      <c r="E302" s="176"/>
      <c r="F302" s="465">
        <f>F303+F314+F321+F328</f>
        <v>5538.2999999999993</v>
      </c>
      <c r="G302" s="98"/>
      <c r="H302" s="98"/>
      <c r="I302" s="98"/>
      <c r="J302" s="98"/>
      <c r="K302" s="96"/>
      <c r="L302" s="96"/>
      <c r="M302" s="96"/>
      <c r="N302" s="96"/>
      <c r="O302" s="324"/>
      <c r="P302" s="324"/>
      <c r="Q302" s="324"/>
      <c r="R302" s="324"/>
      <c r="S302" s="98"/>
      <c r="T302" s="98"/>
    </row>
    <row r="303" spans="1:20" s="31" customFormat="1" x14ac:dyDescent="0.2">
      <c r="A303" s="16" t="s">
        <v>496</v>
      </c>
      <c r="B303" s="19" t="s">
        <v>69</v>
      </c>
      <c r="C303" s="19" t="s">
        <v>67</v>
      </c>
      <c r="D303" s="190" t="s">
        <v>567</v>
      </c>
      <c r="E303" s="172"/>
      <c r="F303" s="70">
        <f>F304+F309</f>
        <v>197</v>
      </c>
      <c r="G303" s="98"/>
      <c r="H303" s="98"/>
      <c r="I303" s="98"/>
      <c r="J303" s="98"/>
      <c r="K303" s="96"/>
      <c r="L303" s="96"/>
      <c r="M303" s="96"/>
      <c r="N303" s="96"/>
      <c r="O303" s="324"/>
      <c r="P303" s="324"/>
      <c r="Q303" s="324"/>
      <c r="R303" s="324"/>
      <c r="S303" s="98"/>
      <c r="T303" s="98"/>
    </row>
    <row r="304" spans="1:20" s="31" customFormat="1" ht="25.5" x14ac:dyDescent="0.2">
      <c r="A304" s="158" t="str">
        <f>'пр.4 вед.стр.'!A957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04" s="159" t="s">
        <v>69</v>
      </c>
      <c r="C304" s="159" t="s">
        <v>67</v>
      </c>
      <c r="D304" s="188" t="str">
        <f>'пр.4 вед.стр.'!E957</f>
        <v xml:space="preserve">7К 0 00 00000 </v>
      </c>
      <c r="E304" s="171"/>
      <c r="F304" s="467">
        <f>F305</f>
        <v>55</v>
      </c>
      <c r="G304" s="98"/>
      <c r="H304" s="98"/>
      <c r="I304" s="98"/>
      <c r="J304" s="98"/>
      <c r="K304" s="96"/>
      <c r="L304" s="96"/>
      <c r="M304" s="96"/>
      <c r="N304" s="96"/>
      <c r="O304" s="324"/>
      <c r="P304" s="324"/>
      <c r="Q304" s="324"/>
      <c r="R304" s="324"/>
      <c r="S304" s="98"/>
      <c r="T304" s="98"/>
    </row>
    <row r="305" spans="1:20" s="31" customFormat="1" ht="25.5" x14ac:dyDescent="0.2">
      <c r="A305" s="32" t="str">
        <f>'пр.4 вед.стр.'!A958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05" s="19" t="s">
        <v>69</v>
      </c>
      <c r="C305" s="19" t="s">
        <v>67</v>
      </c>
      <c r="D305" s="190" t="str">
        <f>'пр.4 вед.стр.'!E958</f>
        <v xml:space="preserve">7К 0 01 00000 </v>
      </c>
      <c r="E305" s="172"/>
      <c r="F305" s="70">
        <f>F306</f>
        <v>55</v>
      </c>
      <c r="G305" s="98"/>
      <c r="H305" s="98"/>
      <c r="I305" s="98"/>
      <c r="J305" s="98"/>
      <c r="K305" s="96"/>
      <c r="L305" s="96"/>
      <c r="M305" s="96"/>
      <c r="N305" s="96"/>
      <c r="O305" s="324"/>
      <c r="P305" s="324"/>
      <c r="Q305" s="324"/>
      <c r="R305" s="324"/>
      <c r="S305" s="98"/>
      <c r="T305" s="98"/>
    </row>
    <row r="306" spans="1:20" s="31" customFormat="1" ht="25.5" x14ac:dyDescent="0.2">
      <c r="A306" s="32" t="str">
        <f>'пр.4 вед.стр.'!A959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06" s="19" t="s">
        <v>69</v>
      </c>
      <c r="C306" s="19" t="s">
        <v>67</v>
      </c>
      <c r="D306" s="190" t="str">
        <f>'пр.4 вед.стр.'!E959</f>
        <v>7К 0 01 L5550</v>
      </c>
      <c r="E306" s="172"/>
      <c r="F306" s="70">
        <f>F307</f>
        <v>55</v>
      </c>
      <c r="G306" s="98"/>
      <c r="H306" s="98"/>
      <c r="I306" s="98"/>
      <c r="J306" s="98"/>
      <c r="K306" s="96"/>
      <c r="L306" s="96"/>
      <c r="M306" s="96"/>
      <c r="N306" s="96"/>
      <c r="O306" s="324"/>
      <c r="P306" s="324"/>
      <c r="Q306" s="324"/>
      <c r="R306" s="324"/>
      <c r="S306" s="98"/>
      <c r="T306" s="98"/>
    </row>
    <row r="307" spans="1:20" s="31" customFormat="1" x14ac:dyDescent="0.2">
      <c r="A307" s="32" t="str">
        <f>'пр.4 вед.стр.'!A960</f>
        <v>Закупка товаров, работ и услуг для обеспечения государственных (муниципальных) нужд</v>
      </c>
      <c r="B307" s="19" t="s">
        <v>69</v>
      </c>
      <c r="C307" s="19" t="s">
        <v>67</v>
      </c>
      <c r="D307" s="190" t="str">
        <f>'пр.4 вед.стр.'!E960</f>
        <v>7К 0 01 L5550</v>
      </c>
      <c r="E307" s="172" t="str">
        <f>'пр.4 вед.стр.'!F960</f>
        <v>200</v>
      </c>
      <c r="F307" s="70">
        <f>F308</f>
        <v>55</v>
      </c>
      <c r="G307" s="98"/>
      <c r="H307" s="98"/>
      <c r="I307" s="98"/>
      <c r="J307" s="98"/>
      <c r="K307" s="96"/>
      <c r="L307" s="96"/>
      <c r="M307" s="96"/>
      <c r="N307" s="96"/>
      <c r="O307" s="324"/>
      <c r="P307" s="324"/>
      <c r="Q307" s="324"/>
      <c r="R307" s="324"/>
      <c r="S307" s="98"/>
      <c r="T307" s="98"/>
    </row>
    <row r="308" spans="1:20" s="31" customFormat="1" x14ac:dyDescent="0.2">
      <c r="A308" s="16" t="s">
        <v>631</v>
      </c>
      <c r="B308" s="19" t="s">
        <v>69</v>
      </c>
      <c r="C308" s="19" t="s">
        <v>67</v>
      </c>
      <c r="D308" s="190" t="str">
        <f>'пр.4 вед.стр.'!E961</f>
        <v>7К 0 01 L5550</v>
      </c>
      <c r="E308" s="172" t="str">
        <f>'пр.4 вед.стр.'!F961</f>
        <v>240</v>
      </c>
      <c r="F308" s="70">
        <f>'пр.4 вед.стр.'!G961</f>
        <v>55</v>
      </c>
      <c r="G308" s="98"/>
      <c r="H308" s="98"/>
      <c r="I308" s="98"/>
      <c r="J308" s="98"/>
      <c r="K308" s="96"/>
      <c r="L308" s="96"/>
      <c r="M308" s="96"/>
      <c r="N308" s="96"/>
      <c r="O308" s="324"/>
      <c r="P308" s="324"/>
      <c r="Q308" s="324"/>
      <c r="R308" s="324"/>
      <c r="S308" s="98"/>
      <c r="T308" s="98"/>
    </row>
    <row r="309" spans="1:20" s="31" customFormat="1" x14ac:dyDescent="0.2">
      <c r="A309" s="158" t="str">
        <f>'пр.4 вед.стр.'!A962</f>
        <v>Муниципальная программа "Благоустройство Сусуманского городского округа на 2018- 2020 годы"</v>
      </c>
      <c r="B309" s="159" t="s">
        <v>69</v>
      </c>
      <c r="C309" s="159" t="s">
        <v>67</v>
      </c>
      <c r="D309" s="188" t="str">
        <f>'пр.4 вед.стр.'!E962</f>
        <v>7Z 0 00 00000</v>
      </c>
      <c r="E309" s="171"/>
      <c r="F309" s="467">
        <f>F310</f>
        <v>142</v>
      </c>
      <c r="G309" s="98"/>
      <c r="H309" s="98"/>
      <c r="I309" s="98"/>
      <c r="J309" s="98"/>
      <c r="K309" s="96"/>
      <c r="L309" s="96"/>
      <c r="M309" s="96"/>
      <c r="N309" s="96"/>
      <c r="O309" s="324"/>
      <c r="P309" s="324"/>
      <c r="Q309" s="324"/>
      <c r="R309" s="324"/>
      <c r="S309" s="98"/>
      <c r="T309" s="98"/>
    </row>
    <row r="310" spans="1:20" s="31" customFormat="1" x14ac:dyDescent="0.2">
      <c r="A310" s="32" t="str">
        <f>'пр.4 вед.стр.'!A963</f>
        <v>Основное мероприятие "Обеспечение реализации программы"</v>
      </c>
      <c r="B310" s="19" t="s">
        <v>69</v>
      </c>
      <c r="C310" s="19" t="s">
        <v>67</v>
      </c>
      <c r="D310" s="190" t="str">
        <f>'пр.4 вед.стр.'!E963</f>
        <v>7Z 0 01 00000</v>
      </c>
      <c r="E310" s="172"/>
      <c r="F310" s="70">
        <f>F311</f>
        <v>142</v>
      </c>
      <c r="G310" s="98"/>
      <c r="H310" s="98"/>
      <c r="I310" s="98"/>
      <c r="J310" s="98"/>
      <c r="K310" s="96"/>
      <c r="L310" s="96"/>
      <c r="M310" s="96"/>
      <c r="N310" s="96"/>
      <c r="O310" s="324"/>
      <c r="P310" s="324"/>
      <c r="Q310" s="324"/>
      <c r="R310" s="324"/>
      <c r="S310" s="98"/>
      <c r="T310" s="98"/>
    </row>
    <row r="311" spans="1:20" s="31" customFormat="1" x14ac:dyDescent="0.2">
      <c r="A311" s="32" t="str">
        <f>'пр.4 вед.стр.'!A964</f>
        <v>Мероприятия по благоустройству территории Сусуманского городского округа</v>
      </c>
      <c r="B311" s="19" t="s">
        <v>69</v>
      </c>
      <c r="C311" s="19" t="s">
        <v>67</v>
      </c>
      <c r="D311" s="190" t="str">
        <f>'пр.4 вед.стр.'!E964</f>
        <v>7Z 0 01 92010</v>
      </c>
      <c r="E311" s="172"/>
      <c r="F311" s="70">
        <f>F312</f>
        <v>142</v>
      </c>
      <c r="G311" s="98"/>
      <c r="H311" s="98"/>
      <c r="I311" s="98"/>
      <c r="J311" s="98"/>
      <c r="K311" s="96"/>
      <c r="L311" s="96"/>
      <c r="M311" s="96"/>
      <c r="N311" s="96"/>
      <c r="O311" s="324"/>
      <c r="P311" s="324"/>
      <c r="Q311" s="324"/>
      <c r="R311" s="324"/>
      <c r="S311" s="98"/>
      <c r="T311" s="98"/>
    </row>
    <row r="312" spans="1:20" s="31" customFormat="1" x14ac:dyDescent="0.2">
      <c r="A312" s="32" t="str">
        <f>'пр.4 вед.стр.'!A965</f>
        <v>Закупка товаров, работ и услуг для обеспечения государственных (муниципальных) нужд</v>
      </c>
      <c r="B312" s="19" t="s">
        <v>69</v>
      </c>
      <c r="C312" s="19" t="s">
        <v>67</v>
      </c>
      <c r="D312" s="190" t="str">
        <f>'пр.4 вед.стр.'!E965</f>
        <v>7Z 0 01 92010</v>
      </c>
      <c r="E312" s="172" t="str">
        <f>'пр.4 вед.стр.'!F965</f>
        <v>200</v>
      </c>
      <c r="F312" s="70">
        <f>F313</f>
        <v>142</v>
      </c>
      <c r="G312" s="98"/>
      <c r="H312" s="98"/>
      <c r="I312" s="98"/>
      <c r="J312" s="98"/>
      <c r="K312" s="96"/>
      <c r="L312" s="96"/>
      <c r="M312" s="96"/>
      <c r="N312" s="96"/>
      <c r="O312" s="324"/>
      <c r="P312" s="324"/>
      <c r="Q312" s="324"/>
      <c r="R312" s="324"/>
      <c r="S312" s="98"/>
      <c r="T312" s="98"/>
    </row>
    <row r="313" spans="1:20" s="31" customFormat="1" x14ac:dyDescent="0.2">
      <c r="A313" s="16" t="s">
        <v>631</v>
      </c>
      <c r="B313" s="19" t="s">
        <v>69</v>
      </c>
      <c r="C313" s="19" t="s">
        <v>67</v>
      </c>
      <c r="D313" s="190" t="str">
        <f>'пр.4 вед.стр.'!E966</f>
        <v>7Z 0 01 92010</v>
      </c>
      <c r="E313" s="172" t="str">
        <f>'пр.4 вед.стр.'!F966</f>
        <v>240</v>
      </c>
      <c r="F313" s="70">
        <f>'пр.4 вед.стр.'!G966</f>
        <v>142</v>
      </c>
      <c r="G313" s="98"/>
      <c r="H313" s="98"/>
      <c r="I313" s="98"/>
      <c r="J313" s="98"/>
      <c r="K313" s="96"/>
      <c r="L313" s="96"/>
      <c r="M313" s="96"/>
      <c r="N313" s="96"/>
      <c r="O313" s="324"/>
      <c r="P313" s="324"/>
      <c r="Q313" s="324"/>
      <c r="R313" s="324"/>
      <c r="S313" s="98"/>
      <c r="T313" s="98"/>
    </row>
    <row r="314" spans="1:20" x14ac:dyDescent="0.2">
      <c r="A314" s="32" t="s">
        <v>583</v>
      </c>
      <c r="B314" s="19" t="s">
        <v>69</v>
      </c>
      <c r="C314" s="19" t="s">
        <v>67</v>
      </c>
      <c r="D314" s="172" t="s">
        <v>584</v>
      </c>
      <c r="E314" s="172"/>
      <c r="F314" s="468">
        <f>F315+F318</f>
        <v>2735.2</v>
      </c>
    </row>
    <row r="315" spans="1:20" x14ac:dyDescent="0.2">
      <c r="A315" s="16" t="str">
        <f>'пр.4 вед.стр.'!A968</f>
        <v xml:space="preserve"> Уличное освещение</v>
      </c>
      <c r="B315" s="19" t="s">
        <v>69</v>
      </c>
      <c r="C315" s="19" t="s">
        <v>67</v>
      </c>
      <c r="D315" s="172" t="s">
        <v>593</v>
      </c>
      <c r="E315" s="172"/>
      <c r="F315" s="70">
        <f>F316</f>
        <v>2585.1999999999998</v>
      </c>
    </row>
    <row r="316" spans="1:20" x14ac:dyDescent="0.2">
      <c r="A316" s="16" t="s">
        <v>335</v>
      </c>
      <c r="B316" s="19" t="s">
        <v>69</v>
      </c>
      <c r="C316" s="19" t="s">
        <v>67</v>
      </c>
      <c r="D316" s="172" t="s">
        <v>593</v>
      </c>
      <c r="E316" s="172" t="s">
        <v>94</v>
      </c>
      <c r="F316" s="70">
        <f>F317</f>
        <v>2585.1999999999998</v>
      </c>
    </row>
    <row r="317" spans="1:20" x14ac:dyDescent="0.2">
      <c r="A317" s="16" t="s">
        <v>631</v>
      </c>
      <c r="B317" s="19" t="s">
        <v>69</v>
      </c>
      <c r="C317" s="19" t="s">
        <v>67</v>
      </c>
      <c r="D317" s="172" t="s">
        <v>593</v>
      </c>
      <c r="E317" s="172" t="s">
        <v>91</v>
      </c>
      <c r="F317" s="70">
        <f>'пр.4 вед.стр.'!G970</f>
        <v>2585.1999999999998</v>
      </c>
    </row>
    <row r="318" spans="1:20" x14ac:dyDescent="0.2">
      <c r="A318" s="16" t="str">
        <f>'пр.4 вед.стр.'!A971</f>
        <v>Прочие мероприятия по благоустройству</v>
      </c>
      <c r="B318" s="19" t="s">
        <v>69</v>
      </c>
      <c r="C318" s="19" t="s">
        <v>67</v>
      </c>
      <c r="D318" s="172" t="s">
        <v>652</v>
      </c>
      <c r="E318" s="172"/>
      <c r="F318" s="70">
        <f>F319</f>
        <v>150</v>
      </c>
    </row>
    <row r="319" spans="1:20" x14ac:dyDescent="0.2">
      <c r="A319" s="16" t="str">
        <f>'пр.4 вед.стр.'!A972</f>
        <v>Закупка товаров, работ и услуг для обеспечения государственных (муниципальных) нужд</v>
      </c>
      <c r="B319" s="19" t="s">
        <v>69</v>
      </c>
      <c r="C319" s="19" t="s">
        <v>67</v>
      </c>
      <c r="D319" s="172" t="s">
        <v>652</v>
      </c>
      <c r="E319" s="172" t="s">
        <v>94</v>
      </c>
      <c r="F319" s="70">
        <f>F320</f>
        <v>150</v>
      </c>
    </row>
    <row r="320" spans="1:20" x14ac:dyDescent="0.2">
      <c r="A320" s="16" t="s">
        <v>631</v>
      </c>
      <c r="B320" s="19" t="s">
        <v>69</v>
      </c>
      <c r="C320" s="19" t="s">
        <v>67</v>
      </c>
      <c r="D320" s="172" t="s">
        <v>652</v>
      </c>
      <c r="E320" s="172" t="s">
        <v>91</v>
      </c>
      <c r="F320" s="70">
        <f>'пр.4 вед.стр.'!G973</f>
        <v>150</v>
      </c>
    </row>
    <row r="321" spans="1:6" x14ac:dyDescent="0.2">
      <c r="A321" s="29" t="s">
        <v>585</v>
      </c>
      <c r="B321" s="19" t="s">
        <v>69</v>
      </c>
      <c r="C321" s="19" t="s">
        <v>67</v>
      </c>
      <c r="D321" s="172" t="s">
        <v>586</v>
      </c>
      <c r="E321" s="181"/>
      <c r="F321" s="70">
        <f>F322+F325</f>
        <v>700</v>
      </c>
    </row>
    <row r="322" spans="1:6" x14ac:dyDescent="0.2">
      <c r="A322" s="32" t="s">
        <v>204</v>
      </c>
      <c r="B322" s="38" t="s">
        <v>69</v>
      </c>
      <c r="C322" s="38" t="s">
        <v>67</v>
      </c>
      <c r="D322" s="172" t="s">
        <v>587</v>
      </c>
      <c r="E322" s="172"/>
      <c r="F322" s="468">
        <f>F323</f>
        <v>200</v>
      </c>
    </row>
    <row r="323" spans="1:6" x14ac:dyDescent="0.2">
      <c r="A323" s="16" t="s">
        <v>335</v>
      </c>
      <c r="B323" s="19" t="s">
        <v>69</v>
      </c>
      <c r="C323" s="19" t="s">
        <v>67</v>
      </c>
      <c r="D323" s="172" t="s">
        <v>587</v>
      </c>
      <c r="E323" s="172" t="s">
        <v>94</v>
      </c>
      <c r="F323" s="70">
        <f>F324</f>
        <v>200</v>
      </c>
    </row>
    <row r="324" spans="1:6" x14ac:dyDescent="0.2">
      <c r="A324" s="16" t="s">
        <v>631</v>
      </c>
      <c r="B324" s="19" t="s">
        <v>69</v>
      </c>
      <c r="C324" s="19" t="s">
        <v>67</v>
      </c>
      <c r="D324" s="172" t="s">
        <v>587</v>
      </c>
      <c r="E324" s="172" t="s">
        <v>91</v>
      </c>
      <c r="F324" s="70">
        <f>'пр.4 вед.стр.'!G977</f>
        <v>200</v>
      </c>
    </row>
    <row r="325" spans="1:6" x14ac:dyDescent="0.2">
      <c r="A325" s="16" t="s">
        <v>764</v>
      </c>
      <c r="B325" s="19" t="s">
        <v>69</v>
      </c>
      <c r="C325" s="19" t="s">
        <v>67</v>
      </c>
      <c r="D325" s="172" t="s">
        <v>588</v>
      </c>
      <c r="E325" s="172"/>
      <c r="F325" s="70">
        <f>F326</f>
        <v>500</v>
      </c>
    </row>
    <row r="326" spans="1:6" x14ac:dyDescent="0.2">
      <c r="A326" s="16" t="s">
        <v>335</v>
      </c>
      <c r="B326" s="19" t="s">
        <v>69</v>
      </c>
      <c r="C326" s="19" t="s">
        <v>67</v>
      </c>
      <c r="D326" s="172" t="s">
        <v>588</v>
      </c>
      <c r="E326" s="262">
        <v>200</v>
      </c>
      <c r="F326" s="70">
        <f>F327</f>
        <v>500</v>
      </c>
    </row>
    <row r="327" spans="1:6" x14ac:dyDescent="0.2">
      <c r="A327" s="16" t="s">
        <v>631</v>
      </c>
      <c r="B327" s="19" t="s">
        <v>69</v>
      </c>
      <c r="C327" s="19" t="s">
        <v>67</v>
      </c>
      <c r="D327" s="172" t="s">
        <v>588</v>
      </c>
      <c r="E327" s="262">
        <v>240</v>
      </c>
      <c r="F327" s="70">
        <f>'пр.4 вед.стр.'!G980</f>
        <v>500</v>
      </c>
    </row>
    <row r="328" spans="1:6" ht="25.5" x14ac:dyDescent="0.2">
      <c r="A328" s="150" t="str">
        <f>'пр.4 вед.стр.'!A981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28" s="164" t="s">
        <v>69</v>
      </c>
      <c r="C328" s="164" t="s">
        <v>67</v>
      </c>
      <c r="D328" s="177" t="str">
        <f>'пр.4 вед.стр.'!E981</f>
        <v>Р1 0 00 00000</v>
      </c>
      <c r="E328" s="177"/>
      <c r="F328" s="451">
        <f>F329+F333</f>
        <v>1906.1</v>
      </c>
    </row>
    <row r="329" spans="1:6" x14ac:dyDescent="0.2">
      <c r="A329" s="150" t="str">
        <f>'пр.4 вед.стр.'!A982</f>
        <v xml:space="preserve">Обеспечение государственных полномочий по отлову и содержанию безнадзорных животных </v>
      </c>
      <c r="B329" s="164" t="s">
        <v>69</v>
      </c>
      <c r="C329" s="164" t="s">
        <v>67</v>
      </c>
      <c r="D329" s="177" t="str">
        <f>'пр.4 вед.стр.'!E982</f>
        <v>Р1 7 00 00000</v>
      </c>
      <c r="E329" s="177"/>
      <c r="F329" s="451">
        <f>F330</f>
        <v>244</v>
      </c>
    </row>
    <row r="330" spans="1:6" x14ac:dyDescent="0.2">
      <c r="A330" s="150" t="str">
        <f>'пр.4 вед.стр.'!A983</f>
        <v xml:space="preserve">Осуществление государственных полномочий по отлову и содержанию безнадзорных животных </v>
      </c>
      <c r="B330" s="164" t="s">
        <v>69</v>
      </c>
      <c r="C330" s="164" t="s">
        <v>67</v>
      </c>
      <c r="D330" s="177" t="str">
        <f>'пр.4 вед.стр.'!E983</f>
        <v>Р1 7 00 74170</v>
      </c>
      <c r="E330" s="177"/>
      <c r="F330" s="451">
        <f>F331</f>
        <v>244</v>
      </c>
    </row>
    <row r="331" spans="1:6" x14ac:dyDescent="0.2">
      <c r="A331" s="150" t="str">
        <f>'пр.4 вед.стр.'!A984</f>
        <v>Закупка товаров, работ и услуг для обеспечения государственных (муниципальных) нужд</v>
      </c>
      <c r="B331" s="164" t="s">
        <v>69</v>
      </c>
      <c r="C331" s="164" t="s">
        <v>67</v>
      </c>
      <c r="D331" s="177" t="str">
        <f>'пр.4 вед.стр.'!E984</f>
        <v>Р1 7 00 74170</v>
      </c>
      <c r="E331" s="177" t="str">
        <f>'пр.4 вед.стр.'!F984</f>
        <v>200</v>
      </c>
      <c r="F331" s="451">
        <f>F332</f>
        <v>244</v>
      </c>
    </row>
    <row r="332" spans="1:6" x14ac:dyDescent="0.2">
      <c r="A332" s="150" t="s">
        <v>631</v>
      </c>
      <c r="B332" s="164" t="s">
        <v>69</v>
      </c>
      <c r="C332" s="164" t="s">
        <v>67</v>
      </c>
      <c r="D332" s="177" t="str">
        <f>'пр.4 вед.стр.'!E985</f>
        <v>Р1 7 00 74170</v>
      </c>
      <c r="E332" s="177" t="str">
        <f>'пр.4 вед.стр.'!F985</f>
        <v>240</v>
      </c>
      <c r="F332" s="451">
        <f>'пр.4 вед.стр.'!G985</f>
        <v>244</v>
      </c>
    </row>
    <row r="333" spans="1:6" ht="25.5" x14ac:dyDescent="0.2">
      <c r="A333" s="150" t="str">
        <f>'пр.4 вед.стр.'!A986</f>
        <v>Обеспечение государственных полномочий по организации мероприятий при осуществлении деятельности по обращению с животными без владельцев в 2019 году</v>
      </c>
      <c r="B333" s="164" t="s">
        <v>69</v>
      </c>
      <c r="C333" s="164" t="s">
        <v>67</v>
      </c>
      <c r="D333" s="177" t="str">
        <f>'пр.4 вед.стр.'!E986</f>
        <v>Р1 8 00 00000</v>
      </c>
      <c r="E333" s="177"/>
      <c r="F333" s="451">
        <f>F334</f>
        <v>1662.1</v>
      </c>
    </row>
    <row r="334" spans="1:6" ht="25.5" x14ac:dyDescent="0.2">
      <c r="A334" s="150" t="str">
        <f>'пр.4 вед.стр.'!A987</f>
        <v xml:space="preserve">Осуществление государственных полномочий по организации мероприятий при осуществлении деятельности по обращению с животными без владельцев в 2019 году </v>
      </c>
      <c r="B334" s="164" t="s">
        <v>69</v>
      </c>
      <c r="C334" s="164" t="s">
        <v>67</v>
      </c>
      <c r="D334" s="177" t="str">
        <f>'пр.4 вед.стр.'!E987</f>
        <v>Р1 8 00 74190</v>
      </c>
      <c r="E334" s="177"/>
      <c r="F334" s="451">
        <f>F335</f>
        <v>1662.1</v>
      </c>
    </row>
    <row r="335" spans="1:6" x14ac:dyDescent="0.2">
      <c r="A335" s="150" t="str">
        <f>'пр.4 вед.стр.'!A988</f>
        <v>Закупка товаров, работ и услуг для обеспечения государственных (муниципальных) нужд</v>
      </c>
      <c r="B335" s="164" t="s">
        <v>69</v>
      </c>
      <c r="C335" s="164" t="s">
        <v>67</v>
      </c>
      <c r="D335" s="177" t="str">
        <f>'пр.4 вед.стр.'!E988</f>
        <v>Р1 8 00 74190</v>
      </c>
      <c r="E335" s="177" t="str">
        <f>'пр.4 вед.стр.'!F988</f>
        <v>200</v>
      </c>
      <c r="F335" s="451">
        <f>F336</f>
        <v>1662.1</v>
      </c>
    </row>
    <row r="336" spans="1:6" x14ac:dyDescent="0.2">
      <c r="A336" s="150" t="s">
        <v>631</v>
      </c>
      <c r="B336" s="164" t="s">
        <v>69</v>
      </c>
      <c r="C336" s="164" t="s">
        <v>67</v>
      </c>
      <c r="D336" s="177" t="str">
        <f>'пр.4 вед.стр.'!E989</f>
        <v>Р1 8 00 74190</v>
      </c>
      <c r="E336" s="177" t="str">
        <f>'пр.4 вед.стр.'!F989</f>
        <v>240</v>
      </c>
      <c r="F336" s="451">
        <f>'пр.4 вед.стр.'!G989</f>
        <v>1662.1</v>
      </c>
    </row>
    <row r="337" spans="1:14" x14ac:dyDescent="0.2">
      <c r="A337" s="15" t="s">
        <v>355</v>
      </c>
      <c r="B337" s="40" t="s">
        <v>73</v>
      </c>
      <c r="C337" s="40" t="s">
        <v>34</v>
      </c>
      <c r="D337" s="176"/>
      <c r="E337" s="176"/>
      <c r="F337" s="465">
        <f>F338</f>
        <v>1585</v>
      </c>
    </row>
    <row r="338" spans="1:14" x14ac:dyDescent="0.2">
      <c r="A338" s="15" t="s">
        <v>296</v>
      </c>
      <c r="B338" s="40" t="s">
        <v>73</v>
      </c>
      <c r="C338" s="40" t="s">
        <v>69</v>
      </c>
      <c r="D338" s="176"/>
      <c r="E338" s="176"/>
      <c r="F338" s="465">
        <f>F340+F348</f>
        <v>1585</v>
      </c>
    </row>
    <row r="339" spans="1:14" x14ac:dyDescent="0.2">
      <c r="A339" s="16" t="s">
        <v>496</v>
      </c>
      <c r="B339" s="66" t="s">
        <v>73</v>
      </c>
      <c r="C339" s="66" t="s">
        <v>69</v>
      </c>
      <c r="D339" s="197" t="s">
        <v>567</v>
      </c>
      <c r="E339" s="176"/>
      <c r="F339" s="70">
        <f>F340</f>
        <v>1500</v>
      </c>
    </row>
    <row r="340" spans="1:14" ht="25.5" x14ac:dyDescent="0.2">
      <c r="A340" s="158" t="str">
        <f>'пр.4 вед.стр.'!A993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340" s="159" t="s">
        <v>73</v>
      </c>
      <c r="C340" s="159" t="s">
        <v>69</v>
      </c>
      <c r="D340" s="171" t="str">
        <f>'пр.4 вед.стр.'!E993</f>
        <v>7W 0 00 00000</v>
      </c>
      <c r="E340" s="171"/>
      <c r="F340" s="467">
        <f>F341</f>
        <v>1500</v>
      </c>
    </row>
    <row r="341" spans="1:14" ht="25.5" x14ac:dyDescent="0.2">
      <c r="A341" s="16" t="str">
        <f>'пр.4 вед.стр.'!A994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341" s="19" t="s">
        <v>73</v>
      </c>
      <c r="C341" s="19" t="s">
        <v>69</v>
      </c>
      <c r="D341" s="172" t="str">
        <f>'пр.4 вед.стр.'!E994</f>
        <v>7W 0 02 00000</v>
      </c>
      <c r="E341" s="172"/>
      <c r="F341" s="70">
        <f>F342+F345</f>
        <v>1500</v>
      </c>
      <c r="K341" s="98"/>
      <c r="L341" s="98"/>
      <c r="M341" s="98"/>
      <c r="N341" s="98"/>
    </row>
    <row r="342" spans="1:14" ht="25.5" x14ac:dyDescent="0.2">
      <c r="A342" s="16" t="str">
        <f>'пр.4 вед.стр.'!A995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342" s="19" t="s">
        <v>73</v>
      </c>
      <c r="C342" s="19" t="s">
        <v>69</v>
      </c>
      <c r="D342" s="172" t="str">
        <f>'пр.4 вед.стр.'!E995</f>
        <v>7W 0 02 73710</v>
      </c>
      <c r="E342" s="172"/>
      <c r="F342" s="70">
        <f>F343</f>
        <v>1425</v>
      </c>
      <c r="K342" s="98"/>
      <c r="L342" s="98"/>
      <c r="M342" s="98"/>
      <c r="N342" s="98"/>
    </row>
    <row r="343" spans="1:14" x14ac:dyDescent="0.2">
      <c r="A343" s="16" t="str">
        <f>'пр.4 вед.стр.'!A996</f>
        <v>Закупка товаров, работ и услуг для обеспечения государственных (муниципальных) нужд</v>
      </c>
      <c r="B343" s="19" t="s">
        <v>73</v>
      </c>
      <c r="C343" s="19" t="s">
        <v>69</v>
      </c>
      <c r="D343" s="172" t="str">
        <f>'пр.4 вед.стр.'!E996</f>
        <v>7W 0 02 73710</v>
      </c>
      <c r="E343" s="172" t="str">
        <f>'пр.4 вед.стр.'!F996</f>
        <v>200</v>
      </c>
      <c r="F343" s="70">
        <f>F344</f>
        <v>1425</v>
      </c>
      <c r="K343" s="98"/>
      <c r="L343" s="98"/>
      <c r="M343" s="98"/>
      <c r="N343" s="98"/>
    </row>
    <row r="344" spans="1:14" x14ac:dyDescent="0.2">
      <c r="A344" s="16" t="str">
        <f>'пр.4 вед.стр.'!A997</f>
        <v>Иные закупки товаров, работ и услуг для обеспечения государственных ( муниципальных ) нужд</v>
      </c>
      <c r="B344" s="19" t="s">
        <v>73</v>
      </c>
      <c r="C344" s="19" t="s">
        <v>69</v>
      </c>
      <c r="D344" s="172" t="str">
        <f>'пр.4 вед.стр.'!E997</f>
        <v>7W 0 02 73710</v>
      </c>
      <c r="E344" s="172" t="str">
        <f>'пр.4 вед.стр.'!F997</f>
        <v>240</v>
      </c>
      <c r="F344" s="70">
        <f>'пр.4 вед.стр.'!G997</f>
        <v>1425</v>
      </c>
      <c r="K344" s="98"/>
      <c r="L344" s="98"/>
      <c r="M344" s="98"/>
      <c r="N344" s="98"/>
    </row>
    <row r="345" spans="1:14" ht="28.15" customHeight="1" x14ac:dyDescent="0.2">
      <c r="A345" s="16" t="str">
        <f>'пр.4 вед.стр.'!A998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345" s="19" t="s">
        <v>73</v>
      </c>
      <c r="C345" s="19" t="s">
        <v>69</v>
      </c>
      <c r="D345" s="172" t="str">
        <f>'пр.4 вед.стр.'!E998</f>
        <v>7W 0 02 S3710</v>
      </c>
      <c r="E345" s="172"/>
      <c r="F345" s="70">
        <f>F346</f>
        <v>75</v>
      </c>
      <c r="K345" s="98"/>
      <c r="L345" s="98"/>
      <c r="M345" s="98"/>
      <c r="N345" s="98"/>
    </row>
    <row r="346" spans="1:14" x14ac:dyDescent="0.2">
      <c r="A346" s="16" t="str">
        <f>'пр.4 вед.стр.'!A999</f>
        <v>Закупка товаров, работ и услуг для обеспечения государственных (муниципальных) нужд</v>
      </c>
      <c r="B346" s="19" t="s">
        <v>73</v>
      </c>
      <c r="C346" s="19" t="s">
        <v>69</v>
      </c>
      <c r="D346" s="172" t="str">
        <f>'пр.4 вед.стр.'!E999</f>
        <v>7W 0 02 S3710</v>
      </c>
      <c r="E346" s="172" t="str">
        <f>'пр.4 вед.стр.'!F999</f>
        <v>200</v>
      </c>
      <c r="F346" s="70">
        <f>F347</f>
        <v>75</v>
      </c>
      <c r="K346" s="98"/>
      <c r="L346" s="98"/>
      <c r="M346" s="98"/>
      <c r="N346" s="98"/>
    </row>
    <row r="347" spans="1:14" x14ac:dyDescent="0.2">
      <c r="A347" s="16" t="str">
        <f>'пр.4 вед.стр.'!A1000</f>
        <v>Иные закупки товаров, работ и услуг для обеспечения государственных ( муниципальных ) нужд</v>
      </c>
      <c r="B347" s="19" t="s">
        <v>73</v>
      </c>
      <c r="C347" s="19" t="s">
        <v>69</v>
      </c>
      <c r="D347" s="172" t="str">
        <f>'пр.4 вед.стр.'!E1000</f>
        <v>7W 0 02 S3710</v>
      </c>
      <c r="E347" s="172" t="str">
        <f>'пр.4 вед.стр.'!F1000</f>
        <v>240</v>
      </c>
      <c r="F347" s="70">
        <f>'пр.4 вед.стр.'!G1000</f>
        <v>75</v>
      </c>
      <c r="K347" s="98"/>
      <c r="L347" s="98"/>
      <c r="M347" s="98"/>
      <c r="N347" s="98"/>
    </row>
    <row r="348" spans="1:14" x14ac:dyDescent="0.2">
      <c r="A348" s="16" t="str">
        <f>'пр.4 вед.стр.'!A1001</f>
        <v xml:space="preserve">Мероприятия в области охраны окружающей среды </v>
      </c>
      <c r="B348" s="19" t="s">
        <v>73</v>
      </c>
      <c r="C348" s="19" t="s">
        <v>69</v>
      </c>
      <c r="D348" s="172" t="str">
        <f>'пр.4 вед.стр.'!E1001</f>
        <v>К4 0 00 00000</v>
      </c>
      <c r="E348" s="172"/>
      <c r="F348" s="70">
        <f>F349</f>
        <v>85</v>
      </c>
      <c r="K348" s="98"/>
      <c r="L348" s="98"/>
      <c r="M348" s="98"/>
      <c r="N348" s="98"/>
    </row>
    <row r="349" spans="1:14" x14ac:dyDescent="0.2">
      <c r="A349" s="16" t="str">
        <f>'пр.4 вед.стр.'!A1002</f>
        <v>Прочие мероприятия в области охраны окружающей среды</v>
      </c>
      <c r="B349" s="19" t="s">
        <v>73</v>
      </c>
      <c r="C349" s="19" t="s">
        <v>69</v>
      </c>
      <c r="D349" s="172" t="str">
        <f>'пр.4 вед.стр.'!E1002</f>
        <v>К4 0 00 08660</v>
      </c>
      <c r="E349" s="172"/>
      <c r="F349" s="70">
        <f>F350</f>
        <v>85</v>
      </c>
      <c r="K349" s="98"/>
      <c r="L349" s="98"/>
      <c r="M349" s="98"/>
      <c r="N349" s="98"/>
    </row>
    <row r="350" spans="1:14" x14ac:dyDescent="0.2">
      <c r="A350" s="16" t="str">
        <f>'пр.4 вед.стр.'!A1003</f>
        <v>Закупка товаров, работ и услуг для обеспечения государственных (муниципальных) нужд</v>
      </c>
      <c r="B350" s="19" t="s">
        <v>73</v>
      </c>
      <c r="C350" s="19" t="s">
        <v>69</v>
      </c>
      <c r="D350" s="172" t="str">
        <f>'пр.4 вед.стр.'!E1003</f>
        <v>К4 0 00 08660</v>
      </c>
      <c r="E350" s="172" t="str">
        <f>'пр.4 вед.стр.'!F1003</f>
        <v>200</v>
      </c>
      <c r="F350" s="70">
        <f>F351</f>
        <v>85</v>
      </c>
      <c r="K350" s="98"/>
      <c r="L350" s="98"/>
      <c r="M350" s="98"/>
      <c r="N350" s="98"/>
    </row>
    <row r="351" spans="1:14" x14ac:dyDescent="0.2">
      <c r="A351" s="16" t="s">
        <v>631</v>
      </c>
      <c r="B351" s="19" t="s">
        <v>73</v>
      </c>
      <c r="C351" s="19" t="s">
        <v>69</v>
      </c>
      <c r="D351" s="172" t="str">
        <f>'пр.4 вед.стр.'!E1004</f>
        <v>К4 0 00 08660</v>
      </c>
      <c r="E351" s="172" t="str">
        <f>'пр.4 вед.стр.'!F1004</f>
        <v>240</v>
      </c>
      <c r="F351" s="469">
        <f>'пр.4 вед.стр.'!G1004</f>
        <v>85</v>
      </c>
      <c r="K351" s="98"/>
      <c r="L351" s="98"/>
      <c r="M351" s="98"/>
      <c r="N351" s="98"/>
    </row>
    <row r="352" spans="1:14" x14ac:dyDescent="0.2">
      <c r="A352" s="15" t="s">
        <v>8</v>
      </c>
      <c r="B352" s="45" t="s">
        <v>66</v>
      </c>
      <c r="C352" s="45" t="s">
        <v>34</v>
      </c>
      <c r="D352" s="194"/>
      <c r="E352" s="179"/>
      <c r="F352" s="465">
        <f>F353+F409+F496+F605+F547</f>
        <v>371109.49999999994</v>
      </c>
    </row>
    <row r="353" spans="1:20" s="31" customFormat="1" x14ac:dyDescent="0.2">
      <c r="A353" s="15" t="s">
        <v>9</v>
      </c>
      <c r="B353" s="34" t="s">
        <v>66</v>
      </c>
      <c r="C353" s="34" t="s">
        <v>63</v>
      </c>
      <c r="D353" s="176"/>
      <c r="E353" s="176"/>
      <c r="F353" s="465">
        <f>F355+F360+F374+F394+F399</f>
        <v>70348</v>
      </c>
      <c r="G353" s="98"/>
      <c r="H353" s="98"/>
      <c r="I353" s="98"/>
      <c r="J353" s="98"/>
      <c r="K353" s="96"/>
      <c r="L353" s="96"/>
      <c r="M353" s="96"/>
      <c r="N353" s="96"/>
      <c r="O353" s="324"/>
      <c r="P353" s="324"/>
      <c r="Q353" s="324"/>
      <c r="R353" s="324"/>
      <c r="S353" s="98"/>
      <c r="T353" s="98"/>
    </row>
    <row r="354" spans="1:20" s="31" customFormat="1" x14ac:dyDescent="0.2">
      <c r="A354" s="16" t="s">
        <v>496</v>
      </c>
      <c r="B354" s="20" t="s">
        <v>66</v>
      </c>
      <c r="C354" s="20" t="s">
        <v>63</v>
      </c>
      <c r="D354" s="190" t="s">
        <v>497</v>
      </c>
      <c r="E354" s="172"/>
      <c r="F354" s="70">
        <f>F355+F360+F374+F394</f>
        <v>56207</v>
      </c>
      <c r="G354" s="98"/>
      <c r="H354" s="98"/>
      <c r="I354" s="98"/>
      <c r="J354" s="98"/>
      <c r="K354" s="96"/>
      <c r="L354" s="96"/>
      <c r="M354" s="96"/>
      <c r="N354" s="96"/>
      <c r="O354" s="324"/>
      <c r="P354" s="324"/>
      <c r="Q354" s="324"/>
      <c r="R354" s="324"/>
      <c r="S354" s="98"/>
      <c r="T354" s="98"/>
    </row>
    <row r="355" spans="1:20" s="31" customFormat="1" ht="25.5" x14ac:dyDescent="0.2">
      <c r="A355" s="154" t="str">
        <f>'пр.4 вед.стр.'!A354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55" s="155" t="s">
        <v>66</v>
      </c>
      <c r="C355" s="155" t="s">
        <v>63</v>
      </c>
      <c r="D355" s="188" t="str">
        <f>'пр.4 вед.стр.'!E354</f>
        <v xml:space="preserve">7Б 0 00 00000 </v>
      </c>
      <c r="E355" s="171"/>
      <c r="F355" s="467">
        <f>F356</f>
        <v>177.3</v>
      </c>
      <c r="G355" s="98"/>
      <c r="H355" s="98"/>
      <c r="I355" s="98"/>
      <c r="J355" s="98"/>
      <c r="K355" s="96"/>
      <c r="L355" s="96"/>
      <c r="M355" s="96"/>
      <c r="N355" s="96"/>
      <c r="O355" s="324"/>
      <c r="P355" s="324"/>
      <c r="Q355" s="324"/>
      <c r="R355" s="324"/>
      <c r="S355" s="98"/>
      <c r="T355" s="98"/>
    </row>
    <row r="356" spans="1:20" s="31" customFormat="1" ht="25.5" x14ac:dyDescent="0.2">
      <c r="A356" s="29" t="str">
        <f>'пр.4 вед.стр.'!A355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6" s="20" t="s">
        <v>66</v>
      </c>
      <c r="C356" s="20" t="s">
        <v>63</v>
      </c>
      <c r="D356" s="190" t="str">
        <f>'пр.4 вед.стр.'!E355</f>
        <v xml:space="preserve">7Б 0 01 00000 </v>
      </c>
      <c r="E356" s="172"/>
      <c r="F356" s="70">
        <f>F357</f>
        <v>177.3</v>
      </c>
      <c r="G356" s="98"/>
      <c r="H356" s="98"/>
      <c r="I356" s="98"/>
      <c r="J356" s="98"/>
      <c r="K356" s="96"/>
      <c r="L356" s="96"/>
      <c r="M356" s="96"/>
      <c r="N356" s="96"/>
      <c r="O356" s="324"/>
      <c r="P356" s="324"/>
      <c r="Q356" s="324"/>
      <c r="R356" s="324"/>
      <c r="S356" s="98"/>
      <c r="T356" s="98"/>
    </row>
    <row r="357" spans="1:20" s="31" customFormat="1" x14ac:dyDescent="0.2">
      <c r="A357" s="29" t="str">
        <f>'пр.4 вед.стр.'!A356</f>
        <v>Обслуживание систем видеонаблюдения, охранной сигнализации</v>
      </c>
      <c r="B357" s="20" t="s">
        <v>66</v>
      </c>
      <c r="C357" s="20" t="s">
        <v>63</v>
      </c>
      <c r="D357" s="190" t="str">
        <f>'пр.4 вед.стр.'!E356</f>
        <v xml:space="preserve">7Б 0 01 91600 </v>
      </c>
      <c r="E357" s="172"/>
      <c r="F357" s="70">
        <f>F358</f>
        <v>177.3</v>
      </c>
      <c r="G357" s="98"/>
      <c r="H357" s="98"/>
      <c r="I357" s="98"/>
      <c r="J357" s="98"/>
      <c r="K357" s="96"/>
      <c r="L357" s="96"/>
      <c r="M357" s="96"/>
      <c r="N357" s="96"/>
      <c r="O357" s="324"/>
      <c r="P357" s="324"/>
      <c r="Q357" s="324"/>
      <c r="R357" s="324"/>
      <c r="S357" s="98"/>
      <c r="T357" s="98"/>
    </row>
    <row r="358" spans="1:20" s="31" customFormat="1" ht="25.5" x14ac:dyDescent="0.2">
      <c r="A358" s="29" t="str">
        <f>'пр.4 вед.стр.'!A357</f>
        <v>Предоставление субсидий бюджетным, автономным учреждениям и иным некоммерческим организациям</v>
      </c>
      <c r="B358" s="20" t="s">
        <v>66</v>
      </c>
      <c r="C358" s="20" t="s">
        <v>63</v>
      </c>
      <c r="D358" s="190" t="str">
        <f>'пр.4 вед.стр.'!E357</f>
        <v xml:space="preserve">7Б 0 01 91600 </v>
      </c>
      <c r="E358" s="172" t="str">
        <f>'пр.4 вед.стр.'!F357</f>
        <v>600</v>
      </c>
      <c r="F358" s="70">
        <f>F359</f>
        <v>177.3</v>
      </c>
      <c r="G358" s="98"/>
      <c r="H358" s="98"/>
      <c r="I358" s="98"/>
      <c r="J358" s="98"/>
      <c r="K358" s="96"/>
      <c r="L358" s="96"/>
      <c r="M358" s="96"/>
      <c r="N358" s="96"/>
      <c r="O358" s="324"/>
      <c r="P358" s="324"/>
      <c r="Q358" s="324"/>
      <c r="R358" s="324"/>
      <c r="S358" s="98"/>
      <c r="T358" s="98"/>
    </row>
    <row r="359" spans="1:20" s="31" customFormat="1" x14ac:dyDescent="0.2">
      <c r="A359" s="29" t="str">
        <f>'пр.4 вед.стр.'!A358</f>
        <v>Субсидии бюджетным учреждениям</v>
      </c>
      <c r="B359" s="20" t="s">
        <v>66</v>
      </c>
      <c r="C359" s="20" t="s">
        <v>63</v>
      </c>
      <c r="D359" s="190" t="str">
        <f>'пр.4 вед.стр.'!E358</f>
        <v xml:space="preserve">7Б 0 01 91600 </v>
      </c>
      <c r="E359" s="172" t="str">
        <f>'пр.4 вед.стр.'!F358</f>
        <v>610</v>
      </c>
      <c r="F359" s="70">
        <f>'пр.4 вед.стр.'!G358</f>
        <v>177.3</v>
      </c>
      <c r="G359" s="98"/>
      <c r="H359" s="98"/>
      <c r="I359" s="98"/>
      <c r="J359" s="98"/>
      <c r="K359" s="96"/>
      <c r="L359" s="96"/>
      <c r="M359" s="96"/>
      <c r="N359" s="96"/>
      <c r="O359" s="324"/>
      <c r="P359" s="324"/>
      <c r="Q359" s="324"/>
      <c r="R359" s="324"/>
      <c r="S359" s="98"/>
      <c r="T359" s="98"/>
    </row>
    <row r="360" spans="1:20" s="31" customFormat="1" ht="25.5" x14ac:dyDescent="0.2">
      <c r="A360" s="154" t="str">
        <f>'пр.4 вед.стр.'!A359</f>
        <v>Муниципальная программа  "Пожарная безопасность в Сусуманском городском округе на 2018- 2020 годы"</v>
      </c>
      <c r="B360" s="155" t="s">
        <v>66</v>
      </c>
      <c r="C360" s="155" t="s">
        <v>63</v>
      </c>
      <c r="D360" s="188" t="str">
        <f>'пр.4 вед.стр.'!E359</f>
        <v xml:space="preserve">7П 0 00 00000 </v>
      </c>
      <c r="E360" s="171"/>
      <c r="F360" s="467">
        <f>F361</f>
        <v>443.3</v>
      </c>
      <c r="G360" s="98"/>
      <c r="H360" s="98"/>
      <c r="I360" s="98"/>
      <c r="J360" s="98"/>
      <c r="K360" s="96"/>
      <c r="L360" s="96"/>
      <c r="M360" s="96"/>
      <c r="N360" s="96"/>
      <c r="O360" s="324"/>
      <c r="P360" s="324"/>
      <c r="Q360" s="324"/>
      <c r="R360" s="324"/>
      <c r="S360" s="98"/>
      <c r="T360" s="98"/>
    </row>
    <row r="361" spans="1:20" s="31" customFormat="1" ht="25.5" x14ac:dyDescent="0.2">
      <c r="A361" s="29" t="str">
        <f>'пр.4 вед.стр.'!A360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1" s="20" t="s">
        <v>66</v>
      </c>
      <c r="C361" s="20" t="s">
        <v>63</v>
      </c>
      <c r="D361" s="190" t="str">
        <f>'пр.4 вед.стр.'!E360</f>
        <v xml:space="preserve">7П 0 01 00000 </v>
      </c>
      <c r="E361" s="172"/>
      <c r="F361" s="70">
        <f>F362+F365+F368+F371</f>
        <v>443.3</v>
      </c>
      <c r="G361" s="98"/>
      <c r="H361" s="98"/>
      <c r="I361" s="98"/>
      <c r="J361" s="98"/>
      <c r="K361" s="96"/>
      <c r="L361" s="96"/>
      <c r="M361" s="96"/>
      <c r="N361" s="96"/>
      <c r="O361" s="324"/>
      <c r="P361" s="324"/>
      <c r="Q361" s="324"/>
      <c r="R361" s="324"/>
      <c r="S361" s="98"/>
      <c r="T361" s="98"/>
    </row>
    <row r="362" spans="1:20" s="31" customFormat="1" ht="25.5" x14ac:dyDescent="0.2">
      <c r="A362" s="29" t="str">
        <f>'пр.4 вед.стр.'!A361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2" s="20" t="s">
        <v>66</v>
      </c>
      <c r="C362" s="20" t="s">
        <v>63</v>
      </c>
      <c r="D362" s="190" t="str">
        <f>'пр.4 вед.стр.'!E361</f>
        <v xml:space="preserve">7П 0 01 94100 </v>
      </c>
      <c r="E362" s="172"/>
      <c r="F362" s="70">
        <f>F363</f>
        <v>287.7</v>
      </c>
      <c r="G362" s="98"/>
      <c r="H362" s="98"/>
      <c r="I362" s="98"/>
      <c r="J362" s="98"/>
      <c r="K362" s="96"/>
      <c r="L362" s="96"/>
      <c r="M362" s="96"/>
      <c r="N362" s="96"/>
      <c r="O362" s="324"/>
      <c r="P362" s="324"/>
      <c r="Q362" s="324"/>
      <c r="R362" s="324"/>
      <c r="S362" s="98"/>
      <c r="T362" s="98"/>
    </row>
    <row r="363" spans="1:20" s="31" customFormat="1" ht="25.5" x14ac:dyDescent="0.2">
      <c r="A363" s="29" t="str">
        <f>'пр.4 вед.стр.'!A362</f>
        <v>Предоставление субсидий бюджетным, автономным учреждениям и иным некоммерческим организациям</v>
      </c>
      <c r="B363" s="20" t="s">
        <v>66</v>
      </c>
      <c r="C363" s="20" t="s">
        <v>63</v>
      </c>
      <c r="D363" s="190" t="str">
        <f>'пр.4 вед.стр.'!E362</f>
        <v xml:space="preserve">7П 0 01 94100 </v>
      </c>
      <c r="E363" s="172" t="str">
        <f>'пр.4 вед.стр.'!F362</f>
        <v>600</v>
      </c>
      <c r="F363" s="70">
        <f>F364</f>
        <v>287.7</v>
      </c>
      <c r="G363" s="98"/>
      <c r="H363" s="98"/>
      <c r="I363" s="98"/>
      <c r="J363" s="98"/>
      <c r="K363" s="96"/>
      <c r="L363" s="96"/>
      <c r="M363" s="96"/>
      <c r="N363" s="96"/>
      <c r="O363" s="324"/>
      <c r="P363" s="324"/>
      <c r="Q363" s="324"/>
      <c r="R363" s="324"/>
      <c r="S363" s="98"/>
      <c r="T363" s="98"/>
    </row>
    <row r="364" spans="1:20" s="31" customFormat="1" x14ac:dyDescent="0.2">
      <c r="A364" s="29" t="str">
        <f>'пр.4 вед.стр.'!A363</f>
        <v>Субсидии бюджетным учреждениям</v>
      </c>
      <c r="B364" s="20" t="s">
        <v>66</v>
      </c>
      <c r="C364" s="20" t="s">
        <v>63</v>
      </c>
      <c r="D364" s="190" t="str">
        <f>'пр.4 вед.стр.'!E363</f>
        <v xml:space="preserve">7П 0 01 94100 </v>
      </c>
      <c r="E364" s="172" t="str">
        <f>'пр.4 вед.стр.'!F363</f>
        <v>610</v>
      </c>
      <c r="F364" s="70">
        <f>'пр.4 вед.стр.'!G363</f>
        <v>287.7</v>
      </c>
      <c r="G364" s="98"/>
      <c r="H364" s="98"/>
      <c r="I364" s="98"/>
      <c r="J364" s="98"/>
      <c r="K364" s="96"/>
      <c r="L364" s="96"/>
      <c r="M364" s="96"/>
      <c r="N364" s="96"/>
      <c r="O364" s="324"/>
      <c r="P364" s="324"/>
      <c r="Q364" s="324"/>
      <c r="R364" s="324"/>
      <c r="S364" s="98"/>
      <c r="T364" s="98"/>
    </row>
    <row r="365" spans="1:20" s="31" customFormat="1" x14ac:dyDescent="0.2">
      <c r="A365" s="29" t="str">
        <f>'пр.4 вед.стр.'!A364</f>
        <v>Проведение замеров сопротивления изоляции электросетей и электрооборудования</v>
      </c>
      <c r="B365" s="20" t="s">
        <v>66</v>
      </c>
      <c r="C365" s="20" t="s">
        <v>63</v>
      </c>
      <c r="D365" s="190" t="str">
        <f>'пр.4 вед.стр.'!E364</f>
        <v xml:space="preserve">7П 0 01 94400 </v>
      </c>
      <c r="E365" s="172"/>
      <c r="F365" s="70">
        <f>F366</f>
        <v>124.5</v>
      </c>
      <c r="G365" s="98"/>
      <c r="H365" s="98"/>
      <c r="I365" s="98"/>
      <c r="J365" s="98"/>
      <c r="K365" s="96"/>
      <c r="L365" s="96"/>
      <c r="M365" s="96"/>
      <c r="N365" s="96"/>
      <c r="O365" s="324"/>
      <c r="P365" s="324"/>
      <c r="Q365" s="324"/>
      <c r="R365" s="324"/>
      <c r="S365" s="98"/>
      <c r="T365" s="98"/>
    </row>
    <row r="366" spans="1:20" s="31" customFormat="1" ht="25.5" x14ac:dyDescent="0.2">
      <c r="A366" s="29" t="str">
        <f>'пр.4 вед.стр.'!A365</f>
        <v>Предоставление субсидий бюджетным, автономным учреждениям и иным некоммерческим организациям</v>
      </c>
      <c r="B366" s="20" t="s">
        <v>66</v>
      </c>
      <c r="C366" s="20" t="s">
        <v>63</v>
      </c>
      <c r="D366" s="190" t="str">
        <f>'пр.4 вед.стр.'!E365</f>
        <v xml:space="preserve">7П 0 01 94400 </v>
      </c>
      <c r="E366" s="172" t="str">
        <f>'пр.4 вед.стр.'!F365</f>
        <v>600</v>
      </c>
      <c r="F366" s="70">
        <f>F367</f>
        <v>124.5</v>
      </c>
      <c r="G366" s="98"/>
      <c r="H366" s="98"/>
      <c r="I366" s="98"/>
      <c r="J366" s="98"/>
      <c r="K366" s="96"/>
      <c r="L366" s="96"/>
      <c r="M366" s="96"/>
      <c r="N366" s="96"/>
      <c r="O366" s="324"/>
      <c r="P366" s="324"/>
      <c r="Q366" s="324"/>
      <c r="R366" s="324"/>
      <c r="S366" s="98"/>
      <c r="T366" s="98"/>
    </row>
    <row r="367" spans="1:20" s="31" customFormat="1" x14ac:dyDescent="0.2">
      <c r="A367" s="29" t="str">
        <f>'пр.4 вед.стр.'!A366</f>
        <v>Субсидии бюджетным учреждениям</v>
      </c>
      <c r="B367" s="20" t="s">
        <v>66</v>
      </c>
      <c r="C367" s="20" t="s">
        <v>63</v>
      </c>
      <c r="D367" s="190" t="str">
        <f>'пр.4 вед.стр.'!E366</f>
        <v xml:space="preserve">7П 0 01 94400 </v>
      </c>
      <c r="E367" s="172" t="str">
        <f>'пр.4 вед.стр.'!F366</f>
        <v>610</v>
      </c>
      <c r="F367" s="70">
        <f>'пр.4 вед.стр.'!G366</f>
        <v>124.5</v>
      </c>
      <c r="G367" s="98"/>
      <c r="H367" s="98"/>
      <c r="I367" s="98"/>
      <c r="J367" s="98"/>
      <c r="K367" s="96"/>
      <c r="L367" s="96"/>
      <c r="M367" s="96"/>
      <c r="N367" s="96"/>
      <c r="O367" s="324"/>
      <c r="P367" s="324"/>
      <c r="Q367" s="324"/>
      <c r="R367" s="324"/>
      <c r="S367" s="98"/>
      <c r="T367" s="98"/>
    </row>
    <row r="368" spans="1:20" s="31" customFormat="1" ht="25.5" x14ac:dyDescent="0.2">
      <c r="A368" s="29" t="str">
        <f>'пр.4 вед.стр.'!A367</f>
        <v>Проведение проверок исправности и ремонт систем противопожарного водоснабжения, приобретение и обслуживание гидрантов</v>
      </c>
      <c r="B368" s="20" t="s">
        <v>66</v>
      </c>
      <c r="C368" s="20" t="s">
        <v>63</v>
      </c>
      <c r="D368" s="190" t="str">
        <f>'пр.4 вед.стр.'!E367</f>
        <v xml:space="preserve">7П 0 01 94500 </v>
      </c>
      <c r="E368" s="172"/>
      <c r="F368" s="70">
        <f>F369</f>
        <v>21.1</v>
      </c>
      <c r="G368" s="98"/>
      <c r="H368" s="98"/>
      <c r="I368" s="98"/>
      <c r="J368" s="98"/>
      <c r="K368" s="96"/>
      <c r="L368" s="96"/>
      <c r="M368" s="96"/>
      <c r="N368" s="96"/>
      <c r="O368" s="324"/>
      <c r="P368" s="324"/>
      <c r="Q368" s="324"/>
      <c r="R368" s="324"/>
      <c r="S368" s="98"/>
      <c r="T368" s="98"/>
    </row>
    <row r="369" spans="1:20" s="31" customFormat="1" ht="25.5" x14ac:dyDescent="0.2">
      <c r="A369" s="29" t="str">
        <f>'пр.4 вед.стр.'!A368</f>
        <v>Предоставление субсидий бюджетным, автономным учреждениям и иным некоммерческим организациям</v>
      </c>
      <c r="B369" s="20" t="s">
        <v>66</v>
      </c>
      <c r="C369" s="20" t="s">
        <v>63</v>
      </c>
      <c r="D369" s="190" t="str">
        <f>'пр.4 вед.стр.'!E368</f>
        <v xml:space="preserve">7П 0 01 94500 </v>
      </c>
      <c r="E369" s="172" t="str">
        <f>'пр.4 вед.стр.'!F368</f>
        <v>600</v>
      </c>
      <c r="F369" s="70">
        <f>F370</f>
        <v>21.1</v>
      </c>
      <c r="G369" s="98"/>
      <c r="H369" s="98"/>
      <c r="I369" s="98"/>
      <c r="J369" s="98"/>
      <c r="K369" s="96"/>
      <c r="L369" s="96"/>
      <c r="M369" s="96"/>
      <c r="N369" s="96"/>
      <c r="O369" s="324"/>
      <c r="P369" s="324"/>
      <c r="Q369" s="324"/>
      <c r="R369" s="324"/>
      <c r="S369" s="98"/>
      <c r="T369" s="98"/>
    </row>
    <row r="370" spans="1:20" s="31" customFormat="1" x14ac:dyDescent="0.2">
      <c r="A370" s="29" t="str">
        <f>'пр.4 вед.стр.'!A369</f>
        <v>Субсидии бюджетным учреждениям</v>
      </c>
      <c r="B370" s="20" t="s">
        <v>66</v>
      </c>
      <c r="C370" s="20" t="s">
        <v>63</v>
      </c>
      <c r="D370" s="190" t="str">
        <f>'пр.4 вед.стр.'!E369</f>
        <v xml:space="preserve">7П 0 01 94500 </v>
      </c>
      <c r="E370" s="172" t="str">
        <f>'пр.4 вед.стр.'!F369</f>
        <v>610</v>
      </c>
      <c r="F370" s="70">
        <f>'пр.4 вед.стр.'!G369</f>
        <v>21.1</v>
      </c>
      <c r="G370" s="98"/>
      <c r="H370" s="98"/>
      <c r="I370" s="98"/>
      <c r="J370" s="98"/>
      <c r="K370" s="96"/>
      <c r="L370" s="96"/>
      <c r="M370" s="96"/>
      <c r="N370" s="96"/>
      <c r="O370" s="324"/>
      <c r="P370" s="324"/>
      <c r="Q370" s="324"/>
      <c r="R370" s="324"/>
      <c r="S370" s="98"/>
      <c r="T370" s="98"/>
    </row>
    <row r="371" spans="1:20" s="31" customFormat="1" x14ac:dyDescent="0.2">
      <c r="A371" s="16" t="str">
        <f>'пр.4 вед.стр.'!A370</f>
        <v>Обучение сотрудников по пожарной безопасности</v>
      </c>
      <c r="B371" s="20" t="s">
        <v>66</v>
      </c>
      <c r="C371" s="20" t="s">
        <v>63</v>
      </c>
      <c r="D371" s="190" t="str">
        <f>'пр.4 вед.стр.'!E370</f>
        <v xml:space="preserve">7П 0 01 94510 </v>
      </c>
      <c r="E371" s="172"/>
      <c r="F371" s="70">
        <f>F372</f>
        <v>10</v>
      </c>
      <c r="G371" s="98"/>
      <c r="H371" s="98"/>
      <c r="I371" s="98"/>
      <c r="J371" s="98"/>
      <c r="K371" s="96"/>
      <c r="L371" s="96"/>
      <c r="M371" s="96"/>
      <c r="N371" s="96"/>
      <c r="O371" s="324"/>
      <c r="P371" s="324"/>
      <c r="Q371" s="324"/>
      <c r="R371" s="324"/>
      <c r="S371" s="98"/>
      <c r="T371" s="98"/>
    </row>
    <row r="372" spans="1:20" s="31" customFormat="1" ht="25.5" x14ac:dyDescent="0.2">
      <c r="A372" s="16" t="str">
        <f>'пр.4 вед.стр.'!A371</f>
        <v>Предоставление субсидий бюджетным, автономным учреждениям и иным некоммерческим организациям</v>
      </c>
      <c r="B372" s="20" t="s">
        <v>66</v>
      </c>
      <c r="C372" s="20" t="s">
        <v>63</v>
      </c>
      <c r="D372" s="190" t="str">
        <f>'пр.4 вед.стр.'!E371</f>
        <v xml:space="preserve">7П 0 01 94510 </v>
      </c>
      <c r="E372" s="172" t="str">
        <f>'пр.4 вед.стр.'!F371</f>
        <v>600</v>
      </c>
      <c r="F372" s="70">
        <f>F373</f>
        <v>10</v>
      </c>
      <c r="G372" s="98"/>
      <c r="H372" s="98"/>
      <c r="I372" s="98"/>
      <c r="J372" s="98"/>
      <c r="K372" s="96"/>
      <c r="L372" s="96"/>
      <c r="M372" s="96"/>
      <c r="N372" s="96"/>
      <c r="O372" s="324"/>
      <c r="P372" s="324"/>
      <c r="Q372" s="324"/>
      <c r="R372" s="324"/>
      <c r="S372" s="98"/>
      <c r="T372" s="98"/>
    </row>
    <row r="373" spans="1:20" s="31" customFormat="1" x14ac:dyDescent="0.2">
      <c r="A373" s="16" t="str">
        <f>'пр.4 вед.стр.'!A372</f>
        <v>Субсидии бюджетным учреждениям</v>
      </c>
      <c r="B373" s="20" t="s">
        <v>66</v>
      </c>
      <c r="C373" s="20" t="s">
        <v>63</v>
      </c>
      <c r="D373" s="190" t="str">
        <f>'пр.4 вед.стр.'!E372</f>
        <v xml:space="preserve">7П 0 01 94510 </v>
      </c>
      <c r="E373" s="172" t="str">
        <f>'пр.4 вед.стр.'!F372</f>
        <v>610</v>
      </c>
      <c r="F373" s="70">
        <f>'пр.4 вед.стр.'!G372</f>
        <v>10</v>
      </c>
      <c r="G373" s="98"/>
      <c r="H373" s="98"/>
      <c r="I373" s="98"/>
      <c r="J373" s="98"/>
      <c r="K373" s="96"/>
      <c r="L373" s="96"/>
      <c r="M373" s="96"/>
      <c r="N373" s="96"/>
      <c r="O373" s="324"/>
      <c r="P373" s="324"/>
      <c r="Q373" s="324"/>
      <c r="R373" s="324"/>
      <c r="S373" s="98"/>
      <c r="T373" s="98"/>
    </row>
    <row r="374" spans="1:20" s="31" customFormat="1" ht="25.5" x14ac:dyDescent="0.2">
      <c r="A374" s="154" t="str">
        <f>'пр.4 вед.стр.'!A373</f>
        <v>Муниципальная  программа  "Развитие образования в Сусуманском городском округе  на 2018- 2020 годы"</v>
      </c>
      <c r="B374" s="155" t="s">
        <v>66</v>
      </c>
      <c r="C374" s="155" t="s">
        <v>63</v>
      </c>
      <c r="D374" s="188" t="str">
        <f>'пр.4 вед.стр.'!E373</f>
        <v xml:space="preserve">7Р 0 00 00000 </v>
      </c>
      <c r="E374" s="171"/>
      <c r="F374" s="467">
        <f>F375</f>
        <v>55460.4</v>
      </c>
      <c r="G374" s="98"/>
      <c r="H374" s="98"/>
      <c r="I374" s="98"/>
      <c r="J374" s="98"/>
      <c r="K374" s="98"/>
      <c r="L374" s="98"/>
      <c r="M374" s="98"/>
      <c r="N374" s="98"/>
      <c r="O374" s="324"/>
      <c r="P374" s="324"/>
      <c r="Q374" s="324"/>
      <c r="R374" s="324"/>
      <c r="S374" s="98"/>
      <c r="T374" s="98"/>
    </row>
    <row r="375" spans="1:20" s="31" customFormat="1" x14ac:dyDescent="0.2">
      <c r="A375" s="150" t="str">
        <f>'пр.4 вед.стр.'!A374</f>
        <v>Основное мероприятие "Управление развитием отрасли образования"</v>
      </c>
      <c r="B375" s="151" t="s">
        <v>66</v>
      </c>
      <c r="C375" s="151" t="s">
        <v>63</v>
      </c>
      <c r="D375" s="177" t="str">
        <f>'пр.4 вед.стр.'!E374</f>
        <v>7Р 0 02 00000</v>
      </c>
      <c r="E375" s="177"/>
      <c r="F375" s="451">
        <f>F382+F385+F388+F391+F379+F376</f>
        <v>55460.4</v>
      </c>
      <c r="G375" s="98"/>
      <c r="H375" s="98"/>
      <c r="I375" s="98"/>
      <c r="J375" s="98"/>
      <c r="K375" s="96"/>
      <c r="L375" s="96"/>
      <c r="M375" s="96"/>
      <c r="N375" s="96"/>
      <c r="O375" s="324"/>
      <c r="P375" s="324"/>
      <c r="Q375" s="324"/>
      <c r="R375" s="324"/>
      <c r="S375" s="98"/>
      <c r="T375" s="98"/>
    </row>
    <row r="376" spans="1:20" s="31" customFormat="1" ht="51" x14ac:dyDescent="0.2">
      <c r="A376" s="150" t="str">
        <f>'пр.4 вед.стр.'!A375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76" s="151" t="s">
        <v>66</v>
      </c>
      <c r="C376" s="151" t="s">
        <v>63</v>
      </c>
      <c r="D376" s="177" t="str">
        <f>'пр.4 вед.стр.'!E375</f>
        <v>7Р 0 02 73С20</v>
      </c>
      <c r="E376" s="177"/>
      <c r="F376" s="451">
        <f>F377</f>
        <v>40.700000000000003</v>
      </c>
      <c r="G376" s="98"/>
      <c r="H376" s="98"/>
      <c r="I376" s="98"/>
      <c r="J376" s="98"/>
      <c r="K376" s="96"/>
      <c r="L376" s="96"/>
      <c r="M376" s="96"/>
      <c r="N376" s="96"/>
      <c r="O376" s="324"/>
      <c r="P376" s="324"/>
      <c r="Q376" s="324"/>
      <c r="R376" s="324"/>
      <c r="S376" s="98"/>
      <c r="T376" s="98"/>
    </row>
    <row r="377" spans="1:20" s="31" customFormat="1" ht="25.5" x14ac:dyDescent="0.2">
      <c r="A377" s="250" t="str">
        <f>'пр.4 вед.стр.'!A376</f>
        <v>Предоставление субсидий бюджетным, автономным учреждениям и иным некоммерческим организациям</v>
      </c>
      <c r="B377" s="151" t="s">
        <v>66</v>
      </c>
      <c r="C377" s="151" t="s">
        <v>63</v>
      </c>
      <c r="D377" s="177" t="str">
        <f>'пр.4 вед.стр.'!E376</f>
        <v>7Р 0 02 73С20</v>
      </c>
      <c r="E377" s="177" t="str">
        <f>'пр.4 вед.стр.'!F376</f>
        <v>600</v>
      </c>
      <c r="F377" s="451">
        <f>F378</f>
        <v>40.700000000000003</v>
      </c>
      <c r="G377" s="98"/>
      <c r="H377" s="98"/>
      <c r="I377" s="98"/>
      <c r="J377" s="98"/>
      <c r="K377" s="96"/>
      <c r="L377" s="96"/>
      <c r="M377" s="96"/>
      <c r="N377" s="96"/>
      <c r="O377" s="324"/>
      <c r="P377" s="324"/>
      <c r="Q377" s="324"/>
      <c r="R377" s="324"/>
      <c r="S377" s="98"/>
      <c r="T377" s="98"/>
    </row>
    <row r="378" spans="1:20" s="31" customFormat="1" x14ac:dyDescent="0.2">
      <c r="A378" s="250" t="str">
        <f>'пр.4 вед.стр.'!A377</f>
        <v>Субсидии бюджетным учреждениям</v>
      </c>
      <c r="B378" s="151" t="s">
        <v>66</v>
      </c>
      <c r="C378" s="151" t="s">
        <v>63</v>
      </c>
      <c r="D378" s="177" t="str">
        <f>'пр.4 вед.стр.'!E377</f>
        <v>7Р 0 02 73С20</v>
      </c>
      <c r="E378" s="177" t="str">
        <f>'пр.4 вед.стр.'!F377</f>
        <v>610</v>
      </c>
      <c r="F378" s="451">
        <f>'пр.4 вед.стр.'!G377</f>
        <v>40.700000000000003</v>
      </c>
      <c r="G378" s="98"/>
      <c r="H378" s="98"/>
      <c r="I378" s="98"/>
      <c r="J378" s="98"/>
      <c r="K378" s="96"/>
      <c r="L378" s="96"/>
      <c r="M378" s="96"/>
      <c r="N378" s="96"/>
      <c r="O378" s="324"/>
      <c r="P378" s="324"/>
      <c r="Q378" s="324"/>
      <c r="R378" s="324"/>
      <c r="S378" s="98"/>
      <c r="T378" s="98"/>
    </row>
    <row r="379" spans="1:20" s="31" customFormat="1" ht="38.25" x14ac:dyDescent="0.2">
      <c r="A379" s="318" t="s">
        <v>640</v>
      </c>
      <c r="B379" s="152" t="s">
        <v>66</v>
      </c>
      <c r="C379" s="152" t="s">
        <v>63</v>
      </c>
      <c r="D379" s="186" t="str">
        <f>'[1]пр.7 вед.стр.'!E449</f>
        <v>7Р 0 02 S3С20</v>
      </c>
      <c r="E379" s="186"/>
      <c r="F379" s="468">
        <f>F380</f>
        <v>10</v>
      </c>
      <c r="G379" s="98"/>
      <c r="H379" s="98"/>
      <c r="I379" s="98"/>
      <c r="J379" s="98"/>
      <c r="K379" s="96"/>
      <c r="L379" s="96"/>
      <c r="M379" s="96"/>
      <c r="N379" s="96"/>
      <c r="O379" s="324"/>
      <c r="P379" s="324"/>
      <c r="Q379" s="324"/>
      <c r="R379" s="324"/>
      <c r="S379" s="98"/>
      <c r="T379" s="98"/>
    </row>
    <row r="380" spans="1:20" s="31" customFormat="1" ht="25.5" x14ac:dyDescent="0.2">
      <c r="A380" s="323" t="str">
        <f>'[1]пр.7 вед.стр.'!A450</f>
        <v>Предоставление субсидий бюджетным, автономным учреждениям и иным некоммерческим организациям</v>
      </c>
      <c r="B380" s="152" t="s">
        <v>66</v>
      </c>
      <c r="C380" s="152" t="s">
        <v>63</v>
      </c>
      <c r="D380" s="186" t="str">
        <f>'[1]пр.7 вед.стр.'!E450</f>
        <v>7Р 0 02 S3С20</v>
      </c>
      <c r="E380" s="186" t="str">
        <f>'[1]пр.7 вед.стр.'!F450</f>
        <v>600</v>
      </c>
      <c r="F380" s="468">
        <f>F381</f>
        <v>10</v>
      </c>
      <c r="G380" s="98"/>
      <c r="H380" s="98"/>
      <c r="I380" s="98"/>
      <c r="J380" s="98"/>
      <c r="K380" s="96"/>
      <c r="L380" s="96"/>
      <c r="M380" s="96"/>
      <c r="N380" s="96"/>
      <c r="O380" s="324"/>
      <c r="P380" s="324"/>
      <c r="Q380" s="324"/>
      <c r="R380" s="324"/>
      <c r="S380" s="98"/>
      <c r="T380" s="98"/>
    </row>
    <row r="381" spans="1:20" s="31" customFormat="1" x14ac:dyDescent="0.2">
      <c r="A381" s="323" t="str">
        <f>'[1]пр.7 вед.стр.'!A451</f>
        <v>Субсидии бюджетным учреждениям</v>
      </c>
      <c r="B381" s="152" t="s">
        <v>66</v>
      </c>
      <c r="C381" s="152" t="s">
        <v>63</v>
      </c>
      <c r="D381" s="186" t="str">
        <f>'[1]пр.7 вед.стр.'!E451</f>
        <v>7Р 0 02 S3С20</v>
      </c>
      <c r="E381" s="186" t="str">
        <f>'[1]пр.7 вед.стр.'!F451</f>
        <v>610</v>
      </c>
      <c r="F381" s="468">
        <f>'пр.4 вед.стр.'!G380</f>
        <v>10</v>
      </c>
      <c r="G381" s="98"/>
      <c r="H381" s="98"/>
      <c r="I381" s="98"/>
      <c r="J381" s="98"/>
      <c r="K381" s="96"/>
      <c r="L381" s="96"/>
      <c r="M381" s="96"/>
      <c r="N381" s="96"/>
      <c r="O381" s="324"/>
      <c r="P381" s="324"/>
      <c r="Q381" s="324"/>
      <c r="R381" s="324"/>
      <c r="S381" s="98"/>
      <c r="T381" s="98"/>
    </row>
    <row r="382" spans="1:20" s="31" customFormat="1" ht="25.5" x14ac:dyDescent="0.2">
      <c r="A382" s="150" t="str">
        <f>'пр.4 вед.стр.'!A381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2" s="151" t="s">
        <v>66</v>
      </c>
      <c r="C382" s="151" t="s">
        <v>63</v>
      </c>
      <c r="D382" s="177" t="str">
        <f>'пр.4 вед.стр.'!E381</f>
        <v>7Р 0 02 74060</v>
      </c>
      <c r="E382" s="177"/>
      <c r="F382" s="451">
        <f>F383</f>
        <v>191.70000000000002</v>
      </c>
      <c r="G382" s="98"/>
      <c r="H382" s="98"/>
      <c r="I382" s="98"/>
      <c r="J382" s="98"/>
      <c r="K382" s="96"/>
      <c r="L382" s="96"/>
      <c r="M382" s="96"/>
      <c r="N382" s="96"/>
      <c r="O382" s="324"/>
      <c r="P382" s="324"/>
      <c r="Q382" s="324"/>
      <c r="R382" s="324"/>
      <c r="S382" s="98"/>
      <c r="T382" s="98"/>
    </row>
    <row r="383" spans="1:20" s="31" customFormat="1" ht="25.5" x14ac:dyDescent="0.2">
      <c r="A383" s="150" t="str">
        <f>'пр.4 вед.стр.'!A382</f>
        <v>Предоставление субсидий бюджетным, автономным учреждениям и иным некоммерческим организациям</v>
      </c>
      <c r="B383" s="151" t="s">
        <v>66</v>
      </c>
      <c r="C383" s="151" t="s">
        <v>63</v>
      </c>
      <c r="D383" s="177" t="str">
        <f>'пр.4 вед.стр.'!E382</f>
        <v>7Р 0 02 74060</v>
      </c>
      <c r="E383" s="177" t="str">
        <f>'пр.4 вед.стр.'!F382</f>
        <v>600</v>
      </c>
      <c r="F383" s="451">
        <f>F384</f>
        <v>191.70000000000002</v>
      </c>
      <c r="G383" s="98"/>
      <c r="H383" s="98"/>
      <c r="I383" s="98"/>
      <c r="J383" s="98"/>
      <c r="K383" s="96"/>
      <c r="L383" s="96"/>
      <c r="M383" s="96"/>
      <c r="N383" s="96"/>
      <c r="O383" s="324"/>
      <c r="P383" s="324"/>
      <c r="Q383" s="324"/>
      <c r="R383" s="324"/>
      <c r="S383" s="98"/>
      <c r="T383" s="98"/>
    </row>
    <row r="384" spans="1:20" s="31" customFormat="1" x14ac:dyDescent="0.2">
      <c r="A384" s="150" t="str">
        <f>'пр.4 вед.стр.'!A383</f>
        <v>Субсидии бюджетным учреждениям</v>
      </c>
      <c r="B384" s="151" t="s">
        <v>66</v>
      </c>
      <c r="C384" s="151" t="s">
        <v>63</v>
      </c>
      <c r="D384" s="177" t="str">
        <f>'пр.4 вед.стр.'!E383</f>
        <v>7Р 0 02 74060</v>
      </c>
      <c r="E384" s="177" t="str">
        <f>'пр.4 вед.стр.'!F383</f>
        <v>610</v>
      </c>
      <c r="F384" s="451">
        <f>'пр.4 вед.стр.'!G383</f>
        <v>191.70000000000002</v>
      </c>
      <c r="G384" s="98"/>
      <c r="H384" s="98"/>
      <c r="I384" s="98"/>
      <c r="J384" s="98"/>
      <c r="K384" s="96"/>
      <c r="L384" s="96"/>
      <c r="M384" s="96"/>
      <c r="N384" s="96"/>
      <c r="O384" s="324"/>
      <c r="P384" s="324"/>
      <c r="Q384" s="324"/>
      <c r="R384" s="324"/>
      <c r="S384" s="98"/>
      <c r="T384" s="98"/>
    </row>
    <row r="385" spans="1:20" s="31" customFormat="1" ht="38.25" x14ac:dyDescent="0.2">
      <c r="A385" s="150" t="str">
        <f>'пр.4 вед.стр.'!A384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5" s="151" t="s">
        <v>66</v>
      </c>
      <c r="C385" s="151" t="s">
        <v>63</v>
      </c>
      <c r="D385" s="177" t="str">
        <f>'пр.4 вед.стр.'!E384</f>
        <v>7Р 0 02 74070</v>
      </c>
      <c r="E385" s="177"/>
      <c r="F385" s="451">
        <f>F386</f>
        <v>1136.2</v>
      </c>
      <c r="G385" s="98"/>
      <c r="H385" s="98"/>
      <c r="I385" s="98"/>
      <c r="J385" s="98"/>
      <c r="K385" s="96"/>
      <c r="L385" s="96"/>
      <c r="M385" s="96"/>
      <c r="N385" s="96"/>
      <c r="O385" s="324"/>
      <c r="P385" s="324"/>
      <c r="Q385" s="324"/>
      <c r="R385" s="324"/>
      <c r="S385" s="98"/>
      <c r="T385" s="98"/>
    </row>
    <row r="386" spans="1:20" s="31" customFormat="1" ht="25.5" x14ac:dyDescent="0.2">
      <c r="A386" s="150" t="str">
        <f>'пр.4 вед.стр.'!A385</f>
        <v>Предоставление субсидий бюджетным, автономным учреждениям и иным некоммерческим организациям</v>
      </c>
      <c r="B386" s="151" t="s">
        <v>66</v>
      </c>
      <c r="C386" s="151" t="s">
        <v>63</v>
      </c>
      <c r="D386" s="177" t="str">
        <f>'пр.4 вед.стр.'!E385</f>
        <v>7Р 0 02 74070</v>
      </c>
      <c r="E386" s="177" t="str">
        <f>'пр.4 вед.стр.'!F385</f>
        <v>600</v>
      </c>
      <c r="F386" s="451">
        <f>F387</f>
        <v>1136.2</v>
      </c>
      <c r="G386" s="98"/>
      <c r="H386" s="98"/>
      <c r="I386" s="98"/>
      <c r="J386" s="98"/>
      <c r="K386" s="96"/>
      <c r="L386" s="96"/>
      <c r="M386" s="96"/>
      <c r="N386" s="96"/>
      <c r="O386" s="324"/>
      <c r="P386" s="324"/>
      <c r="Q386" s="324"/>
      <c r="R386" s="324"/>
      <c r="S386" s="98"/>
      <c r="T386" s="98"/>
    </row>
    <row r="387" spans="1:20" s="31" customFormat="1" x14ac:dyDescent="0.2">
      <c r="A387" s="150" t="str">
        <f>'пр.4 вед.стр.'!A386</f>
        <v>Субсидии бюджетным учреждениям</v>
      </c>
      <c r="B387" s="151" t="s">
        <v>66</v>
      </c>
      <c r="C387" s="151" t="s">
        <v>63</v>
      </c>
      <c r="D387" s="177" t="str">
        <f>'пр.4 вед.стр.'!E386</f>
        <v>7Р 0 02 74070</v>
      </c>
      <c r="E387" s="177" t="str">
        <f>'пр.4 вед.стр.'!F386</f>
        <v>610</v>
      </c>
      <c r="F387" s="451">
        <f>'пр.4 вед.стр.'!G386</f>
        <v>1136.2</v>
      </c>
      <c r="G387" s="98"/>
      <c r="H387" s="98"/>
      <c r="I387" s="98"/>
      <c r="J387" s="98"/>
      <c r="K387" s="96"/>
      <c r="L387" s="96"/>
      <c r="M387" s="96"/>
      <c r="N387" s="96"/>
      <c r="O387" s="324"/>
      <c r="P387" s="324"/>
      <c r="Q387" s="324"/>
      <c r="R387" s="324"/>
      <c r="S387" s="98"/>
      <c r="T387" s="98"/>
    </row>
    <row r="388" spans="1:20" s="31" customFormat="1" ht="38.25" x14ac:dyDescent="0.2">
      <c r="A388" s="150" t="str">
        <f>'пр.4 вед.стр.'!A387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88" s="151" t="s">
        <v>66</v>
      </c>
      <c r="C388" s="151" t="s">
        <v>63</v>
      </c>
      <c r="D388" s="177" t="str">
        <f>'пр.4 вед.стр.'!E387</f>
        <v>7Р 0 02 74120</v>
      </c>
      <c r="E388" s="177"/>
      <c r="F388" s="451">
        <f>F389</f>
        <v>52310.3</v>
      </c>
      <c r="G388" s="98"/>
      <c r="H388" s="98"/>
      <c r="I388" s="98"/>
      <c r="J388" s="98"/>
      <c r="K388" s="98"/>
      <c r="L388" s="98"/>
      <c r="M388" s="98"/>
      <c r="N388" s="98"/>
      <c r="O388" s="324"/>
      <c r="P388" s="324"/>
      <c r="Q388" s="324"/>
      <c r="R388" s="324"/>
      <c r="S388" s="98"/>
      <c r="T388" s="98"/>
    </row>
    <row r="389" spans="1:20" s="31" customFormat="1" ht="25.5" x14ac:dyDescent="0.2">
      <c r="A389" s="150" t="str">
        <f>'пр.4 вед.стр.'!A388</f>
        <v>Предоставление субсидий бюджетным, автономным учреждениям и иным некоммерческим организациям</v>
      </c>
      <c r="B389" s="151" t="s">
        <v>66</v>
      </c>
      <c r="C389" s="151" t="s">
        <v>63</v>
      </c>
      <c r="D389" s="177" t="str">
        <f>'пр.4 вед.стр.'!E388</f>
        <v>7Р 0 02 74120</v>
      </c>
      <c r="E389" s="177" t="str">
        <f>'пр.4 вед.стр.'!F388</f>
        <v>600</v>
      </c>
      <c r="F389" s="451">
        <f>F390</f>
        <v>52310.3</v>
      </c>
      <c r="G389" s="98"/>
      <c r="H389" s="98"/>
      <c r="I389" s="98"/>
      <c r="J389" s="98"/>
      <c r="K389" s="96"/>
      <c r="L389" s="96"/>
      <c r="M389" s="96"/>
      <c r="N389" s="96"/>
      <c r="O389" s="324"/>
      <c r="P389" s="324"/>
      <c r="Q389" s="324"/>
      <c r="R389" s="324"/>
      <c r="S389" s="98"/>
      <c r="T389" s="98"/>
    </row>
    <row r="390" spans="1:20" s="31" customFormat="1" x14ac:dyDescent="0.2">
      <c r="A390" s="150" t="str">
        <f>'пр.4 вед.стр.'!A389</f>
        <v>Субсидии бюджетным учреждениям</v>
      </c>
      <c r="B390" s="151" t="s">
        <v>66</v>
      </c>
      <c r="C390" s="151" t="s">
        <v>63</v>
      </c>
      <c r="D390" s="177" t="str">
        <f>'пр.4 вед.стр.'!E389</f>
        <v>7Р 0 02 74120</v>
      </c>
      <c r="E390" s="177" t="str">
        <f>'пр.4 вед.стр.'!F389</f>
        <v>610</v>
      </c>
      <c r="F390" s="451">
        <f>'пр.4 вед.стр.'!G389</f>
        <v>52310.3</v>
      </c>
      <c r="G390" s="98"/>
      <c r="H390" s="98"/>
      <c r="I390" s="98"/>
      <c r="J390" s="98"/>
      <c r="K390" s="96"/>
      <c r="L390" s="96"/>
      <c r="M390" s="96"/>
      <c r="N390" s="96"/>
      <c r="O390" s="324"/>
      <c r="P390" s="324"/>
      <c r="Q390" s="324"/>
      <c r="R390" s="324"/>
      <c r="S390" s="98"/>
      <c r="T390" s="98"/>
    </row>
    <row r="391" spans="1:20" s="31" customFormat="1" ht="25.5" x14ac:dyDescent="0.2">
      <c r="A391" s="150" t="str">
        <f>'пр.4 вед.стр.'!A390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1" s="151" t="s">
        <v>66</v>
      </c>
      <c r="C391" s="151" t="s">
        <v>63</v>
      </c>
      <c r="D391" s="177" t="str">
        <f>'пр.4 вед.стр.'!E390</f>
        <v>7Р 0 02 75010</v>
      </c>
      <c r="E391" s="177"/>
      <c r="F391" s="451">
        <f>F392</f>
        <v>1771.5</v>
      </c>
      <c r="G391" s="98"/>
      <c r="H391" s="98"/>
      <c r="I391" s="98"/>
      <c r="J391" s="98"/>
      <c r="K391" s="96"/>
      <c r="L391" s="96"/>
      <c r="M391" s="96"/>
      <c r="N391" s="96"/>
      <c r="O391" s="324"/>
      <c r="P391" s="324"/>
      <c r="Q391" s="324"/>
      <c r="R391" s="324"/>
      <c r="S391" s="98"/>
      <c r="T391" s="98"/>
    </row>
    <row r="392" spans="1:20" s="31" customFormat="1" ht="25.5" x14ac:dyDescent="0.2">
      <c r="A392" s="150" t="str">
        <f>'пр.4 вед.стр.'!A391</f>
        <v>Предоставление субсидий бюджетным, автономным учреждениям и иным некоммерческим организациям</v>
      </c>
      <c r="B392" s="151" t="s">
        <v>66</v>
      </c>
      <c r="C392" s="151" t="s">
        <v>63</v>
      </c>
      <c r="D392" s="177" t="str">
        <f>'пр.4 вед.стр.'!E391</f>
        <v>7Р 0 02 75010</v>
      </c>
      <c r="E392" s="177" t="str">
        <f>'пр.4 вед.стр.'!F391</f>
        <v>600</v>
      </c>
      <c r="F392" s="451">
        <f>F393</f>
        <v>1771.5</v>
      </c>
      <c r="G392" s="98"/>
      <c r="H392" s="98"/>
      <c r="I392" s="98"/>
      <c r="J392" s="98"/>
      <c r="K392" s="96"/>
      <c r="L392" s="96"/>
      <c r="M392" s="96"/>
      <c r="N392" s="96"/>
      <c r="O392" s="324"/>
      <c r="P392" s="324"/>
      <c r="Q392" s="324"/>
      <c r="R392" s="324"/>
      <c r="S392" s="98"/>
      <c r="T392" s="98"/>
    </row>
    <row r="393" spans="1:20" s="31" customFormat="1" x14ac:dyDescent="0.2">
      <c r="A393" s="150" t="str">
        <f>'пр.4 вед.стр.'!A392</f>
        <v>Субсидии бюджетным учреждениям</v>
      </c>
      <c r="B393" s="151" t="s">
        <v>66</v>
      </c>
      <c r="C393" s="151" t="s">
        <v>63</v>
      </c>
      <c r="D393" s="177" t="str">
        <f>'пр.4 вед.стр.'!E392</f>
        <v>7Р 0 02 75010</v>
      </c>
      <c r="E393" s="177" t="str">
        <f>'пр.4 вед.стр.'!F392</f>
        <v>610</v>
      </c>
      <c r="F393" s="451">
        <f>'пр.4 вед.стр.'!G392</f>
        <v>1771.5</v>
      </c>
      <c r="G393" s="98"/>
      <c r="H393" s="98"/>
      <c r="I393" s="98"/>
      <c r="J393" s="98"/>
      <c r="K393" s="98"/>
      <c r="L393" s="98"/>
      <c r="M393" s="98"/>
      <c r="N393" s="98"/>
      <c r="O393" s="324"/>
      <c r="P393" s="324"/>
      <c r="Q393" s="324"/>
      <c r="R393" s="324"/>
      <c r="S393" s="98"/>
      <c r="T393" s="98"/>
    </row>
    <row r="394" spans="1:20" s="31" customFormat="1" ht="25.5" x14ac:dyDescent="0.2">
      <c r="A394" s="154" t="str">
        <f>'пр.4 вед.стр.'!A393</f>
        <v>Муниципальная  программа  "Здоровье обучающихся и воспитанников в Сусуманском городском округе  на 2018- 2020 годы"</v>
      </c>
      <c r="B394" s="155" t="s">
        <v>66</v>
      </c>
      <c r="C394" s="155" t="s">
        <v>63</v>
      </c>
      <c r="D394" s="188" t="str">
        <f>'пр.4 вед.стр.'!E393</f>
        <v xml:space="preserve">7Ю 0 00 00000 </v>
      </c>
      <c r="E394" s="171"/>
      <c r="F394" s="467">
        <f>F395</f>
        <v>126</v>
      </c>
      <c r="G394" s="98"/>
      <c r="H394" s="98"/>
      <c r="I394" s="98"/>
      <c r="J394" s="98"/>
      <c r="K394" s="96"/>
      <c r="L394" s="96"/>
      <c r="M394" s="96"/>
      <c r="N394" s="96"/>
      <c r="O394" s="324"/>
      <c r="P394" s="324"/>
      <c r="Q394" s="324"/>
      <c r="R394" s="324"/>
      <c r="S394" s="98"/>
      <c r="T394" s="98"/>
    </row>
    <row r="395" spans="1:20" s="31" customFormat="1" ht="25.5" x14ac:dyDescent="0.2">
      <c r="A395" s="29" t="str">
        <f>'пр.4 вед.стр.'!A394</f>
        <v>Основное мероприятие "Совершенствование системы укрепления здоровья учащихся и воспитанников образовательных учреждений"</v>
      </c>
      <c r="B395" s="20" t="s">
        <v>66</v>
      </c>
      <c r="C395" s="20" t="s">
        <v>63</v>
      </c>
      <c r="D395" s="190" t="str">
        <f>'пр.4 вед.стр.'!E394</f>
        <v xml:space="preserve">7Ю 0 01 00000 </v>
      </c>
      <c r="E395" s="172"/>
      <c r="F395" s="70">
        <f>F396</f>
        <v>126</v>
      </c>
      <c r="G395" s="98"/>
      <c r="H395" s="98"/>
      <c r="I395" s="98"/>
      <c r="J395" s="98"/>
      <c r="K395" s="96"/>
      <c r="L395" s="96"/>
      <c r="M395" s="96"/>
      <c r="N395" s="96"/>
      <c r="O395" s="324"/>
      <c r="P395" s="324"/>
      <c r="Q395" s="324"/>
      <c r="R395" s="324"/>
      <c r="S395" s="98"/>
      <c r="T395" s="98"/>
    </row>
    <row r="396" spans="1:20" s="31" customFormat="1" x14ac:dyDescent="0.2">
      <c r="A396" s="29" t="str">
        <f>'пр.4 вед.стр.'!A395</f>
        <v>Укрепление материально- технической базы медицинских кабинетов</v>
      </c>
      <c r="B396" s="20" t="s">
        <v>66</v>
      </c>
      <c r="C396" s="20" t="s">
        <v>63</v>
      </c>
      <c r="D396" s="190" t="str">
        <f>'пр.4 вед.стр.'!E395</f>
        <v xml:space="preserve">7Ю 0 01 92520 </v>
      </c>
      <c r="E396" s="172"/>
      <c r="F396" s="70">
        <f>F397</f>
        <v>126</v>
      </c>
      <c r="G396" s="98"/>
      <c r="H396" s="98"/>
      <c r="I396" s="98"/>
      <c r="J396" s="98"/>
      <c r="K396" s="96"/>
      <c r="L396" s="96"/>
      <c r="M396" s="96"/>
      <c r="N396" s="96"/>
      <c r="O396" s="324"/>
      <c r="P396" s="324"/>
      <c r="Q396" s="324"/>
      <c r="R396" s="324"/>
      <c r="S396" s="98"/>
      <c r="T396" s="98"/>
    </row>
    <row r="397" spans="1:20" s="31" customFormat="1" ht="25.5" x14ac:dyDescent="0.2">
      <c r="A397" s="29" t="str">
        <f>'пр.4 вед.стр.'!A396</f>
        <v>Предоставление субсидий бюджетным, автономным учреждениям и иным некоммерческим организациям</v>
      </c>
      <c r="B397" s="20" t="s">
        <v>66</v>
      </c>
      <c r="C397" s="20" t="s">
        <v>63</v>
      </c>
      <c r="D397" s="190" t="str">
        <f>'пр.4 вед.стр.'!E396</f>
        <v xml:space="preserve">7Ю 0 01 92520 </v>
      </c>
      <c r="E397" s="172" t="str">
        <f>'пр.4 вед.стр.'!F396</f>
        <v>600</v>
      </c>
      <c r="F397" s="70">
        <f>F398</f>
        <v>126</v>
      </c>
      <c r="G397" s="98"/>
      <c r="H397" s="98"/>
      <c r="I397" s="98"/>
      <c r="J397" s="98"/>
      <c r="K397" s="96"/>
      <c r="L397" s="96"/>
      <c r="M397" s="96"/>
      <c r="N397" s="96"/>
      <c r="O397" s="324"/>
      <c r="P397" s="324"/>
      <c r="Q397" s="324"/>
      <c r="R397" s="324"/>
      <c r="S397" s="98"/>
      <c r="T397" s="98"/>
    </row>
    <row r="398" spans="1:20" s="31" customFormat="1" x14ac:dyDescent="0.2">
      <c r="A398" s="29" t="str">
        <f>'пр.4 вед.стр.'!A397</f>
        <v>Субсидии бюджетным учреждениям</v>
      </c>
      <c r="B398" s="20" t="s">
        <v>66</v>
      </c>
      <c r="C398" s="20" t="s">
        <v>63</v>
      </c>
      <c r="D398" s="190" t="str">
        <f>'пр.4 вед.стр.'!E397</f>
        <v xml:space="preserve">7Ю 0 01 92520 </v>
      </c>
      <c r="E398" s="172" t="str">
        <f>'пр.4 вед.стр.'!F397</f>
        <v>610</v>
      </c>
      <c r="F398" s="70">
        <f>'пр.4 вед.стр.'!G397</f>
        <v>126</v>
      </c>
      <c r="G398" s="98"/>
      <c r="H398" s="98"/>
      <c r="I398" s="98"/>
      <c r="J398" s="98"/>
      <c r="K398" s="96"/>
      <c r="L398" s="96"/>
      <c r="M398" s="96"/>
      <c r="N398" s="96"/>
      <c r="O398" s="324"/>
      <c r="P398" s="324"/>
      <c r="Q398" s="324"/>
      <c r="R398" s="324"/>
      <c r="S398" s="98"/>
      <c r="T398" s="98"/>
    </row>
    <row r="399" spans="1:20" s="31" customFormat="1" x14ac:dyDescent="0.2">
      <c r="A399" s="16" t="s">
        <v>56</v>
      </c>
      <c r="B399" s="20" t="s">
        <v>66</v>
      </c>
      <c r="C399" s="20" t="s">
        <v>63</v>
      </c>
      <c r="D399" s="172" t="s">
        <v>521</v>
      </c>
      <c r="E399" s="172"/>
      <c r="F399" s="70">
        <f>F400+F403+F406</f>
        <v>14141</v>
      </c>
      <c r="G399" s="98"/>
      <c r="H399" s="98"/>
      <c r="I399" s="98"/>
      <c r="J399" s="98"/>
      <c r="K399" s="96"/>
      <c r="L399" s="96"/>
      <c r="M399" s="96"/>
      <c r="N399" s="96"/>
      <c r="O399" s="324"/>
      <c r="P399" s="324"/>
      <c r="Q399" s="324"/>
      <c r="R399" s="324"/>
      <c r="S399" s="98"/>
      <c r="T399" s="98"/>
    </row>
    <row r="400" spans="1:20" s="31" customFormat="1" x14ac:dyDescent="0.2">
      <c r="A400" s="30" t="s">
        <v>186</v>
      </c>
      <c r="B400" s="65" t="s">
        <v>66</v>
      </c>
      <c r="C400" s="65" t="s">
        <v>63</v>
      </c>
      <c r="D400" s="183" t="s">
        <v>522</v>
      </c>
      <c r="E400" s="183"/>
      <c r="F400" s="287">
        <f>F401</f>
        <v>12571</v>
      </c>
      <c r="G400" s="98"/>
      <c r="H400" s="98"/>
      <c r="I400" s="98"/>
      <c r="J400" s="98"/>
      <c r="K400" s="96"/>
      <c r="L400" s="96"/>
      <c r="M400" s="96"/>
      <c r="N400" s="96"/>
      <c r="O400" s="324"/>
      <c r="P400" s="324"/>
      <c r="Q400" s="324"/>
      <c r="R400" s="324"/>
      <c r="S400" s="98"/>
      <c r="T400" s="98"/>
    </row>
    <row r="401" spans="1:20" s="31" customFormat="1" ht="25.5" x14ac:dyDescent="0.2">
      <c r="A401" s="30" t="s">
        <v>95</v>
      </c>
      <c r="B401" s="65" t="s">
        <v>66</v>
      </c>
      <c r="C401" s="65" t="s">
        <v>63</v>
      </c>
      <c r="D401" s="183" t="s">
        <v>522</v>
      </c>
      <c r="E401" s="183" t="s">
        <v>96</v>
      </c>
      <c r="F401" s="287">
        <f>F402</f>
        <v>12571</v>
      </c>
      <c r="G401" s="98"/>
      <c r="H401" s="98"/>
      <c r="I401" s="98"/>
      <c r="J401" s="98"/>
      <c r="K401" s="96"/>
      <c r="L401" s="96"/>
      <c r="M401" s="96"/>
      <c r="N401" s="96"/>
      <c r="O401" s="324"/>
      <c r="P401" s="324"/>
      <c r="Q401" s="324"/>
      <c r="R401" s="324"/>
      <c r="S401" s="98"/>
      <c r="T401" s="98"/>
    </row>
    <row r="402" spans="1:20" s="31" customFormat="1" x14ac:dyDescent="0.2">
      <c r="A402" s="30" t="s">
        <v>99</v>
      </c>
      <c r="B402" s="65" t="s">
        <v>66</v>
      </c>
      <c r="C402" s="65" t="s">
        <v>63</v>
      </c>
      <c r="D402" s="183" t="s">
        <v>522</v>
      </c>
      <c r="E402" s="183" t="s">
        <v>100</v>
      </c>
      <c r="F402" s="287">
        <f>'пр.4 вед.стр.'!G401</f>
        <v>12571</v>
      </c>
      <c r="G402" s="98"/>
      <c r="H402" s="98"/>
      <c r="I402" s="98"/>
      <c r="J402" s="98"/>
      <c r="K402" s="96"/>
      <c r="L402" s="96"/>
      <c r="M402" s="96"/>
      <c r="N402" s="96"/>
      <c r="O402" s="324"/>
      <c r="P402" s="324"/>
      <c r="Q402" s="324"/>
      <c r="R402" s="324"/>
      <c r="S402" s="98"/>
      <c r="T402" s="98"/>
    </row>
    <row r="403" spans="1:20" s="31" customFormat="1" ht="38.25" x14ac:dyDescent="0.2">
      <c r="A403" s="30" t="s">
        <v>205</v>
      </c>
      <c r="B403" s="65" t="s">
        <v>66</v>
      </c>
      <c r="C403" s="65" t="s">
        <v>63</v>
      </c>
      <c r="D403" s="183" t="s">
        <v>523</v>
      </c>
      <c r="E403" s="183"/>
      <c r="F403" s="287">
        <f>F404</f>
        <v>1500</v>
      </c>
      <c r="G403" s="98"/>
      <c r="H403" s="98"/>
      <c r="I403" s="98"/>
      <c r="J403" s="98"/>
      <c r="K403" s="96"/>
      <c r="L403" s="96"/>
      <c r="M403" s="96"/>
      <c r="N403" s="96"/>
      <c r="O403" s="324"/>
      <c r="P403" s="324"/>
      <c r="Q403" s="324"/>
      <c r="R403" s="324"/>
      <c r="S403" s="98"/>
      <c r="T403" s="98"/>
    </row>
    <row r="404" spans="1:20" s="31" customFormat="1" ht="25.5" x14ac:dyDescent="0.2">
      <c r="A404" s="30" t="s">
        <v>95</v>
      </c>
      <c r="B404" s="65" t="s">
        <v>66</v>
      </c>
      <c r="C404" s="65" t="s">
        <v>63</v>
      </c>
      <c r="D404" s="183" t="s">
        <v>523</v>
      </c>
      <c r="E404" s="183" t="s">
        <v>96</v>
      </c>
      <c r="F404" s="287">
        <f>F405</f>
        <v>1500</v>
      </c>
      <c r="G404" s="98"/>
      <c r="H404" s="98"/>
      <c r="I404" s="98"/>
      <c r="J404" s="98"/>
      <c r="K404" s="96"/>
      <c r="L404" s="96"/>
      <c r="M404" s="96"/>
      <c r="N404" s="96"/>
      <c r="O404" s="324"/>
      <c r="P404" s="324"/>
      <c r="Q404" s="324"/>
      <c r="R404" s="324"/>
      <c r="S404" s="98"/>
      <c r="T404" s="98"/>
    </row>
    <row r="405" spans="1:20" s="31" customFormat="1" x14ac:dyDescent="0.2">
      <c r="A405" s="30" t="s">
        <v>99</v>
      </c>
      <c r="B405" s="65" t="s">
        <v>66</v>
      </c>
      <c r="C405" s="65" t="s">
        <v>63</v>
      </c>
      <c r="D405" s="183" t="s">
        <v>523</v>
      </c>
      <c r="E405" s="183" t="s">
        <v>100</v>
      </c>
      <c r="F405" s="287">
        <f>'пр.4 вед.стр.'!G404</f>
        <v>1500</v>
      </c>
      <c r="G405" s="98"/>
      <c r="H405" s="98"/>
      <c r="I405" s="98"/>
      <c r="J405" s="98"/>
      <c r="K405" s="96"/>
      <c r="L405" s="96"/>
      <c r="M405" s="96"/>
      <c r="N405" s="96"/>
      <c r="O405" s="324"/>
      <c r="P405" s="324"/>
      <c r="Q405" s="324"/>
      <c r="R405" s="324"/>
      <c r="S405" s="98"/>
      <c r="T405" s="98"/>
    </row>
    <row r="406" spans="1:20" s="31" customFormat="1" x14ac:dyDescent="0.2">
      <c r="A406" s="30" t="s">
        <v>177</v>
      </c>
      <c r="B406" s="65" t="s">
        <v>66</v>
      </c>
      <c r="C406" s="65" t="s">
        <v>63</v>
      </c>
      <c r="D406" s="183" t="s">
        <v>524</v>
      </c>
      <c r="E406" s="183"/>
      <c r="F406" s="287">
        <f>F407</f>
        <v>70</v>
      </c>
      <c r="G406" s="98"/>
      <c r="H406" s="98"/>
      <c r="I406" s="98"/>
      <c r="J406" s="98"/>
      <c r="K406" s="96"/>
      <c r="L406" s="96"/>
      <c r="M406" s="96"/>
      <c r="N406" s="96"/>
      <c r="O406" s="324"/>
      <c r="P406" s="324"/>
      <c r="Q406" s="324"/>
      <c r="R406" s="324"/>
      <c r="S406" s="98"/>
      <c r="T406" s="98"/>
    </row>
    <row r="407" spans="1:20" ht="25.5" x14ac:dyDescent="0.2">
      <c r="A407" s="30" t="s">
        <v>95</v>
      </c>
      <c r="B407" s="65" t="s">
        <v>66</v>
      </c>
      <c r="C407" s="65" t="s">
        <v>63</v>
      </c>
      <c r="D407" s="183" t="s">
        <v>524</v>
      </c>
      <c r="E407" s="183" t="s">
        <v>96</v>
      </c>
      <c r="F407" s="287">
        <f>F408</f>
        <v>70</v>
      </c>
    </row>
    <row r="408" spans="1:20" s="31" customFormat="1" x14ac:dyDescent="0.2">
      <c r="A408" s="30" t="s">
        <v>99</v>
      </c>
      <c r="B408" s="65" t="s">
        <v>66</v>
      </c>
      <c r="C408" s="65" t="s">
        <v>63</v>
      </c>
      <c r="D408" s="183" t="s">
        <v>524</v>
      </c>
      <c r="E408" s="183" t="s">
        <v>100</v>
      </c>
      <c r="F408" s="287">
        <f>'пр.4 вед.стр.'!G407</f>
        <v>70</v>
      </c>
      <c r="G408" s="98"/>
      <c r="H408" s="98"/>
      <c r="I408" s="98"/>
      <c r="J408" s="98"/>
      <c r="K408" s="96"/>
      <c r="L408" s="96"/>
      <c r="M408" s="96"/>
      <c r="N408" s="96"/>
      <c r="O408" s="324"/>
      <c r="P408" s="324"/>
      <c r="Q408" s="324"/>
      <c r="R408" s="324"/>
      <c r="S408" s="98"/>
      <c r="T408" s="98"/>
    </row>
    <row r="409" spans="1:20" s="31" customFormat="1" x14ac:dyDescent="0.2">
      <c r="A409" s="15" t="s">
        <v>10</v>
      </c>
      <c r="B409" s="34" t="s">
        <v>66</v>
      </c>
      <c r="C409" s="34" t="s">
        <v>64</v>
      </c>
      <c r="D409" s="176"/>
      <c r="E409" s="176"/>
      <c r="F409" s="465">
        <f>F411+F419+F439+F466+F486</f>
        <v>187037.59999999998</v>
      </c>
      <c r="G409" s="98"/>
      <c r="H409" s="98"/>
      <c r="I409" s="98"/>
      <c r="J409" s="98"/>
      <c r="K409" s="96"/>
      <c r="L409" s="96"/>
      <c r="M409" s="96"/>
      <c r="N409" s="96"/>
      <c r="O409" s="324"/>
      <c r="P409" s="324"/>
      <c r="Q409" s="324"/>
      <c r="R409" s="324"/>
      <c r="S409" s="98"/>
      <c r="T409" s="98"/>
    </row>
    <row r="410" spans="1:20" s="31" customFormat="1" x14ac:dyDescent="0.2">
      <c r="A410" s="16" t="s">
        <v>496</v>
      </c>
      <c r="B410" s="20" t="s">
        <v>66</v>
      </c>
      <c r="C410" s="20" t="s">
        <v>64</v>
      </c>
      <c r="D410" s="190" t="s">
        <v>497</v>
      </c>
      <c r="E410" s="172"/>
      <c r="F410" s="70">
        <f>F411+F419+F439+F466</f>
        <v>148142.59999999998</v>
      </c>
      <c r="G410" s="98"/>
      <c r="H410" s="98"/>
      <c r="I410" s="98"/>
      <c r="J410" s="98"/>
      <c r="K410" s="96"/>
      <c r="L410" s="96"/>
      <c r="M410" s="96"/>
      <c r="N410" s="96"/>
      <c r="O410" s="324"/>
      <c r="P410" s="324"/>
      <c r="Q410" s="324"/>
      <c r="R410" s="324"/>
      <c r="S410" s="98"/>
      <c r="T410" s="98"/>
    </row>
    <row r="411" spans="1:20" s="31" customFormat="1" ht="25.5" x14ac:dyDescent="0.2">
      <c r="A411" s="154" t="str">
        <f>'пр.4 вед.стр.'!A410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11" s="155" t="s">
        <v>66</v>
      </c>
      <c r="C411" s="159" t="s">
        <v>64</v>
      </c>
      <c r="D411" s="188" t="str">
        <f>'пр.4 вед.стр.'!E410</f>
        <v xml:space="preserve">7Б 0 00 00000 </v>
      </c>
      <c r="E411" s="171"/>
      <c r="F411" s="467">
        <f>F412</f>
        <v>1139.9000000000001</v>
      </c>
      <c r="G411" s="98"/>
      <c r="H411" s="98"/>
      <c r="I411" s="98"/>
      <c r="J411" s="98"/>
      <c r="K411" s="96"/>
      <c r="L411" s="96"/>
      <c r="M411" s="96"/>
      <c r="N411" s="96"/>
      <c r="O411" s="324"/>
      <c r="P411" s="324"/>
      <c r="Q411" s="324"/>
      <c r="R411" s="324"/>
      <c r="S411" s="98"/>
      <c r="T411" s="98"/>
    </row>
    <row r="412" spans="1:20" s="31" customFormat="1" ht="25.5" x14ac:dyDescent="0.2">
      <c r="A412" s="29" t="str">
        <f>'пр.4 вед.стр.'!A411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2" s="20" t="s">
        <v>66</v>
      </c>
      <c r="C412" s="20" t="s">
        <v>64</v>
      </c>
      <c r="D412" s="190" t="str">
        <f>'пр.4 вед.стр.'!E411</f>
        <v xml:space="preserve">7Б 0 01 00000 </v>
      </c>
      <c r="E412" s="172"/>
      <c r="F412" s="70">
        <f>F413+F416</f>
        <v>1139.9000000000001</v>
      </c>
      <c r="G412" s="98"/>
      <c r="H412" s="98"/>
      <c r="I412" s="98"/>
      <c r="J412" s="98"/>
      <c r="K412" s="96"/>
      <c r="L412" s="96"/>
      <c r="M412" s="96"/>
      <c r="N412" s="96"/>
      <c r="O412" s="324"/>
      <c r="P412" s="324"/>
      <c r="Q412" s="324"/>
      <c r="R412" s="324"/>
      <c r="S412" s="98"/>
      <c r="T412" s="98"/>
    </row>
    <row r="413" spans="1:20" s="31" customFormat="1" x14ac:dyDescent="0.2">
      <c r="A413" s="29" t="str">
        <f>'пр.4 вед.стр.'!A412</f>
        <v>Обслуживание систем видеонаблюдения, охранной сигнализации</v>
      </c>
      <c r="B413" s="20" t="s">
        <v>66</v>
      </c>
      <c r="C413" s="20" t="s">
        <v>64</v>
      </c>
      <c r="D413" s="190" t="str">
        <f>'пр.4 вед.стр.'!E412</f>
        <v xml:space="preserve">7Б 0 01 91600 </v>
      </c>
      <c r="E413" s="172"/>
      <c r="F413" s="70">
        <f>F414</f>
        <v>639.9</v>
      </c>
      <c r="G413" s="98"/>
      <c r="H413" s="98"/>
      <c r="I413" s="98"/>
      <c r="J413" s="98"/>
      <c r="K413" s="96"/>
      <c r="L413" s="96"/>
      <c r="M413" s="96"/>
      <c r="N413" s="96"/>
      <c r="O413" s="324"/>
      <c r="P413" s="324"/>
      <c r="Q413" s="324"/>
      <c r="R413" s="324"/>
      <c r="S413" s="98"/>
      <c r="T413" s="98"/>
    </row>
    <row r="414" spans="1:20" s="31" customFormat="1" ht="25.5" x14ac:dyDescent="0.2">
      <c r="A414" s="29" t="str">
        <f>'пр.4 вед.стр.'!A413</f>
        <v>Предоставление субсидий бюджетным, автономным учреждениям и иным некоммерческим организациям</v>
      </c>
      <c r="B414" s="20" t="s">
        <v>66</v>
      </c>
      <c r="C414" s="20" t="s">
        <v>64</v>
      </c>
      <c r="D414" s="190" t="str">
        <f>'пр.4 вед.стр.'!E413</f>
        <v xml:space="preserve">7Б 0 01 91600 </v>
      </c>
      <c r="E414" s="172" t="str">
        <f>'пр.4 вед.стр.'!F413</f>
        <v>600</v>
      </c>
      <c r="F414" s="70">
        <f>F415</f>
        <v>639.9</v>
      </c>
      <c r="G414" s="98"/>
      <c r="H414" s="98"/>
      <c r="I414" s="98"/>
      <c r="J414" s="98"/>
      <c r="K414" s="96"/>
      <c r="L414" s="96"/>
      <c r="M414" s="96"/>
      <c r="N414" s="96"/>
      <c r="O414" s="324"/>
      <c r="P414" s="324"/>
      <c r="Q414" s="324"/>
      <c r="R414" s="324"/>
      <c r="S414" s="98"/>
      <c r="T414" s="98"/>
    </row>
    <row r="415" spans="1:20" s="31" customFormat="1" x14ac:dyDescent="0.2">
      <c r="A415" s="29" t="str">
        <f>'пр.4 вед.стр.'!A414</f>
        <v>Субсидии бюджетным учреждениям</v>
      </c>
      <c r="B415" s="20" t="s">
        <v>66</v>
      </c>
      <c r="C415" s="20" t="s">
        <v>64</v>
      </c>
      <c r="D415" s="190" t="str">
        <f>'пр.4 вед.стр.'!E414</f>
        <v xml:space="preserve">7Б 0 01 91600 </v>
      </c>
      <c r="E415" s="172" t="str">
        <f>'пр.4 вед.стр.'!F414</f>
        <v>610</v>
      </c>
      <c r="F415" s="70">
        <f>'пр.4 вед.стр.'!G414</f>
        <v>639.9</v>
      </c>
      <c r="G415" s="98"/>
      <c r="H415" s="98"/>
      <c r="I415" s="98"/>
      <c r="J415" s="98"/>
      <c r="K415" s="96"/>
      <c r="L415" s="96"/>
      <c r="M415" s="96"/>
      <c r="N415" s="96"/>
      <c r="O415" s="324"/>
      <c r="P415" s="324"/>
      <c r="Q415" s="324"/>
      <c r="R415" s="324"/>
      <c r="S415" s="98"/>
      <c r="T415" s="98"/>
    </row>
    <row r="416" spans="1:20" s="332" customFormat="1" x14ac:dyDescent="0.2">
      <c r="A416" s="333" t="str">
        <f>'пр.4 вед.стр.'!A415</f>
        <v>Установка пропускных систем</v>
      </c>
      <c r="B416" s="152" t="s">
        <v>66</v>
      </c>
      <c r="C416" s="152" t="s">
        <v>64</v>
      </c>
      <c r="D416" s="193" t="str">
        <f>'пр.4 вед.стр.'!E415</f>
        <v>7Б 0 01 93300</v>
      </c>
      <c r="E416" s="186"/>
      <c r="F416" s="468">
        <f>F417</f>
        <v>500</v>
      </c>
      <c r="G416" s="334"/>
      <c r="H416" s="334"/>
      <c r="I416" s="334"/>
      <c r="J416" s="334"/>
      <c r="K416" s="334"/>
      <c r="L416" s="334"/>
      <c r="M416" s="334"/>
      <c r="N416" s="334"/>
      <c r="O416" s="363"/>
      <c r="P416" s="363"/>
      <c r="Q416" s="363"/>
      <c r="R416" s="363"/>
      <c r="S416" s="334"/>
      <c r="T416" s="334"/>
    </row>
    <row r="417" spans="1:20" s="31" customFormat="1" ht="25.5" x14ac:dyDescent="0.2">
      <c r="A417" s="29" t="str">
        <f>'пр.4 вед.стр.'!A416</f>
        <v>Предоставление субсидий бюджетным, автономным учреждениям и иным некоммерческим организациям</v>
      </c>
      <c r="B417" s="20" t="s">
        <v>66</v>
      </c>
      <c r="C417" s="20" t="s">
        <v>64</v>
      </c>
      <c r="D417" s="190" t="str">
        <f>'пр.4 вед.стр.'!E416</f>
        <v>7Б 0 01 93300</v>
      </c>
      <c r="E417" s="172" t="str">
        <f>'пр.4 вед.стр.'!F416</f>
        <v>600</v>
      </c>
      <c r="F417" s="70">
        <f>F418</f>
        <v>500</v>
      </c>
      <c r="G417" s="98"/>
      <c r="H417" s="98"/>
      <c r="I417" s="98"/>
      <c r="J417" s="98"/>
      <c r="K417" s="96"/>
      <c r="L417" s="96"/>
      <c r="M417" s="96"/>
      <c r="N417" s="96"/>
      <c r="O417" s="324"/>
      <c r="P417" s="324"/>
      <c r="Q417" s="324"/>
      <c r="R417" s="324"/>
      <c r="S417" s="98"/>
      <c r="T417" s="98"/>
    </row>
    <row r="418" spans="1:20" s="31" customFormat="1" x14ac:dyDescent="0.2">
      <c r="A418" s="29" t="str">
        <f>'пр.4 вед.стр.'!A417</f>
        <v>Субсидии бюджетным учреждениям</v>
      </c>
      <c r="B418" s="20" t="s">
        <v>66</v>
      </c>
      <c r="C418" s="20" t="s">
        <v>64</v>
      </c>
      <c r="D418" s="190" t="str">
        <f>'пр.4 вед.стр.'!E417</f>
        <v>7Б 0 01 93300</v>
      </c>
      <c r="E418" s="172" t="str">
        <f>'пр.4 вед.стр.'!F417</f>
        <v>610</v>
      </c>
      <c r="F418" s="70">
        <f>'пр.4 вед.стр.'!G417</f>
        <v>500</v>
      </c>
      <c r="G418" s="98"/>
      <c r="H418" s="98"/>
      <c r="I418" s="98"/>
      <c r="J418" s="98"/>
      <c r="K418" s="96"/>
      <c r="L418" s="96"/>
      <c r="M418" s="96"/>
      <c r="N418" s="96"/>
      <c r="O418" s="324"/>
      <c r="P418" s="324"/>
      <c r="Q418" s="324"/>
      <c r="R418" s="324"/>
      <c r="S418" s="98"/>
      <c r="T418" s="98"/>
    </row>
    <row r="419" spans="1:20" s="31" customFormat="1" ht="25.5" x14ac:dyDescent="0.2">
      <c r="A419" s="154" t="str">
        <f>'пр.4 вед.стр.'!A418</f>
        <v>Муниципальная программа  "Пожарная безопасность в Сусуманском городском округе на 2018- 2020 годы"</v>
      </c>
      <c r="B419" s="155" t="s">
        <v>66</v>
      </c>
      <c r="C419" s="155" t="s">
        <v>64</v>
      </c>
      <c r="D419" s="188" t="str">
        <f>'пр.4 вед.стр.'!E418</f>
        <v xml:space="preserve">7П 0 00 00000 </v>
      </c>
      <c r="E419" s="171"/>
      <c r="F419" s="467">
        <f>F420</f>
        <v>1486</v>
      </c>
      <c r="G419" s="98"/>
      <c r="H419" s="98"/>
      <c r="I419" s="98"/>
      <c r="J419" s="98"/>
      <c r="K419" s="96"/>
      <c r="L419" s="96"/>
      <c r="M419" s="96"/>
      <c r="N419" s="96"/>
      <c r="O419" s="324"/>
      <c r="P419" s="324"/>
      <c r="Q419" s="324"/>
      <c r="R419" s="324"/>
      <c r="S419" s="98"/>
      <c r="T419" s="98"/>
    </row>
    <row r="420" spans="1:20" s="31" customFormat="1" ht="25.5" x14ac:dyDescent="0.2">
      <c r="A420" s="29" t="str">
        <f>'пр.4 вед.стр.'!A419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0" s="20" t="s">
        <v>66</v>
      </c>
      <c r="C420" s="20" t="s">
        <v>64</v>
      </c>
      <c r="D420" s="190" t="str">
        <f>'пр.4 вед.стр.'!E419</f>
        <v xml:space="preserve">7П 0 01 00000 </v>
      </c>
      <c r="E420" s="172"/>
      <c r="F420" s="70">
        <f>F421+F424+F427+F430+F433+F436</f>
        <v>1486</v>
      </c>
      <c r="G420" s="98"/>
      <c r="H420" s="98"/>
      <c r="I420" s="98"/>
      <c r="J420" s="98"/>
      <c r="K420" s="96"/>
      <c r="L420" s="96"/>
      <c r="M420" s="96"/>
      <c r="N420" s="96"/>
      <c r="O420" s="324"/>
      <c r="P420" s="324"/>
      <c r="Q420" s="324"/>
      <c r="R420" s="324"/>
      <c r="S420" s="98"/>
      <c r="T420" s="98"/>
    </row>
    <row r="421" spans="1:20" s="31" customFormat="1" ht="25.5" x14ac:dyDescent="0.2">
      <c r="A421" s="29" t="str">
        <f>'пр.4 вед.стр.'!A420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1" s="20" t="s">
        <v>66</v>
      </c>
      <c r="C421" s="20" t="s">
        <v>64</v>
      </c>
      <c r="D421" s="190" t="str">
        <f>'пр.4 вед.стр.'!E420</f>
        <v xml:space="preserve">7П 0 01 94100 </v>
      </c>
      <c r="E421" s="172"/>
      <c r="F421" s="70">
        <f>F422</f>
        <v>862.5</v>
      </c>
      <c r="G421" s="98"/>
      <c r="H421" s="98"/>
      <c r="I421" s="98"/>
      <c r="J421" s="98"/>
      <c r="K421" s="96"/>
      <c r="L421" s="96"/>
      <c r="M421" s="96"/>
      <c r="N421" s="96"/>
      <c r="O421" s="324"/>
      <c r="P421" s="324"/>
      <c r="Q421" s="324"/>
      <c r="R421" s="324"/>
      <c r="S421" s="98"/>
      <c r="T421" s="98"/>
    </row>
    <row r="422" spans="1:20" s="31" customFormat="1" ht="25.5" x14ac:dyDescent="0.2">
      <c r="A422" s="29" t="str">
        <f>'пр.4 вед.стр.'!A421</f>
        <v>Предоставление субсидий бюджетным, автономным учреждениям и иным некоммерческим организациям</v>
      </c>
      <c r="B422" s="20" t="s">
        <v>66</v>
      </c>
      <c r="C422" s="20" t="s">
        <v>64</v>
      </c>
      <c r="D422" s="190" t="str">
        <f>'пр.4 вед.стр.'!E421</f>
        <v xml:space="preserve">7П 0 01 94100 </v>
      </c>
      <c r="E422" s="172" t="str">
        <f>'пр.4 вед.стр.'!F421</f>
        <v>600</v>
      </c>
      <c r="F422" s="70">
        <f>F423</f>
        <v>862.5</v>
      </c>
      <c r="G422" s="98"/>
      <c r="H422" s="98"/>
      <c r="I422" s="98"/>
      <c r="J422" s="98"/>
      <c r="K422" s="96"/>
      <c r="L422" s="96"/>
      <c r="M422" s="96"/>
      <c r="N422" s="96"/>
      <c r="O422" s="324"/>
      <c r="P422" s="324"/>
      <c r="Q422" s="324"/>
      <c r="R422" s="324"/>
      <c r="S422" s="98"/>
      <c r="T422" s="98"/>
    </row>
    <row r="423" spans="1:20" s="31" customFormat="1" x14ac:dyDescent="0.2">
      <c r="A423" s="29" t="str">
        <f>'пр.4 вед.стр.'!A422</f>
        <v>Субсидии бюджетным учреждениям</v>
      </c>
      <c r="B423" s="20" t="s">
        <v>66</v>
      </c>
      <c r="C423" s="20" t="s">
        <v>64</v>
      </c>
      <c r="D423" s="190" t="str">
        <f>'пр.4 вед.стр.'!E422</f>
        <v xml:space="preserve">7П 0 01 94100 </v>
      </c>
      <c r="E423" s="172" t="str">
        <f>'пр.4 вед.стр.'!F422</f>
        <v>610</v>
      </c>
      <c r="F423" s="70">
        <f>'пр.4 вед.стр.'!G422</f>
        <v>862.5</v>
      </c>
      <c r="G423" s="98"/>
      <c r="H423" s="98"/>
      <c r="I423" s="98"/>
      <c r="J423" s="98"/>
      <c r="K423" s="96"/>
      <c r="L423" s="96"/>
      <c r="M423" s="96"/>
      <c r="N423" s="96"/>
      <c r="O423" s="324"/>
      <c r="P423" s="324"/>
      <c r="Q423" s="324"/>
      <c r="R423" s="324"/>
      <c r="S423" s="98"/>
      <c r="T423" s="98"/>
    </row>
    <row r="424" spans="1:20" s="31" customFormat="1" x14ac:dyDescent="0.2">
      <c r="A424" s="29" t="str">
        <f>'пр.4 вед.стр.'!A423</f>
        <v>Обработка сгораемых конструкций огнезащитными составами</v>
      </c>
      <c r="B424" s="20" t="s">
        <v>66</v>
      </c>
      <c r="C424" s="20" t="s">
        <v>64</v>
      </c>
      <c r="D424" s="190" t="str">
        <f>'пр.4 вед.стр.'!E423</f>
        <v xml:space="preserve">7П 0 01 94200 </v>
      </c>
      <c r="E424" s="172"/>
      <c r="F424" s="70">
        <f>F425</f>
        <v>124.2</v>
      </c>
      <c r="G424" s="98"/>
      <c r="H424" s="98"/>
      <c r="I424" s="98"/>
      <c r="J424" s="98"/>
      <c r="K424" s="96"/>
      <c r="L424" s="96"/>
      <c r="M424" s="96"/>
      <c r="N424" s="96"/>
      <c r="O424" s="324"/>
      <c r="P424" s="324"/>
      <c r="Q424" s="324"/>
      <c r="R424" s="324"/>
      <c r="S424" s="98"/>
      <c r="T424" s="98"/>
    </row>
    <row r="425" spans="1:20" s="31" customFormat="1" ht="25.5" x14ac:dyDescent="0.2">
      <c r="A425" s="29" t="str">
        <f>'пр.4 вед.стр.'!A424</f>
        <v>Предоставление субсидий бюджетным, автономным учреждениям и иным некоммерческим организациям</v>
      </c>
      <c r="B425" s="20" t="s">
        <v>66</v>
      </c>
      <c r="C425" s="20" t="s">
        <v>64</v>
      </c>
      <c r="D425" s="190" t="str">
        <f>'пр.4 вед.стр.'!E424</f>
        <v xml:space="preserve">7П 0 01 94200 </v>
      </c>
      <c r="E425" s="172" t="str">
        <f>'пр.4 вед.стр.'!F424</f>
        <v>600</v>
      </c>
      <c r="F425" s="70">
        <f>F426</f>
        <v>124.2</v>
      </c>
      <c r="G425" s="98"/>
      <c r="H425" s="98"/>
      <c r="I425" s="98"/>
      <c r="J425" s="98"/>
      <c r="K425" s="96"/>
      <c r="L425" s="96"/>
      <c r="M425" s="96"/>
      <c r="N425" s="96"/>
      <c r="O425" s="324"/>
      <c r="P425" s="324"/>
      <c r="Q425" s="324"/>
      <c r="R425" s="324"/>
      <c r="S425" s="98"/>
      <c r="T425" s="98"/>
    </row>
    <row r="426" spans="1:20" s="31" customFormat="1" x14ac:dyDescent="0.2">
      <c r="A426" s="29" t="str">
        <f>'пр.4 вед.стр.'!A425</f>
        <v>Субсидии бюджетным учреждениям</v>
      </c>
      <c r="B426" s="20" t="s">
        <v>66</v>
      </c>
      <c r="C426" s="20" t="s">
        <v>64</v>
      </c>
      <c r="D426" s="190" t="str">
        <f>'пр.4 вед.стр.'!E425</f>
        <v xml:space="preserve">7П 0 01 94200 </v>
      </c>
      <c r="E426" s="172" t="str">
        <f>'пр.4 вед.стр.'!F425</f>
        <v>610</v>
      </c>
      <c r="F426" s="70">
        <f>'пр.4 вед.стр.'!G425</f>
        <v>124.2</v>
      </c>
      <c r="G426" s="98"/>
      <c r="H426" s="98"/>
      <c r="I426" s="98"/>
      <c r="J426" s="98"/>
      <c r="K426" s="96"/>
      <c r="L426" s="96"/>
      <c r="M426" s="96"/>
      <c r="N426" s="96"/>
      <c r="O426" s="324"/>
      <c r="P426" s="324"/>
      <c r="Q426" s="324"/>
      <c r="R426" s="324"/>
      <c r="S426" s="98"/>
      <c r="T426" s="98"/>
    </row>
    <row r="427" spans="1:20" s="31" customFormat="1" x14ac:dyDescent="0.2">
      <c r="A427" s="29" t="str">
        <f>'пр.4 вед.стр.'!A426</f>
        <v>Проведение замеров сопротивления изоляции электросетей и электрооборудования</v>
      </c>
      <c r="B427" s="20" t="s">
        <v>66</v>
      </c>
      <c r="C427" s="20" t="s">
        <v>64</v>
      </c>
      <c r="D427" s="190" t="str">
        <f>'пр.4 вед.стр.'!E426</f>
        <v xml:space="preserve">7П 0 01 94400 </v>
      </c>
      <c r="E427" s="172"/>
      <c r="F427" s="70">
        <f>F428</f>
        <v>293.5</v>
      </c>
      <c r="G427" s="98"/>
      <c r="H427" s="98"/>
      <c r="I427" s="98"/>
      <c r="J427" s="98"/>
      <c r="K427" s="96"/>
      <c r="L427" s="96"/>
      <c r="M427" s="96"/>
      <c r="N427" s="96"/>
      <c r="O427" s="324"/>
      <c r="P427" s="324"/>
      <c r="Q427" s="324"/>
      <c r="R427" s="324"/>
      <c r="S427" s="98"/>
      <c r="T427" s="98"/>
    </row>
    <row r="428" spans="1:20" s="31" customFormat="1" ht="25.5" x14ac:dyDescent="0.2">
      <c r="A428" s="29" t="str">
        <f>'пр.4 вед.стр.'!A427</f>
        <v>Предоставление субсидий бюджетным, автономным учреждениям и иным некоммерческим организациям</v>
      </c>
      <c r="B428" s="20" t="s">
        <v>66</v>
      </c>
      <c r="C428" s="20" t="s">
        <v>64</v>
      </c>
      <c r="D428" s="190" t="str">
        <f>'пр.4 вед.стр.'!E427</f>
        <v xml:space="preserve">7П 0 01 94400 </v>
      </c>
      <c r="E428" s="172" t="str">
        <f>'пр.4 вед.стр.'!F427</f>
        <v>600</v>
      </c>
      <c r="F428" s="70">
        <f>F429</f>
        <v>293.5</v>
      </c>
      <c r="G428" s="98"/>
      <c r="H428" s="98"/>
      <c r="I428" s="98"/>
      <c r="J428" s="98"/>
      <c r="K428" s="96"/>
      <c r="L428" s="96"/>
      <c r="M428" s="96"/>
      <c r="N428" s="96"/>
      <c r="O428" s="324"/>
      <c r="P428" s="324"/>
      <c r="Q428" s="324"/>
      <c r="R428" s="324"/>
      <c r="S428" s="98"/>
      <c r="T428" s="98"/>
    </row>
    <row r="429" spans="1:20" s="31" customFormat="1" x14ac:dyDescent="0.2">
      <c r="A429" s="29" t="str">
        <f>'пр.4 вед.стр.'!A428</f>
        <v>Субсидии бюджетным учреждениям</v>
      </c>
      <c r="B429" s="20" t="s">
        <v>66</v>
      </c>
      <c r="C429" s="20" t="s">
        <v>64</v>
      </c>
      <c r="D429" s="190" t="str">
        <f>'пр.4 вед.стр.'!E428</f>
        <v xml:space="preserve">7П 0 01 94400 </v>
      </c>
      <c r="E429" s="172" t="str">
        <f>'пр.4 вед.стр.'!F428</f>
        <v>610</v>
      </c>
      <c r="F429" s="70">
        <f>'пр.4 вед.стр.'!G428</f>
        <v>293.5</v>
      </c>
      <c r="G429" s="98"/>
      <c r="H429" s="98"/>
      <c r="I429" s="98"/>
      <c r="J429" s="98"/>
      <c r="K429" s="96"/>
      <c r="L429" s="96"/>
      <c r="M429" s="96"/>
      <c r="N429" s="96"/>
      <c r="O429" s="324"/>
      <c r="P429" s="324"/>
      <c r="Q429" s="324"/>
      <c r="R429" s="324"/>
      <c r="S429" s="98"/>
      <c r="T429" s="98"/>
    </row>
    <row r="430" spans="1:20" s="31" customFormat="1" ht="25.5" x14ac:dyDescent="0.2">
      <c r="A430" s="29" t="str">
        <f>'пр.4 вед.стр.'!A429</f>
        <v>Проведение проверок исправности и ремонт систем противопожарного водоснабжения, приобретение и обслуживание гидрантов</v>
      </c>
      <c r="B430" s="20" t="s">
        <v>66</v>
      </c>
      <c r="C430" s="20" t="s">
        <v>64</v>
      </c>
      <c r="D430" s="190" t="str">
        <f>'пр.4 вед.стр.'!E429</f>
        <v xml:space="preserve">7П 0 01 94500 </v>
      </c>
      <c r="E430" s="172"/>
      <c r="F430" s="70">
        <f>F431</f>
        <v>57.8</v>
      </c>
      <c r="G430" s="98"/>
      <c r="H430" s="98"/>
      <c r="I430" s="98"/>
      <c r="J430" s="98"/>
      <c r="K430" s="96"/>
      <c r="L430" s="96"/>
      <c r="M430" s="96"/>
      <c r="N430" s="96"/>
      <c r="O430" s="324"/>
      <c r="P430" s="324"/>
      <c r="Q430" s="324"/>
      <c r="R430" s="324"/>
      <c r="S430" s="98"/>
      <c r="T430" s="98"/>
    </row>
    <row r="431" spans="1:20" s="31" customFormat="1" ht="25.5" x14ac:dyDescent="0.2">
      <c r="A431" s="29" t="str">
        <f>'пр.4 вед.стр.'!A430</f>
        <v>Предоставление субсидий бюджетным, автономным учреждениям и иным некоммерческим организациям</v>
      </c>
      <c r="B431" s="20" t="s">
        <v>66</v>
      </c>
      <c r="C431" s="20" t="s">
        <v>64</v>
      </c>
      <c r="D431" s="190" t="str">
        <f>'пр.4 вед.стр.'!E430</f>
        <v xml:space="preserve">7П 0 01 94500 </v>
      </c>
      <c r="E431" s="172" t="str">
        <f>'пр.4 вед.стр.'!F430</f>
        <v>600</v>
      </c>
      <c r="F431" s="70">
        <f>F432</f>
        <v>57.8</v>
      </c>
      <c r="G431" s="98"/>
      <c r="H431" s="98"/>
      <c r="I431" s="98"/>
      <c r="J431" s="98"/>
      <c r="K431" s="96"/>
      <c r="L431" s="96"/>
      <c r="M431" s="96"/>
      <c r="N431" s="96"/>
      <c r="O431" s="324"/>
      <c r="P431" s="324"/>
      <c r="Q431" s="324"/>
      <c r="R431" s="324"/>
      <c r="S431" s="98"/>
      <c r="T431" s="98"/>
    </row>
    <row r="432" spans="1:20" s="31" customFormat="1" x14ac:dyDescent="0.2">
      <c r="A432" s="29" t="str">
        <f>'пр.4 вед.стр.'!A431</f>
        <v>Субсидии бюджетным учреждениям</v>
      </c>
      <c r="B432" s="20" t="s">
        <v>66</v>
      </c>
      <c r="C432" s="20" t="s">
        <v>64</v>
      </c>
      <c r="D432" s="190" t="str">
        <f>'пр.4 вед.стр.'!E431</f>
        <v xml:space="preserve">7П 0 01 94500 </v>
      </c>
      <c r="E432" s="172" t="str">
        <f>'пр.4 вед.стр.'!F431</f>
        <v>610</v>
      </c>
      <c r="F432" s="70">
        <f>'пр.4 вед.стр.'!G431</f>
        <v>57.8</v>
      </c>
      <c r="G432" s="98"/>
      <c r="H432" s="98"/>
      <c r="I432" s="98"/>
      <c r="J432" s="98"/>
      <c r="K432" s="96"/>
      <c r="L432" s="96"/>
      <c r="M432" s="96"/>
      <c r="N432" s="96"/>
      <c r="O432" s="324"/>
      <c r="P432" s="324"/>
      <c r="Q432" s="324"/>
      <c r="R432" s="324"/>
      <c r="S432" s="98"/>
      <c r="T432" s="98"/>
    </row>
    <row r="433" spans="1:20" s="31" customFormat="1" x14ac:dyDescent="0.2">
      <c r="A433" s="29" t="str">
        <f>'пр.4 вед.стр.'!A432</f>
        <v>Обучение сотрудников по пожарной безопасности</v>
      </c>
      <c r="B433" s="20" t="s">
        <v>66</v>
      </c>
      <c r="C433" s="20" t="s">
        <v>64</v>
      </c>
      <c r="D433" s="190" t="str">
        <f>'пр.4 вед.стр.'!E432</f>
        <v xml:space="preserve">7П 0 01 94510 </v>
      </c>
      <c r="E433" s="172"/>
      <c r="F433" s="70">
        <f>F434</f>
        <v>25</v>
      </c>
      <c r="G433" s="98"/>
      <c r="H433" s="98"/>
      <c r="I433" s="98"/>
      <c r="J433" s="98"/>
      <c r="K433" s="96"/>
      <c r="L433" s="96"/>
      <c r="M433" s="96"/>
      <c r="N433" s="96"/>
      <c r="O433" s="324"/>
      <c r="P433" s="324"/>
      <c r="Q433" s="324"/>
      <c r="R433" s="324"/>
      <c r="S433" s="98"/>
      <c r="T433" s="98"/>
    </row>
    <row r="434" spans="1:20" s="31" customFormat="1" ht="25.5" x14ac:dyDescent="0.2">
      <c r="A434" s="29" t="str">
        <f>'пр.4 вед.стр.'!A433</f>
        <v>Предоставление субсидий бюджетным, автономным учреждениям и иным некоммерческим организациям</v>
      </c>
      <c r="B434" s="20" t="s">
        <v>66</v>
      </c>
      <c r="C434" s="20" t="s">
        <v>64</v>
      </c>
      <c r="D434" s="190" t="str">
        <f>'пр.4 вед.стр.'!E433</f>
        <v xml:space="preserve">7П 0 01 94510 </v>
      </c>
      <c r="E434" s="172" t="str">
        <f>'пр.4 вед.стр.'!F433</f>
        <v>600</v>
      </c>
      <c r="F434" s="70">
        <f>F435</f>
        <v>25</v>
      </c>
      <c r="G434" s="98"/>
      <c r="H434" s="98"/>
      <c r="I434" s="98"/>
      <c r="J434" s="98"/>
      <c r="K434" s="96"/>
      <c r="L434" s="96"/>
      <c r="M434" s="96"/>
      <c r="N434" s="96"/>
      <c r="O434" s="324"/>
      <c r="P434" s="324"/>
      <c r="Q434" s="324"/>
      <c r="R434" s="324"/>
      <c r="S434" s="98"/>
      <c r="T434" s="98"/>
    </row>
    <row r="435" spans="1:20" s="31" customFormat="1" x14ac:dyDescent="0.2">
      <c r="A435" s="29" t="str">
        <f>'пр.4 вед.стр.'!A434</f>
        <v>Субсидии бюджетным учреждениям</v>
      </c>
      <c r="B435" s="20" t="s">
        <v>66</v>
      </c>
      <c r="C435" s="20" t="s">
        <v>64</v>
      </c>
      <c r="D435" s="190" t="str">
        <f>'пр.4 вед.стр.'!E434</f>
        <v xml:space="preserve">7П 0 01 94510 </v>
      </c>
      <c r="E435" s="172" t="str">
        <f>'пр.4 вед.стр.'!F434</f>
        <v>610</v>
      </c>
      <c r="F435" s="70">
        <f>'пр.4 вед.стр.'!G434</f>
        <v>25</v>
      </c>
      <c r="G435" s="98"/>
      <c r="H435" s="98"/>
      <c r="I435" s="98"/>
      <c r="J435" s="98"/>
      <c r="K435" s="96"/>
      <c r="L435" s="96"/>
      <c r="M435" s="96"/>
      <c r="N435" s="96"/>
      <c r="O435" s="324"/>
      <c r="P435" s="324"/>
      <c r="Q435" s="324"/>
      <c r="R435" s="324"/>
      <c r="S435" s="98"/>
      <c r="T435" s="98"/>
    </row>
    <row r="436" spans="1:20" s="31" customFormat="1" x14ac:dyDescent="0.2">
      <c r="A436" s="29" t="str">
        <f>'пр.4 вед.стр.'!A435</f>
        <v>Установка противопожарных дверей на запасных выходах</v>
      </c>
      <c r="B436" s="20" t="s">
        <v>66</v>
      </c>
      <c r="C436" s="20" t="s">
        <v>64</v>
      </c>
      <c r="D436" s="190" t="str">
        <f>'пр.4 вед.стр.'!E435</f>
        <v>7П 0 01 94600</v>
      </c>
      <c r="E436" s="172"/>
      <c r="F436" s="70">
        <f>F437</f>
        <v>123</v>
      </c>
      <c r="G436" s="98"/>
      <c r="H436" s="98"/>
      <c r="I436" s="98"/>
      <c r="J436" s="98"/>
      <c r="K436" s="96"/>
      <c r="L436" s="96"/>
      <c r="M436" s="96"/>
      <c r="N436" s="96"/>
      <c r="O436" s="324"/>
      <c r="P436" s="324"/>
      <c r="Q436" s="324"/>
      <c r="R436" s="324"/>
      <c r="S436" s="98"/>
      <c r="T436" s="98"/>
    </row>
    <row r="437" spans="1:20" s="31" customFormat="1" ht="25.5" x14ac:dyDescent="0.2">
      <c r="A437" s="29" t="str">
        <f>'пр.4 вед.стр.'!A436</f>
        <v>Предоставление субсидий бюджетным, автономным учреждениям и иным некоммерческим организациям</v>
      </c>
      <c r="B437" s="152" t="s">
        <v>66</v>
      </c>
      <c r="C437" s="152" t="s">
        <v>64</v>
      </c>
      <c r="D437" s="190" t="str">
        <f>'пр.4 вед.стр.'!E436</f>
        <v>7П 0 01 94600</v>
      </c>
      <c r="E437" s="186" t="str">
        <f>'пр.4 вед.стр.'!F436</f>
        <v>600</v>
      </c>
      <c r="F437" s="468">
        <f>F438</f>
        <v>123</v>
      </c>
      <c r="G437" s="98"/>
      <c r="H437" s="98"/>
      <c r="I437" s="98"/>
      <c r="J437" s="98"/>
      <c r="K437" s="96"/>
      <c r="L437" s="96"/>
      <c r="M437" s="96"/>
      <c r="N437" s="96"/>
      <c r="O437" s="324"/>
      <c r="P437" s="324"/>
      <c r="Q437" s="324"/>
      <c r="R437" s="324"/>
      <c r="S437" s="98"/>
      <c r="T437" s="98"/>
    </row>
    <row r="438" spans="1:20" s="31" customFormat="1" x14ac:dyDescent="0.2">
      <c r="A438" s="29" t="str">
        <f>'пр.4 вед.стр.'!A437</f>
        <v>Субсидии бюджетным учреждениям</v>
      </c>
      <c r="B438" s="152" t="s">
        <v>66</v>
      </c>
      <c r="C438" s="152" t="s">
        <v>64</v>
      </c>
      <c r="D438" s="190" t="str">
        <f>'пр.4 вед.стр.'!E437</f>
        <v>7П 0 01 94600</v>
      </c>
      <c r="E438" s="186" t="str">
        <f>'пр.4 вед.стр.'!F437</f>
        <v>610</v>
      </c>
      <c r="F438" s="468">
        <f>'пр.4 вед.стр.'!G437</f>
        <v>123</v>
      </c>
      <c r="G438" s="98"/>
      <c r="H438" s="98"/>
      <c r="I438" s="98"/>
      <c r="J438" s="98"/>
      <c r="K438" s="96"/>
      <c r="L438" s="96"/>
      <c r="M438" s="96"/>
      <c r="N438" s="96"/>
      <c r="O438" s="324"/>
      <c r="P438" s="324"/>
      <c r="Q438" s="324"/>
      <c r="R438" s="324"/>
      <c r="S438" s="98"/>
      <c r="T438" s="98"/>
    </row>
    <row r="439" spans="1:20" s="31" customFormat="1" ht="25.5" x14ac:dyDescent="0.2">
      <c r="A439" s="154" t="str">
        <f>'пр.4 вед.стр.'!A438</f>
        <v>Муниципальная  программа  "Развитие образования в Сусуманском городском округе  на 2018- 2020 годы"</v>
      </c>
      <c r="B439" s="155" t="s">
        <v>66</v>
      </c>
      <c r="C439" s="155" t="s">
        <v>64</v>
      </c>
      <c r="D439" s="171" t="str">
        <f>'пр.4 вед.стр.'!E438</f>
        <v xml:space="preserve">7Р 0 00 00000 </v>
      </c>
      <c r="E439" s="187"/>
      <c r="F439" s="467">
        <f>F440+F462</f>
        <v>140225.09999999998</v>
      </c>
      <c r="G439" s="98"/>
      <c r="H439" s="98"/>
      <c r="I439" s="98"/>
      <c r="J439" s="98"/>
      <c r="K439" s="96"/>
      <c r="L439" s="96"/>
      <c r="M439" s="96"/>
      <c r="N439" s="96"/>
      <c r="O439" s="324"/>
      <c r="P439" s="324"/>
      <c r="Q439" s="324"/>
      <c r="R439" s="324"/>
      <c r="S439" s="98"/>
      <c r="T439" s="98"/>
    </row>
    <row r="440" spans="1:20" s="31" customFormat="1" x14ac:dyDescent="0.2">
      <c r="A440" s="16" t="str">
        <f>'пр.4 вед.стр.'!A439</f>
        <v>Основное мероприятие "Управление развитием отрасли образования"</v>
      </c>
      <c r="B440" s="20" t="s">
        <v>66</v>
      </c>
      <c r="C440" s="20" t="s">
        <v>64</v>
      </c>
      <c r="D440" s="172" t="str">
        <f>'пр.4 вед.стр.'!E439</f>
        <v>7Р 0 02 00000</v>
      </c>
      <c r="E440" s="176"/>
      <c r="F440" s="70">
        <f>F447+F450+F453+F456+F459+F441+F444</f>
        <v>139950.09999999998</v>
      </c>
      <c r="G440" s="98"/>
      <c r="H440" s="98"/>
      <c r="I440" s="98"/>
      <c r="J440" s="98"/>
      <c r="K440" s="96"/>
      <c r="L440" s="96"/>
      <c r="M440" s="96"/>
      <c r="N440" s="96"/>
      <c r="O440" s="324"/>
      <c r="P440" s="324"/>
      <c r="Q440" s="324"/>
      <c r="R440" s="324"/>
      <c r="S440" s="98"/>
      <c r="T440" s="98"/>
    </row>
    <row r="441" spans="1:20" s="31" customFormat="1" ht="51" x14ac:dyDescent="0.2">
      <c r="A441" s="150" t="str">
        <f>'пр.4 вед.стр.'!A440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1" s="151" t="s">
        <v>66</v>
      </c>
      <c r="C441" s="151" t="s">
        <v>64</v>
      </c>
      <c r="D441" s="177" t="str">
        <f>'пр.4 вед.стр.'!E440</f>
        <v>7Р 0 02 73С20</v>
      </c>
      <c r="E441" s="189"/>
      <c r="F441" s="451">
        <f>F442</f>
        <v>81.3</v>
      </c>
      <c r="G441" s="98"/>
      <c r="H441" s="98"/>
      <c r="I441" s="98"/>
      <c r="J441" s="98"/>
      <c r="K441" s="96"/>
      <c r="L441" s="96"/>
      <c r="M441" s="96"/>
      <c r="N441" s="96"/>
      <c r="O441" s="324"/>
      <c r="P441" s="324"/>
      <c r="Q441" s="324"/>
      <c r="R441" s="324"/>
      <c r="S441" s="98"/>
      <c r="T441" s="98"/>
    </row>
    <row r="442" spans="1:20" s="31" customFormat="1" ht="25.5" x14ac:dyDescent="0.2">
      <c r="A442" s="150" t="str">
        <f>'пр.4 вед.стр.'!A441</f>
        <v>Предоставление субсидий бюджетным, автономным учреждениям и иным некоммерческим организациям</v>
      </c>
      <c r="B442" s="151" t="s">
        <v>66</v>
      </c>
      <c r="C442" s="151" t="s">
        <v>64</v>
      </c>
      <c r="D442" s="177" t="str">
        <f>'пр.4 вед.стр.'!E441</f>
        <v>7Р 0 02 73С20</v>
      </c>
      <c r="E442" s="177" t="str">
        <f>'пр.4 вед.стр.'!F441</f>
        <v>600</v>
      </c>
      <c r="F442" s="451">
        <f>F443</f>
        <v>81.3</v>
      </c>
      <c r="G442" s="98"/>
      <c r="H442" s="98"/>
      <c r="I442" s="98"/>
      <c r="J442" s="98"/>
      <c r="K442" s="96"/>
      <c r="L442" s="96"/>
      <c r="M442" s="96"/>
      <c r="N442" s="96"/>
      <c r="O442" s="324"/>
      <c r="P442" s="324"/>
      <c r="Q442" s="324"/>
      <c r="R442" s="324"/>
      <c r="S442" s="98"/>
      <c r="T442" s="98"/>
    </row>
    <row r="443" spans="1:20" s="31" customFormat="1" x14ac:dyDescent="0.2">
      <c r="A443" s="150" t="str">
        <f>'пр.4 вед.стр.'!A442</f>
        <v>Субсидии бюджетным учреждениям</v>
      </c>
      <c r="B443" s="151" t="s">
        <v>66</v>
      </c>
      <c r="C443" s="151" t="s">
        <v>64</v>
      </c>
      <c r="D443" s="177" t="str">
        <f>'пр.4 вед.стр.'!E442</f>
        <v>7Р 0 02 73С20</v>
      </c>
      <c r="E443" s="177" t="str">
        <f>'пр.4 вед.стр.'!F442</f>
        <v>610</v>
      </c>
      <c r="F443" s="451">
        <f>'пр.4 вед.стр.'!G442</f>
        <v>81.3</v>
      </c>
      <c r="G443" s="98"/>
      <c r="H443" s="98"/>
      <c r="I443" s="98"/>
      <c r="J443" s="98"/>
      <c r="K443" s="96"/>
      <c r="L443" s="96"/>
      <c r="M443" s="96"/>
      <c r="N443" s="96"/>
      <c r="O443" s="324"/>
      <c r="P443" s="324"/>
      <c r="Q443" s="324"/>
      <c r="R443" s="324"/>
      <c r="S443" s="98"/>
      <c r="T443" s="98"/>
    </row>
    <row r="444" spans="1:20" s="31" customFormat="1" ht="38.25" x14ac:dyDescent="0.2">
      <c r="A444" s="160" t="str">
        <f>'[1]пр.7 вед.стр.'!A532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v>
      </c>
      <c r="B444" s="152" t="s">
        <v>66</v>
      </c>
      <c r="C444" s="152" t="s">
        <v>64</v>
      </c>
      <c r="D444" s="186" t="str">
        <f>'[1]пр.7 вед.стр.'!E532</f>
        <v>7Р 0 02 S3С20</v>
      </c>
      <c r="E444" s="186"/>
      <c r="F444" s="468">
        <f>F445</f>
        <v>10</v>
      </c>
      <c r="G444" s="98"/>
      <c r="H444" s="98"/>
      <c r="I444" s="98"/>
      <c r="J444" s="98"/>
      <c r="K444" s="96"/>
      <c r="L444" s="96"/>
      <c r="M444" s="96"/>
      <c r="N444" s="96"/>
      <c r="O444" s="324"/>
      <c r="P444" s="324"/>
      <c r="Q444" s="324"/>
      <c r="R444" s="324"/>
      <c r="S444" s="98"/>
      <c r="T444" s="98"/>
    </row>
    <row r="445" spans="1:20" s="31" customFormat="1" ht="25.5" x14ac:dyDescent="0.2">
      <c r="A445" s="160" t="str">
        <f>'[1]пр.7 вед.стр.'!A533</f>
        <v>Предоставление субсидий бюджетным, автономным учреждениям и иным некоммерческим организациям</v>
      </c>
      <c r="B445" s="152" t="s">
        <v>66</v>
      </c>
      <c r="C445" s="152" t="s">
        <v>64</v>
      </c>
      <c r="D445" s="186" t="str">
        <f>'[1]пр.7 вед.стр.'!E533</f>
        <v>7Р 0 02 S3С20</v>
      </c>
      <c r="E445" s="186" t="str">
        <f>'[1]пр.7 вед.стр.'!F533</f>
        <v>600</v>
      </c>
      <c r="F445" s="468">
        <f>F446</f>
        <v>10</v>
      </c>
      <c r="G445" s="98"/>
      <c r="H445" s="98"/>
      <c r="I445" s="98"/>
      <c r="J445" s="98"/>
      <c r="K445" s="96"/>
      <c r="L445" s="96"/>
      <c r="M445" s="96"/>
      <c r="N445" s="96"/>
      <c r="O445" s="324"/>
      <c r="P445" s="324"/>
      <c r="Q445" s="324"/>
      <c r="R445" s="324"/>
      <c r="S445" s="98"/>
      <c r="T445" s="98"/>
    </row>
    <row r="446" spans="1:20" s="31" customFormat="1" x14ac:dyDescent="0.2">
      <c r="A446" s="160" t="str">
        <f>'[1]пр.7 вед.стр.'!A534</f>
        <v>Субсидии бюджетным учреждениям</v>
      </c>
      <c r="B446" s="152" t="s">
        <v>66</v>
      </c>
      <c r="C446" s="152" t="s">
        <v>64</v>
      </c>
      <c r="D446" s="186" t="str">
        <f>'[1]пр.7 вед.стр.'!E534</f>
        <v>7Р 0 02 S3С20</v>
      </c>
      <c r="E446" s="186" t="str">
        <f>'[1]пр.7 вед.стр.'!F534</f>
        <v>610</v>
      </c>
      <c r="F446" s="468">
        <f>'пр.4 вед.стр.'!G445</f>
        <v>10</v>
      </c>
      <c r="G446" s="98"/>
      <c r="H446" s="98"/>
      <c r="I446" s="98"/>
      <c r="J446" s="98"/>
      <c r="K446" s="96"/>
      <c r="L446" s="96"/>
      <c r="M446" s="96"/>
      <c r="N446" s="96"/>
      <c r="O446" s="324"/>
      <c r="P446" s="324"/>
      <c r="Q446" s="324"/>
      <c r="R446" s="324"/>
      <c r="S446" s="98"/>
      <c r="T446" s="98"/>
    </row>
    <row r="447" spans="1:20" s="31" customFormat="1" ht="25.5" x14ac:dyDescent="0.2">
      <c r="A447" s="150" t="str">
        <f>'пр.4 вед.стр.'!A446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7" s="151" t="s">
        <v>66</v>
      </c>
      <c r="C447" s="151" t="s">
        <v>64</v>
      </c>
      <c r="D447" s="177" t="str">
        <f>'пр.4 вед.стр.'!E446</f>
        <v>7Р 0 02 74050</v>
      </c>
      <c r="E447" s="177"/>
      <c r="F447" s="451">
        <f>F448</f>
        <v>125808.1</v>
      </c>
      <c r="G447" s="98"/>
      <c r="H447" s="98"/>
      <c r="I447" s="98"/>
      <c r="J447" s="98"/>
      <c r="K447" s="96"/>
      <c r="L447" s="96"/>
      <c r="M447" s="96"/>
      <c r="N447" s="96"/>
      <c r="O447" s="324"/>
      <c r="P447" s="324"/>
      <c r="Q447" s="324"/>
      <c r="R447" s="324"/>
      <c r="S447" s="98"/>
      <c r="T447" s="98"/>
    </row>
    <row r="448" spans="1:20" s="31" customFormat="1" ht="25.5" x14ac:dyDescent="0.2">
      <c r="A448" s="150" t="str">
        <f>'пр.4 вед.стр.'!A447</f>
        <v>Предоставление субсидий бюджетным, автономным учреждениям и иным некоммерческим организациям</v>
      </c>
      <c r="B448" s="151" t="s">
        <v>66</v>
      </c>
      <c r="C448" s="151" t="s">
        <v>64</v>
      </c>
      <c r="D448" s="177" t="str">
        <f>'пр.4 вед.стр.'!E447</f>
        <v>7Р 0 02 74050</v>
      </c>
      <c r="E448" s="177" t="str">
        <f>'пр.4 вед.стр.'!F447</f>
        <v>600</v>
      </c>
      <c r="F448" s="451">
        <f>F449</f>
        <v>125808.1</v>
      </c>
      <c r="G448" s="98"/>
      <c r="H448" s="98"/>
      <c r="I448" s="98"/>
      <c r="J448" s="98"/>
      <c r="K448" s="96"/>
      <c r="L448" s="96"/>
      <c r="M448" s="96"/>
      <c r="N448" s="96"/>
      <c r="O448" s="324"/>
      <c r="P448" s="324"/>
      <c r="Q448" s="324"/>
      <c r="R448" s="324"/>
      <c r="S448" s="98"/>
      <c r="T448" s="98"/>
    </row>
    <row r="449" spans="1:20" s="31" customFormat="1" x14ac:dyDescent="0.2">
      <c r="A449" s="150" t="str">
        <f>'пр.4 вед.стр.'!A448</f>
        <v>Субсидии бюджетным учреждениям</v>
      </c>
      <c r="B449" s="151" t="s">
        <v>66</v>
      </c>
      <c r="C449" s="151" t="s">
        <v>64</v>
      </c>
      <c r="D449" s="177" t="str">
        <f>'пр.4 вед.стр.'!E448</f>
        <v>7Р 0 02 74050</v>
      </c>
      <c r="E449" s="177" t="str">
        <f>'пр.4 вед.стр.'!F448</f>
        <v>610</v>
      </c>
      <c r="F449" s="451">
        <f>'пр.4 вед.стр.'!G448</f>
        <v>125808.1</v>
      </c>
      <c r="G449" s="98"/>
      <c r="H449" s="98"/>
      <c r="I449" s="98"/>
      <c r="J449" s="98"/>
      <c r="K449" s="96"/>
      <c r="L449" s="96"/>
      <c r="M449" s="96"/>
      <c r="N449" s="96"/>
      <c r="O449" s="324"/>
      <c r="P449" s="324"/>
      <c r="Q449" s="324"/>
      <c r="R449" s="324"/>
      <c r="S449" s="98"/>
      <c r="T449" s="98"/>
    </row>
    <row r="450" spans="1:20" s="31" customFormat="1" ht="25.5" x14ac:dyDescent="0.2">
      <c r="A450" s="150" t="str">
        <f>'пр.4 вед.стр.'!A449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0" s="151" t="s">
        <v>66</v>
      </c>
      <c r="C450" s="151" t="s">
        <v>64</v>
      </c>
      <c r="D450" s="177" t="str">
        <f>'пр.4 вед.стр.'!E449</f>
        <v>7Р 0 02 74060</v>
      </c>
      <c r="E450" s="177"/>
      <c r="F450" s="451">
        <f>F451</f>
        <v>683.89999999999986</v>
      </c>
      <c r="G450" s="98"/>
      <c r="H450" s="98"/>
      <c r="I450" s="98"/>
      <c r="J450" s="98"/>
      <c r="K450" s="96"/>
      <c r="L450" s="96"/>
      <c r="M450" s="96"/>
      <c r="N450" s="96"/>
      <c r="O450" s="324"/>
      <c r="P450" s="324"/>
      <c r="Q450" s="324"/>
      <c r="R450" s="324"/>
      <c r="S450" s="98"/>
      <c r="T450" s="98"/>
    </row>
    <row r="451" spans="1:20" s="31" customFormat="1" ht="25.5" x14ac:dyDescent="0.2">
      <c r="A451" s="150" t="str">
        <f>'пр.4 вед.стр.'!A450</f>
        <v>Предоставление субсидий бюджетным, автономным учреждениям и иным некоммерческим организациям</v>
      </c>
      <c r="B451" s="151" t="s">
        <v>66</v>
      </c>
      <c r="C451" s="151" t="s">
        <v>64</v>
      </c>
      <c r="D451" s="177" t="str">
        <f>'пр.4 вед.стр.'!E450</f>
        <v>7Р 0 02 74060</v>
      </c>
      <c r="E451" s="177" t="str">
        <f>'пр.4 вед.стр.'!F450</f>
        <v>600</v>
      </c>
      <c r="F451" s="451">
        <f>F452</f>
        <v>683.89999999999986</v>
      </c>
      <c r="G451" s="98"/>
      <c r="H451" s="98"/>
      <c r="I451" s="98"/>
      <c r="J451" s="98"/>
      <c r="K451" s="96"/>
      <c r="L451" s="96"/>
      <c r="M451" s="96"/>
      <c r="N451" s="96"/>
      <c r="O451" s="324"/>
      <c r="P451" s="324"/>
      <c r="Q451" s="324"/>
      <c r="R451" s="324"/>
      <c r="S451" s="98"/>
      <c r="T451" s="98"/>
    </row>
    <row r="452" spans="1:20" s="31" customFormat="1" x14ac:dyDescent="0.2">
      <c r="A452" s="150" t="str">
        <f>'пр.4 вед.стр.'!A451</f>
        <v>Субсидии бюджетным учреждениям</v>
      </c>
      <c r="B452" s="151" t="s">
        <v>66</v>
      </c>
      <c r="C452" s="151" t="s">
        <v>64</v>
      </c>
      <c r="D452" s="177" t="str">
        <f>'пр.4 вед.стр.'!E451</f>
        <v>7Р 0 02 74060</v>
      </c>
      <c r="E452" s="177" t="str">
        <f>'пр.4 вед.стр.'!F451</f>
        <v>610</v>
      </c>
      <c r="F452" s="451">
        <f>'пр.4 вед.стр.'!G451</f>
        <v>683.89999999999986</v>
      </c>
      <c r="G452" s="98"/>
      <c r="H452" s="98"/>
      <c r="I452" s="98"/>
      <c r="J452" s="98"/>
      <c r="K452" s="96"/>
      <c r="L452" s="96"/>
      <c r="M452" s="96"/>
      <c r="N452" s="96"/>
      <c r="O452" s="324"/>
      <c r="P452" s="324"/>
      <c r="Q452" s="324"/>
      <c r="R452" s="324"/>
      <c r="S452" s="98"/>
      <c r="T452" s="98"/>
    </row>
    <row r="453" spans="1:20" s="31" customFormat="1" ht="38.25" x14ac:dyDescent="0.2">
      <c r="A453" s="150" t="str">
        <f>'пр.4 вед.стр.'!A452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3" s="151" t="s">
        <v>66</v>
      </c>
      <c r="C453" s="151" t="s">
        <v>64</v>
      </c>
      <c r="D453" s="177" t="str">
        <f>'пр.4 вед.стр.'!E452</f>
        <v>7Р 0 02 74070</v>
      </c>
      <c r="E453" s="177"/>
      <c r="F453" s="451">
        <f>F454</f>
        <v>3329.5</v>
      </c>
      <c r="G453" s="98"/>
      <c r="H453" s="98"/>
      <c r="I453" s="98"/>
      <c r="J453" s="98"/>
      <c r="K453" s="96"/>
      <c r="L453" s="96"/>
      <c r="M453" s="96"/>
      <c r="N453" s="96"/>
      <c r="O453" s="324"/>
      <c r="P453" s="324"/>
      <c r="Q453" s="324"/>
      <c r="R453" s="324"/>
      <c r="S453" s="98"/>
      <c r="T453" s="98"/>
    </row>
    <row r="454" spans="1:20" s="31" customFormat="1" ht="25.5" x14ac:dyDescent="0.2">
      <c r="A454" s="150" t="str">
        <f>'пр.4 вед.стр.'!A453</f>
        <v>Предоставление субсидий бюджетным, автономным учреждениям и иным некоммерческим организациям</v>
      </c>
      <c r="B454" s="151" t="s">
        <v>66</v>
      </c>
      <c r="C454" s="151" t="s">
        <v>64</v>
      </c>
      <c r="D454" s="177" t="str">
        <f>'пр.4 вед.стр.'!E453</f>
        <v>7Р 0 02 74070</v>
      </c>
      <c r="E454" s="177" t="str">
        <f>'пр.4 вед.стр.'!F453</f>
        <v>600</v>
      </c>
      <c r="F454" s="451">
        <f>F455</f>
        <v>3329.5</v>
      </c>
      <c r="G454" s="98"/>
      <c r="H454" s="98"/>
      <c r="I454" s="98"/>
      <c r="J454" s="98"/>
      <c r="K454" s="96"/>
      <c r="L454" s="96"/>
      <c r="M454" s="96"/>
      <c r="N454" s="96"/>
      <c r="O454" s="324"/>
      <c r="P454" s="324"/>
      <c r="Q454" s="324"/>
      <c r="R454" s="324"/>
      <c r="S454" s="98"/>
      <c r="T454" s="98"/>
    </row>
    <row r="455" spans="1:20" s="31" customFormat="1" x14ac:dyDescent="0.2">
      <c r="A455" s="150" t="str">
        <f>'пр.4 вед.стр.'!A454</f>
        <v>Субсидии бюджетным учреждениям</v>
      </c>
      <c r="B455" s="151" t="s">
        <v>66</v>
      </c>
      <c r="C455" s="151" t="s">
        <v>64</v>
      </c>
      <c r="D455" s="177" t="str">
        <f>'пр.4 вед.стр.'!E454</f>
        <v>7Р 0 02 74070</v>
      </c>
      <c r="E455" s="177" t="str">
        <f>'пр.4 вед.стр.'!F454</f>
        <v>610</v>
      </c>
      <c r="F455" s="451">
        <f>'пр.4 вед.стр.'!G454</f>
        <v>3329.5</v>
      </c>
      <c r="G455" s="98"/>
      <c r="H455" s="98"/>
      <c r="I455" s="98"/>
      <c r="J455" s="98"/>
      <c r="K455" s="96"/>
      <c r="L455" s="96"/>
      <c r="M455" s="96"/>
      <c r="N455" s="96"/>
      <c r="O455" s="324"/>
      <c r="P455" s="324"/>
      <c r="Q455" s="324"/>
      <c r="R455" s="324"/>
      <c r="S455" s="98"/>
      <c r="T455" s="98"/>
    </row>
    <row r="456" spans="1:20" s="31" customFormat="1" x14ac:dyDescent="0.2">
      <c r="A456" s="150" t="str">
        <f>'пр.4 вед.стр.'!A455</f>
        <v>Обеспечение ежемесячного денежного вознаграждения за классное руководство</v>
      </c>
      <c r="B456" s="151" t="s">
        <v>66</v>
      </c>
      <c r="C456" s="151" t="s">
        <v>64</v>
      </c>
      <c r="D456" s="177" t="str">
        <f>'пр.4 вед.стр.'!E455</f>
        <v>7Р 0 02 74130</v>
      </c>
      <c r="E456" s="177"/>
      <c r="F456" s="451">
        <f>F457</f>
        <v>1210.9000000000001</v>
      </c>
      <c r="G456" s="98"/>
      <c r="H456" s="98"/>
      <c r="I456" s="98"/>
      <c r="J456" s="98"/>
      <c r="K456" s="96"/>
      <c r="L456" s="96"/>
      <c r="M456" s="96"/>
      <c r="N456" s="96"/>
      <c r="O456" s="324"/>
      <c r="P456" s="324"/>
      <c r="Q456" s="324"/>
      <c r="R456" s="324"/>
      <c r="S456" s="98"/>
      <c r="T456" s="98"/>
    </row>
    <row r="457" spans="1:20" s="31" customFormat="1" ht="25.5" x14ac:dyDescent="0.2">
      <c r="A457" s="150" t="str">
        <f>'пр.4 вед.стр.'!A456</f>
        <v>Предоставление субсидий бюджетным, автономным учреждениям и иным некоммерческим организациям</v>
      </c>
      <c r="B457" s="151" t="s">
        <v>66</v>
      </c>
      <c r="C457" s="151" t="s">
        <v>64</v>
      </c>
      <c r="D457" s="177" t="str">
        <f>'пр.4 вед.стр.'!E456</f>
        <v>7Р 0 02 74130</v>
      </c>
      <c r="E457" s="177" t="str">
        <f>'пр.4 вед.стр.'!F456</f>
        <v>600</v>
      </c>
      <c r="F457" s="451">
        <f>F458</f>
        <v>1210.9000000000001</v>
      </c>
      <c r="G457" s="98"/>
      <c r="H457" s="98"/>
      <c r="I457" s="98"/>
      <c r="J457" s="98"/>
      <c r="K457" s="96"/>
      <c r="L457" s="96"/>
      <c r="M457" s="96"/>
      <c r="N457" s="96"/>
      <c r="O457" s="324"/>
      <c r="P457" s="324"/>
      <c r="Q457" s="324"/>
      <c r="R457" s="324"/>
      <c r="S457" s="98"/>
      <c r="T457" s="98"/>
    </row>
    <row r="458" spans="1:20" s="31" customFormat="1" x14ac:dyDescent="0.2">
      <c r="A458" s="150" t="str">
        <f>'пр.4 вед.стр.'!A457</f>
        <v>Субсидии бюджетным учреждениям</v>
      </c>
      <c r="B458" s="151" t="s">
        <v>66</v>
      </c>
      <c r="C458" s="151" t="s">
        <v>64</v>
      </c>
      <c r="D458" s="177" t="str">
        <f>'пр.4 вед.стр.'!E457</f>
        <v>7Р 0 02 74130</v>
      </c>
      <c r="E458" s="177" t="str">
        <f>'пр.4 вед.стр.'!F457</f>
        <v>610</v>
      </c>
      <c r="F458" s="451">
        <f>'пр.4 вед.стр.'!G457</f>
        <v>1210.9000000000001</v>
      </c>
      <c r="G458" s="98"/>
      <c r="H458" s="98"/>
      <c r="I458" s="98"/>
      <c r="J458" s="98"/>
      <c r="K458" s="96"/>
      <c r="L458" s="96"/>
      <c r="M458" s="96"/>
      <c r="N458" s="96"/>
      <c r="O458" s="324"/>
      <c r="P458" s="324"/>
      <c r="Q458" s="324"/>
      <c r="R458" s="324"/>
      <c r="S458" s="98"/>
      <c r="T458" s="98"/>
    </row>
    <row r="459" spans="1:20" s="31" customFormat="1" ht="25.5" x14ac:dyDescent="0.2">
      <c r="A459" s="150" t="str">
        <f>'пр.4 вед.стр.'!A458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59" s="151" t="s">
        <v>66</v>
      </c>
      <c r="C459" s="151" t="s">
        <v>64</v>
      </c>
      <c r="D459" s="177" t="str">
        <f>'пр.4 вед.стр.'!E458</f>
        <v>7Р 0 02 75010</v>
      </c>
      <c r="E459" s="177"/>
      <c r="F459" s="451">
        <f>F460</f>
        <v>8826.4</v>
      </c>
      <c r="G459" s="98"/>
      <c r="H459" s="98"/>
      <c r="I459" s="98"/>
      <c r="J459" s="98"/>
      <c r="K459" s="96"/>
      <c r="L459" s="96"/>
      <c r="M459" s="96"/>
      <c r="N459" s="96"/>
      <c r="O459" s="324"/>
      <c r="P459" s="324"/>
      <c r="Q459" s="324"/>
      <c r="R459" s="324"/>
      <c r="S459" s="98"/>
      <c r="T459" s="98"/>
    </row>
    <row r="460" spans="1:20" s="31" customFormat="1" ht="25.5" x14ac:dyDescent="0.2">
      <c r="A460" s="150" t="str">
        <f>'пр.4 вед.стр.'!A459</f>
        <v>Предоставление субсидий бюджетным, автономным учреждениям и иным некоммерческим организациям</v>
      </c>
      <c r="B460" s="151" t="s">
        <v>66</v>
      </c>
      <c r="C460" s="151" t="s">
        <v>64</v>
      </c>
      <c r="D460" s="177" t="str">
        <f>'пр.4 вед.стр.'!E459</f>
        <v>7Р 0 02 75010</v>
      </c>
      <c r="E460" s="177" t="str">
        <f>'пр.4 вед.стр.'!F459</f>
        <v>600</v>
      </c>
      <c r="F460" s="451">
        <f>F461</f>
        <v>8826.4</v>
      </c>
      <c r="G460" s="98"/>
      <c r="H460" s="98"/>
      <c r="I460" s="98"/>
      <c r="J460" s="98"/>
      <c r="K460" s="96"/>
      <c r="L460" s="96"/>
      <c r="M460" s="96"/>
      <c r="N460" s="96"/>
      <c r="O460" s="324"/>
      <c r="P460" s="324"/>
      <c r="Q460" s="324"/>
      <c r="R460" s="324"/>
      <c r="S460" s="98"/>
      <c r="T460" s="98"/>
    </row>
    <row r="461" spans="1:20" s="31" customFormat="1" x14ac:dyDescent="0.2">
      <c r="A461" s="150" t="str">
        <f>'пр.4 вед.стр.'!A460</f>
        <v>Субсидии бюджетным учреждениям</v>
      </c>
      <c r="B461" s="151" t="s">
        <v>66</v>
      </c>
      <c r="C461" s="151" t="s">
        <v>64</v>
      </c>
      <c r="D461" s="177" t="str">
        <f>'пр.4 вед.стр.'!E460</f>
        <v>7Р 0 02 75010</v>
      </c>
      <c r="E461" s="177" t="str">
        <f>'пр.4 вед.стр.'!F460</f>
        <v>610</v>
      </c>
      <c r="F461" s="451">
        <f>'пр.4 вед.стр.'!G460</f>
        <v>8826.4</v>
      </c>
      <c r="G461" s="98"/>
      <c r="H461" s="98"/>
      <c r="I461" s="98"/>
      <c r="J461" s="98"/>
      <c r="K461" s="96"/>
      <c r="L461" s="96"/>
      <c r="M461" s="96"/>
      <c r="N461" s="96"/>
      <c r="O461" s="324"/>
      <c r="P461" s="324"/>
      <c r="Q461" s="324"/>
      <c r="R461" s="324"/>
      <c r="S461" s="98"/>
      <c r="T461" s="98"/>
    </row>
    <row r="462" spans="1:20" ht="25.5" x14ac:dyDescent="0.2">
      <c r="A462" s="16" t="str">
        <f>'пр.4 вед.стр.'!A461</f>
        <v>Основное мероприятие "Формирование доступной среды в образовательных учреждениях Сусуманского городского округа"</v>
      </c>
      <c r="B462" s="20" t="s">
        <v>66</v>
      </c>
      <c r="C462" s="20" t="s">
        <v>64</v>
      </c>
      <c r="D462" s="172" t="str">
        <f>'пр.4 вед.стр.'!E461</f>
        <v>7Р 0 05 00000</v>
      </c>
      <c r="E462" s="172"/>
      <c r="F462" s="70">
        <f>F463</f>
        <v>275</v>
      </c>
    </row>
    <row r="463" spans="1:20" x14ac:dyDescent="0.2">
      <c r="A463" s="16" t="str">
        <f>'пр.4 вед.стр.'!A462</f>
        <v xml:space="preserve">Адаптация социально- значимых объектов для инвалидов и маломобильных групп населения </v>
      </c>
      <c r="B463" s="20" t="s">
        <v>66</v>
      </c>
      <c r="C463" s="20" t="s">
        <v>64</v>
      </c>
      <c r="D463" s="172" t="str">
        <f>'пр.4 вед.стр.'!E462</f>
        <v>7Р 0 05 91500</v>
      </c>
      <c r="E463" s="172"/>
      <c r="F463" s="70">
        <f>F464</f>
        <v>275</v>
      </c>
    </row>
    <row r="464" spans="1:20" s="31" customFormat="1" ht="25.5" x14ac:dyDescent="0.2">
      <c r="A464" s="16" t="str">
        <f>'пр.4 вед.стр.'!A463</f>
        <v>Предоставление субсидий бюджетным, автономным учреждениям и иным некоммерческим организациям</v>
      </c>
      <c r="B464" s="20" t="s">
        <v>66</v>
      </c>
      <c r="C464" s="20" t="s">
        <v>64</v>
      </c>
      <c r="D464" s="172" t="str">
        <f>'пр.4 вед.стр.'!E463</f>
        <v>7Р 0 05 91500</v>
      </c>
      <c r="E464" s="172" t="str">
        <f>'пр.4 вед.стр.'!F463</f>
        <v>600</v>
      </c>
      <c r="F464" s="70">
        <f>F465</f>
        <v>275</v>
      </c>
      <c r="G464" s="98"/>
      <c r="H464" s="98"/>
      <c r="I464" s="98"/>
      <c r="J464" s="98"/>
      <c r="K464" s="96"/>
      <c r="L464" s="96"/>
      <c r="M464" s="96"/>
      <c r="N464" s="96"/>
      <c r="O464" s="324"/>
      <c r="P464" s="324"/>
      <c r="Q464" s="324"/>
      <c r="R464" s="324"/>
      <c r="S464" s="98"/>
      <c r="T464" s="98"/>
    </row>
    <row r="465" spans="1:20" s="31" customFormat="1" x14ac:dyDescent="0.2">
      <c r="A465" s="16" t="str">
        <f>'пр.4 вед.стр.'!A464</f>
        <v>Субсидии бюджетным учреждениям</v>
      </c>
      <c r="B465" s="20" t="s">
        <v>66</v>
      </c>
      <c r="C465" s="20" t="s">
        <v>64</v>
      </c>
      <c r="D465" s="172" t="str">
        <f>'пр.4 вед.стр.'!E464</f>
        <v>7Р 0 05 91500</v>
      </c>
      <c r="E465" s="172" t="str">
        <f>'пр.4 вед.стр.'!F464</f>
        <v>610</v>
      </c>
      <c r="F465" s="70">
        <f>'пр.4 вед.стр.'!G464</f>
        <v>275</v>
      </c>
      <c r="G465" s="98"/>
      <c r="H465" s="98"/>
      <c r="I465" s="98"/>
      <c r="J465" s="98"/>
      <c r="K465" s="96"/>
      <c r="L465" s="96"/>
      <c r="M465" s="96"/>
      <c r="N465" s="96"/>
      <c r="O465" s="324"/>
      <c r="P465" s="324"/>
      <c r="Q465" s="324"/>
      <c r="R465" s="324"/>
      <c r="S465" s="98"/>
      <c r="T465" s="98"/>
    </row>
    <row r="466" spans="1:20" s="31" customFormat="1" ht="25.5" x14ac:dyDescent="0.2">
      <c r="A466" s="154" t="str">
        <f>'пр.4 вед.стр.'!A465</f>
        <v>Муниципальная  программа  "Здоровье обучающихся и воспитанников в Сусуманском городском округе  на 2018- 2020 годы"</v>
      </c>
      <c r="B466" s="159" t="s">
        <v>66</v>
      </c>
      <c r="C466" s="159" t="s">
        <v>64</v>
      </c>
      <c r="D466" s="188" t="str">
        <f>'пр.4 вед.стр.'!E465</f>
        <v xml:space="preserve">7Ю 0 00 00000 </v>
      </c>
      <c r="E466" s="188"/>
      <c r="F466" s="467">
        <f>F467</f>
        <v>5291.5999999999995</v>
      </c>
      <c r="G466" s="98"/>
      <c r="H466" s="98"/>
      <c r="I466" s="98"/>
      <c r="J466" s="98"/>
      <c r="K466" s="96"/>
      <c r="L466" s="96"/>
      <c r="M466" s="96"/>
      <c r="N466" s="96"/>
      <c r="O466" s="324"/>
      <c r="P466" s="324"/>
      <c r="Q466" s="324"/>
      <c r="R466" s="324"/>
      <c r="S466" s="98"/>
      <c r="T466" s="98"/>
    </row>
    <row r="467" spans="1:20" s="31" customFormat="1" ht="25.5" x14ac:dyDescent="0.2">
      <c r="A467" s="29" t="str">
        <f>'пр.4 вед.стр.'!A466</f>
        <v>Основное мероприятие "Совершенствование системы укрепления здоровья учащихся и воспитанников образовательных учреждений"</v>
      </c>
      <c r="B467" s="20" t="s">
        <v>66</v>
      </c>
      <c r="C467" s="20" t="s">
        <v>64</v>
      </c>
      <c r="D467" s="190" t="str">
        <f>'пр.4 вед.стр.'!E466</f>
        <v xml:space="preserve">7Ю 0 01 00000 </v>
      </c>
      <c r="E467" s="172"/>
      <c r="F467" s="70">
        <f>F468+F471+F474+F477+F483+F480</f>
        <v>5291.5999999999995</v>
      </c>
      <c r="G467" s="98"/>
      <c r="H467" s="98"/>
      <c r="I467" s="98"/>
      <c r="J467" s="98"/>
      <c r="K467" s="96"/>
      <c r="L467" s="96"/>
      <c r="M467" s="96"/>
      <c r="N467" s="96"/>
      <c r="O467" s="324"/>
      <c r="P467" s="324"/>
      <c r="Q467" s="324"/>
      <c r="R467" s="324"/>
      <c r="S467" s="98"/>
      <c r="T467" s="98"/>
    </row>
    <row r="468" spans="1:20" s="31" customFormat="1" x14ac:dyDescent="0.2">
      <c r="A468" s="29" t="str">
        <f>'пр.4 вед.стр.'!A467</f>
        <v>Укрепление материально- технической базы медицинских кабинетов</v>
      </c>
      <c r="B468" s="20" t="s">
        <v>66</v>
      </c>
      <c r="C468" s="20" t="s">
        <v>64</v>
      </c>
      <c r="D468" s="190" t="str">
        <f>'пр.4 вед.стр.'!E467</f>
        <v xml:space="preserve">7Ю 0 01 92520 </v>
      </c>
      <c r="E468" s="172"/>
      <c r="F468" s="70">
        <f>F469</f>
        <v>276</v>
      </c>
      <c r="G468" s="98"/>
      <c r="H468" s="98"/>
      <c r="I468" s="98"/>
      <c r="J468" s="98"/>
      <c r="K468" s="96"/>
      <c r="L468" s="96"/>
      <c r="M468" s="96"/>
      <c r="N468" s="96"/>
      <c r="O468" s="324"/>
      <c r="P468" s="324"/>
      <c r="Q468" s="324"/>
      <c r="R468" s="324"/>
      <c r="S468" s="98"/>
      <c r="T468" s="98"/>
    </row>
    <row r="469" spans="1:20" s="31" customFormat="1" ht="25.5" x14ac:dyDescent="0.2">
      <c r="A469" s="29" t="str">
        <f>'пр.4 вед.стр.'!A468</f>
        <v>Предоставление субсидий бюджетным, автономным учреждениям и иным некоммерческим организациям</v>
      </c>
      <c r="B469" s="20" t="s">
        <v>66</v>
      </c>
      <c r="C469" s="20" t="s">
        <v>64</v>
      </c>
      <c r="D469" s="190" t="str">
        <f>'пр.4 вед.стр.'!E468</f>
        <v xml:space="preserve">7Ю 0 01 92520 </v>
      </c>
      <c r="E469" s="172" t="str">
        <f>'пр.4 вед.стр.'!F468</f>
        <v>600</v>
      </c>
      <c r="F469" s="70">
        <f>F470</f>
        <v>276</v>
      </c>
      <c r="G469" s="98"/>
      <c r="H469" s="98"/>
      <c r="I469" s="98"/>
      <c r="J469" s="98"/>
      <c r="K469" s="96"/>
      <c r="L469" s="96"/>
      <c r="M469" s="96"/>
      <c r="N469" s="96"/>
      <c r="O469" s="324"/>
      <c r="P469" s="324"/>
      <c r="Q469" s="324"/>
      <c r="R469" s="324"/>
      <c r="S469" s="98"/>
      <c r="T469" s="98"/>
    </row>
    <row r="470" spans="1:20" s="31" customFormat="1" x14ac:dyDescent="0.2">
      <c r="A470" s="29" t="str">
        <f>'пр.4 вед.стр.'!A469</f>
        <v>Субсидии бюджетным учреждениям</v>
      </c>
      <c r="B470" s="20" t="s">
        <v>66</v>
      </c>
      <c r="C470" s="20" t="s">
        <v>64</v>
      </c>
      <c r="D470" s="190" t="str">
        <f>'пр.4 вед.стр.'!E469</f>
        <v xml:space="preserve">7Ю 0 01 92520 </v>
      </c>
      <c r="E470" s="172" t="str">
        <f>'пр.4 вед.стр.'!F469</f>
        <v>610</v>
      </c>
      <c r="F470" s="70">
        <f>'пр.4 вед.стр.'!G469</f>
        <v>276</v>
      </c>
      <c r="G470" s="98"/>
      <c r="H470" s="98"/>
      <c r="I470" s="98"/>
      <c r="J470" s="98"/>
      <c r="K470" s="96"/>
      <c r="L470" s="96"/>
      <c r="M470" s="96"/>
      <c r="N470" s="96"/>
      <c r="O470" s="324"/>
      <c r="P470" s="324"/>
      <c r="Q470" s="324"/>
      <c r="R470" s="324"/>
      <c r="S470" s="98"/>
      <c r="T470" s="98"/>
    </row>
    <row r="471" spans="1:20" s="76" customFormat="1" x14ac:dyDescent="0.2">
      <c r="A471" s="150" t="str">
        <f>'пр.4 вед.стр.'!A470</f>
        <v xml:space="preserve">Совершенствование системы укрепления здоровья учащихся в общеобразовательных учреждениях </v>
      </c>
      <c r="B471" s="151" t="s">
        <v>66</v>
      </c>
      <c r="C471" s="151" t="s">
        <v>64</v>
      </c>
      <c r="D471" s="177" t="str">
        <f>'пр.4 вед.стр.'!E470</f>
        <v>7Ю 0 01 73440</v>
      </c>
      <c r="E471" s="189"/>
      <c r="F471" s="451">
        <f>F472</f>
        <v>1777.4</v>
      </c>
      <c r="G471" s="208"/>
      <c r="H471" s="208"/>
      <c r="I471" s="208"/>
      <c r="J471" s="208"/>
      <c r="K471" s="208"/>
      <c r="L471" s="208"/>
      <c r="M471" s="208"/>
      <c r="N471" s="208"/>
      <c r="O471" s="362"/>
      <c r="P471" s="362"/>
      <c r="Q471" s="362"/>
      <c r="R471" s="362"/>
      <c r="S471" s="208"/>
      <c r="T471" s="208"/>
    </row>
    <row r="472" spans="1:20" s="76" customFormat="1" ht="25.5" x14ac:dyDescent="0.2">
      <c r="A472" s="150" t="str">
        <f>'пр.4 вед.стр.'!A471</f>
        <v>Предоставление субсидий бюджетным, автономным учреждениям и иным некоммерческим организациям</v>
      </c>
      <c r="B472" s="151" t="s">
        <v>66</v>
      </c>
      <c r="C472" s="151" t="s">
        <v>64</v>
      </c>
      <c r="D472" s="177" t="str">
        <f>'пр.4 вед.стр.'!E471</f>
        <v>7Ю 0 01 73440</v>
      </c>
      <c r="E472" s="177" t="str">
        <f>'пр.4 вед.стр.'!F471</f>
        <v>600</v>
      </c>
      <c r="F472" s="451">
        <f>F473</f>
        <v>1777.4</v>
      </c>
      <c r="G472" s="208"/>
      <c r="H472" s="208"/>
      <c r="I472" s="208"/>
      <c r="J472" s="208"/>
      <c r="K472" s="208"/>
      <c r="L472" s="208"/>
      <c r="M472" s="208"/>
      <c r="N472" s="208"/>
      <c r="O472" s="362"/>
      <c r="P472" s="362"/>
      <c r="Q472" s="362"/>
      <c r="R472" s="362"/>
      <c r="S472" s="208"/>
      <c r="T472" s="208"/>
    </row>
    <row r="473" spans="1:20" s="31" customFormat="1" x14ac:dyDescent="0.2">
      <c r="A473" s="150" t="str">
        <f>'пр.4 вед.стр.'!A472</f>
        <v>Субсидии бюджетным учреждениям</v>
      </c>
      <c r="B473" s="151" t="s">
        <v>66</v>
      </c>
      <c r="C473" s="151" t="s">
        <v>64</v>
      </c>
      <c r="D473" s="177" t="str">
        <f>'пр.4 вед.стр.'!E472</f>
        <v>7Ю 0 01 73440</v>
      </c>
      <c r="E473" s="177" t="str">
        <f>'пр.4 вед.стр.'!F472</f>
        <v>610</v>
      </c>
      <c r="F473" s="451">
        <f>'пр.4 вед.стр.'!G472</f>
        <v>1777.4</v>
      </c>
      <c r="G473" s="98"/>
      <c r="H473" s="98"/>
      <c r="I473" s="98"/>
      <c r="J473" s="98"/>
      <c r="K473" s="96"/>
      <c r="L473" s="96"/>
      <c r="M473" s="96"/>
      <c r="N473" s="96"/>
      <c r="O473" s="324"/>
      <c r="P473" s="324"/>
      <c r="Q473" s="324"/>
      <c r="R473" s="324"/>
      <c r="S473" s="98"/>
      <c r="T473" s="98"/>
    </row>
    <row r="474" spans="1:20" ht="25.5" x14ac:dyDescent="0.2">
      <c r="A474" s="16" t="str">
        <f>'пр.4 вед.стр.'!A473</f>
        <v>Совершенствование системы укрепления здоровья учащихся в общеобразовательных учреждениях  за счет средств местного бюджета</v>
      </c>
      <c r="B474" s="20" t="s">
        <v>66</v>
      </c>
      <c r="C474" s="20" t="s">
        <v>64</v>
      </c>
      <c r="D474" s="172" t="str">
        <f>'пр.4 вед.стр.'!E473</f>
        <v>7Ю 0 01 S3440</v>
      </c>
      <c r="E474" s="172"/>
      <c r="F474" s="70">
        <f>F475</f>
        <v>2000</v>
      </c>
    </row>
    <row r="475" spans="1:20" s="31" customFormat="1" ht="25.5" x14ac:dyDescent="0.2">
      <c r="A475" s="16" t="str">
        <f>'пр.4 вед.стр.'!A474</f>
        <v>Предоставление субсидий бюджетным, автономным учреждениям и иным некоммерческим организациям</v>
      </c>
      <c r="B475" s="20" t="s">
        <v>66</v>
      </c>
      <c r="C475" s="20" t="s">
        <v>64</v>
      </c>
      <c r="D475" s="172" t="str">
        <f>'пр.4 вед.стр.'!E474</f>
        <v>7Ю 0 01 S3440</v>
      </c>
      <c r="E475" s="172" t="str">
        <f>'пр.4 вед.стр.'!F474</f>
        <v>600</v>
      </c>
      <c r="F475" s="70">
        <f>F476</f>
        <v>2000</v>
      </c>
      <c r="G475" s="98"/>
      <c r="H475" s="98"/>
      <c r="I475" s="98"/>
      <c r="J475" s="98"/>
      <c r="K475" s="96"/>
      <c r="L475" s="96"/>
      <c r="M475" s="96"/>
      <c r="N475" s="96"/>
      <c r="O475" s="324"/>
      <c r="P475" s="324"/>
      <c r="Q475" s="324"/>
      <c r="R475" s="324"/>
      <c r="S475" s="98"/>
      <c r="T475" s="98"/>
    </row>
    <row r="476" spans="1:20" s="31" customFormat="1" x14ac:dyDescent="0.2">
      <c r="A476" s="16" t="str">
        <f>'пр.4 вед.стр.'!A475</f>
        <v>Субсидии бюджетным учреждениям</v>
      </c>
      <c r="B476" s="20" t="s">
        <v>66</v>
      </c>
      <c r="C476" s="20" t="s">
        <v>64</v>
      </c>
      <c r="D476" s="172" t="str">
        <f>'пр.4 вед.стр.'!E475</f>
        <v>7Ю 0 01 S3440</v>
      </c>
      <c r="E476" s="172" t="str">
        <f>'пр.4 вед.стр.'!F475</f>
        <v>610</v>
      </c>
      <c r="F476" s="70">
        <f>'пр.4 вед.стр.'!G475</f>
        <v>2000</v>
      </c>
      <c r="G476" s="98"/>
      <c r="H476" s="98"/>
      <c r="I476" s="98"/>
      <c r="J476" s="98"/>
      <c r="K476" s="96"/>
      <c r="L476" s="96"/>
      <c r="M476" s="96"/>
      <c r="N476" s="96"/>
      <c r="O476" s="324"/>
      <c r="P476" s="324"/>
      <c r="Q476" s="324"/>
      <c r="R476" s="324"/>
      <c r="S476" s="98"/>
      <c r="T476" s="98"/>
    </row>
    <row r="477" spans="1:20" s="76" customFormat="1" ht="25.5" x14ac:dyDescent="0.2">
      <c r="A477" s="200" t="str">
        <f>'пр.4 вед.стр.'!A476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7" s="151" t="s">
        <v>66</v>
      </c>
      <c r="C477" s="151" t="s">
        <v>64</v>
      </c>
      <c r="D477" s="192" t="str">
        <f>'пр.4 вед.стр.'!E476</f>
        <v xml:space="preserve">7Ю 0 01 73950 </v>
      </c>
      <c r="E477" s="177"/>
      <c r="F477" s="451">
        <f>F478</f>
        <v>808.8</v>
      </c>
      <c r="G477" s="208"/>
      <c r="H477" s="208"/>
      <c r="I477" s="208"/>
      <c r="J477" s="208"/>
      <c r="K477" s="208"/>
      <c r="L477" s="208"/>
      <c r="M477" s="208"/>
      <c r="N477" s="208"/>
      <c r="O477" s="362"/>
      <c r="P477" s="362"/>
      <c r="Q477" s="362"/>
      <c r="R477" s="362"/>
      <c r="S477" s="208"/>
      <c r="T477" s="208"/>
    </row>
    <row r="478" spans="1:20" s="31" customFormat="1" ht="25.5" x14ac:dyDescent="0.2">
      <c r="A478" s="200" t="str">
        <f>'пр.4 вед.стр.'!A477</f>
        <v>Предоставление субсидий бюджетным, автономным учреждениям и иным некоммерческим организациям</v>
      </c>
      <c r="B478" s="151" t="s">
        <v>66</v>
      </c>
      <c r="C478" s="151" t="s">
        <v>64</v>
      </c>
      <c r="D478" s="192" t="str">
        <f>'пр.4 вед.стр.'!E477</f>
        <v xml:space="preserve">7Ю 0 01 73950 </v>
      </c>
      <c r="E478" s="177" t="str">
        <f>'пр.4 вед.стр.'!F477</f>
        <v>600</v>
      </c>
      <c r="F478" s="451">
        <f>F479</f>
        <v>808.8</v>
      </c>
      <c r="G478" s="98"/>
      <c r="H478" s="98"/>
      <c r="I478" s="98"/>
      <c r="J478" s="98"/>
      <c r="K478" s="96"/>
      <c r="L478" s="96"/>
      <c r="M478" s="96"/>
      <c r="N478" s="96"/>
      <c r="O478" s="324"/>
      <c r="P478" s="324"/>
      <c r="Q478" s="324"/>
      <c r="R478" s="324"/>
      <c r="S478" s="98"/>
      <c r="T478" s="98"/>
    </row>
    <row r="479" spans="1:20" s="31" customFormat="1" x14ac:dyDescent="0.2">
      <c r="A479" s="200" t="str">
        <f>'пр.4 вед.стр.'!A478</f>
        <v>Субсидии бюджетным учреждениям</v>
      </c>
      <c r="B479" s="151" t="s">
        <v>66</v>
      </c>
      <c r="C479" s="151" t="s">
        <v>64</v>
      </c>
      <c r="D479" s="192" t="str">
        <f>'пр.4 вед.стр.'!E478</f>
        <v xml:space="preserve">7Ю 0 01 73950 </v>
      </c>
      <c r="E479" s="177" t="str">
        <f>'пр.4 вед.стр.'!F478</f>
        <v>610</v>
      </c>
      <c r="F479" s="451">
        <f>'пр.4 вед.стр.'!G478</f>
        <v>808.8</v>
      </c>
      <c r="G479" s="98"/>
      <c r="H479" s="98"/>
      <c r="I479" s="98"/>
      <c r="J479" s="98"/>
      <c r="K479" s="96"/>
      <c r="L479" s="96"/>
      <c r="M479" s="96"/>
      <c r="N479" s="96"/>
      <c r="O479" s="324"/>
      <c r="P479" s="324"/>
      <c r="Q479" s="324"/>
      <c r="R479" s="324"/>
      <c r="S479" s="98"/>
      <c r="T479" s="98"/>
    </row>
    <row r="480" spans="1:20" ht="25.5" x14ac:dyDescent="0.2">
      <c r="A480" s="29" t="str">
        <f>'пр.4 вед.стр.'!A479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0" s="20" t="s">
        <v>66</v>
      </c>
      <c r="C480" s="20" t="s">
        <v>64</v>
      </c>
      <c r="D480" s="190" t="str">
        <f>'пр.4 вед.стр.'!E479</f>
        <v xml:space="preserve">7Ю 0 01 S3950 </v>
      </c>
      <c r="E480" s="172"/>
      <c r="F480" s="70">
        <f>F481</f>
        <v>336</v>
      </c>
    </row>
    <row r="481" spans="1:20" s="31" customFormat="1" ht="25.5" x14ac:dyDescent="0.2">
      <c r="A481" s="29" t="str">
        <f>'пр.4 вед.стр.'!A480</f>
        <v>Предоставление субсидий бюджетным, автономным учреждениям и иным некоммерческим организациям</v>
      </c>
      <c r="B481" s="152" t="s">
        <v>66</v>
      </c>
      <c r="C481" s="152" t="s">
        <v>64</v>
      </c>
      <c r="D481" s="193" t="str">
        <f>'пр.4 вед.стр.'!E480</f>
        <v xml:space="preserve">7Ю 0 01 S3950 </v>
      </c>
      <c r="E481" s="186" t="str">
        <f>'пр.4 вед.стр.'!F480</f>
        <v>600</v>
      </c>
      <c r="F481" s="468">
        <f>F482</f>
        <v>336</v>
      </c>
      <c r="G481" s="98"/>
      <c r="H481" s="98"/>
      <c r="I481" s="98"/>
      <c r="J481" s="98"/>
      <c r="K481" s="96"/>
      <c r="L481" s="96"/>
      <c r="M481" s="96"/>
      <c r="N481" s="96"/>
      <c r="O481" s="324"/>
      <c r="P481" s="324"/>
      <c r="Q481" s="324"/>
      <c r="R481" s="324"/>
      <c r="S481" s="98"/>
      <c r="T481" s="98"/>
    </row>
    <row r="482" spans="1:20" s="31" customFormat="1" x14ac:dyDescent="0.2">
      <c r="A482" s="29" t="str">
        <f>'пр.4 вед.стр.'!A481</f>
        <v>Субсидии бюджетным учреждениям</v>
      </c>
      <c r="B482" s="152" t="s">
        <v>66</v>
      </c>
      <c r="C482" s="152" t="s">
        <v>64</v>
      </c>
      <c r="D482" s="193" t="str">
        <f>'пр.4 вед.стр.'!E481</f>
        <v xml:space="preserve">7Ю 0 01 S3950 </v>
      </c>
      <c r="E482" s="186" t="str">
        <f>'пр.4 вед.стр.'!F481</f>
        <v>610</v>
      </c>
      <c r="F482" s="468">
        <f>'пр.4 вед.стр.'!G481</f>
        <v>336</v>
      </c>
      <c r="G482" s="98"/>
      <c r="H482" s="98"/>
      <c r="I482" s="98"/>
      <c r="J482" s="98"/>
      <c r="K482" s="96"/>
      <c r="L482" s="96"/>
      <c r="M482" s="96"/>
      <c r="N482" s="96"/>
      <c r="O482" s="324"/>
      <c r="P482" s="324"/>
      <c r="Q482" s="324"/>
      <c r="R482" s="324"/>
      <c r="S482" s="98"/>
      <c r="T482" s="98"/>
    </row>
    <row r="483" spans="1:20" s="31" customFormat="1" x14ac:dyDescent="0.2">
      <c r="A483" s="29" t="str">
        <f>'пр.4 вед.стр.'!A482</f>
        <v>Проведение конкурсов, спартакиад, соревнований, акций и других мероприятий</v>
      </c>
      <c r="B483" s="20" t="s">
        <v>66</v>
      </c>
      <c r="C483" s="20" t="s">
        <v>64</v>
      </c>
      <c r="D483" s="193" t="str">
        <f>'пр.4 вед.стр.'!E482</f>
        <v xml:space="preserve">7Ю 0 01 93800 </v>
      </c>
      <c r="E483" s="172"/>
      <c r="F483" s="70">
        <f>F484</f>
        <v>93.4</v>
      </c>
      <c r="G483" s="98"/>
      <c r="H483" s="98"/>
      <c r="I483" s="98"/>
      <c r="J483" s="98"/>
      <c r="K483" s="96"/>
      <c r="L483" s="96"/>
      <c r="M483" s="96"/>
      <c r="N483" s="96"/>
      <c r="O483" s="324"/>
      <c r="P483" s="324"/>
      <c r="Q483" s="324"/>
      <c r="R483" s="324"/>
      <c r="S483" s="98"/>
      <c r="T483" s="98"/>
    </row>
    <row r="484" spans="1:20" s="31" customFormat="1" ht="25.5" x14ac:dyDescent="0.2">
      <c r="A484" s="29" t="str">
        <f>'пр.4 вед.стр.'!A483</f>
        <v>Предоставление субсидий бюджетным, автономным учреждениям и иным некоммерческим организациям</v>
      </c>
      <c r="B484" s="20" t="s">
        <v>66</v>
      </c>
      <c r="C484" s="20" t="s">
        <v>64</v>
      </c>
      <c r="D484" s="193" t="str">
        <f>'пр.4 вед.стр.'!E483</f>
        <v xml:space="preserve">7Ю 0 01 93800 </v>
      </c>
      <c r="E484" s="172" t="str">
        <f>'пр.4 вед.стр.'!F483</f>
        <v>600</v>
      </c>
      <c r="F484" s="70">
        <f>F485</f>
        <v>93.4</v>
      </c>
      <c r="G484" s="98"/>
      <c r="H484" s="98"/>
      <c r="I484" s="98"/>
      <c r="J484" s="98"/>
      <c r="K484" s="96"/>
      <c r="L484" s="96"/>
      <c r="M484" s="96"/>
      <c r="N484" s="96"/>
      <c r="O484" s="324"/>
      <c r="P484" s="324"/>
      <c r="Q484" s="324"/>
      <c r="R484" s="324"/>
      <c r="S484" s="98"/>
      <c r="T484" s="98"/>
    </row>
    <row r="485" spans="1:20" s="31" customFormat="1" x14ac:dyDescent="0.2">
      <c r="A485" s="29" t="str">
        <f>'пр.4 вед.стр.'!A484</f>
        <v>Субсидии бюджетным учреждениям</v>
      </c>
      <c r="B485" s="20" t="s">
        <v>66</v>
      </c>
      <c r="C485" s="20" t="s">
        <v>64</v>
      </c>
      <c r="D485" s="193" t="str">
        <f>'пр.4 вед.стр.'!E484</f>
        <v xml:space="preserve">7Ю 0 01 93800 </v>
      </c>
      <c r="E485" s="172" t="str">
        <f>'пр.4 вед.стр.'!F484</f>
        <v>610</v>
      </c>
      <c r="F485" s="70">
        <f>'пр.4 вед.стр.'!G484</f>
        <v>93.4</v>
      </c>
      <c r="G485" s="98"/>
      <c r="H485" s="98"/>
      <c r="I485" s="98"/>
      <c r="J485" s="98"/>
      <c r="K485" s="96"/>
      <c r="L485" s="96"/>
      <c r="M485" s="96"/>
      <c r="N485" s="96"/>
      <c r="O485" s="324"/>
      <c r="P485" s="324"/>
      <c r="Q485" s="324"/>
      <c r="R485" s="324"/>
      <c r="S485" s="98"/>
      <c r="T485" s="98"/>
    </row>
    <row r="486" spans="1:20" s="31" customFormat="1" x14ac:dyDescent="0.2">
      <c r="A486" s="16" t="s">
        <v>57</v>
      </c>
      <c r="B486" s="20" t="s">
        <v>66</v>
      </c>
      <c r="C486" s="20" t="s">
        <v>64</v>
      </c>
      <c r="D486" s="172" t="s">
        <v>525</v>
      </c>
      <c r="E486" s="172"/>
      <c r="F486" s="70">
        <f>F487+F490+F493</f>
        <v>38895</v>
      </c>
      <c r="G486" s="98"/>
      <c r="H486" s="98"/>
      <c r="I486" s="98"/>
      <c r="J486" s="98"/>
      <c r="K486" s="96"/>
      <c r="L486" s="96"/>
      <c r="M486" s="96"/>
      <c r="N486" s="96"/>
      <c r="O486" s="324"/>
      <c r="P486" s="324"/>
      <c r="Q486" s="324"/>
      <c r="R486" s="324"/>
      <c r="S486" s="98"/>
      <c r="T486" s="98"/>
    </row>
    <row r="487" spans="1:20" s="31" customFormat="1" x14ac:dyDescent="0.2">
      <c r="A487" s="16" t="s">
        <v>186</v>
      </c>
      <c r="B487" s="20" t="s">
        <v>66</v>
      </c>
      <c r="C487" s="20" t="s">
        <v>64</v>
      </c>
      <c r="D487" s="172" t="s">
        <v>526</v>
      </c>
      <c r="E487" s="172"/>
      <c r="F487" s="70">
        <f>F488</f>
        <v>33725</v>
      </c>
      <c r="G487" s="98"/>
      <c r="H487" s="98"/>
      <c r="I487" s="98"/>
      <c r="J487" s="98"/>
      <c r="K487" s="96"/>
      <c r="L487" s="96"/>
      <c r="M487" s="96"/>
      <c r="N487" s="96"/>
      <c r="O487" s="324"/>
      <c r="P487" s="324"/>
      <c r="Q487" s="324"/>
      <c r="R487" s="324"/>
      <c r="S487" s="98"/>
      <c r="T487" s="98"/>
    </row>
    <row r="488" spans="1:20" s="31" customFormat="1" ht="25.5" x14ac:dyDescent="0.2">
      <c r="A488" s="16" t="s">
        <v>95</v>
      </c>
      <c r="B488" s="20" t="s">
        <v>66</v>
      </c>
      <c r="C488" s="20" t="s">
        <v>64</v>
      </c>
      <c r="D488" s="172" t="s">
        <v>526</v>
      </c>
      <c r="E488" s="172" t="s">
        <v>96</v>
      </c>
      <c r="F488" s="70">
        <f>F489</f>
        <v>33725</v>
      </c>
      <c r="G488" s="98"/>
      <c r="H488" s="98"/>
      <c r="I488" s="98"/>
      <c r="J488" s="98"/>
      <c r="K488" s="96"/>
      <c r="L488" s="96"/>
      <c r="M488" s="96"/>
      <c r="N488" s="96"/>
      <c r="O488" s="324"/>
      <c r="P488" s="324"/>
      <c r="Q488" s="324"/>
      <c r="R488" s="324"/>
      <c r="S488" s="98"/>
      <c r="T488" s="98"/>
    </row>
    <row r="489" spans="1:20" s="31" customFormat="1" x14ac:dyDescent="0.2">
      <c r="A489" s="16" t="s">
        <v>99</v>
      </c>
      <c r="B489" s="20" t="s">
        <v>66</v>
      </c>
      <c r="C489" s="20" t="s">
        <v>64</v>
      </c>
      <c r="D489" s="172" t="s">
        <v>526</v>
      </c>
      <c r="E489" s="172" t="s">
        <v>100</v>
      </c>
      <c r="F489" s="70">
        <f>'пр.4 вед.стр.'!G488</f>
        <v>33725</v>
      </c>
      <c r="G489" s="98"/>
      <c r="H489" s="98"/>
      <c r="I489" s="98"/>
      <c r="J489" s="98"/>
      <c r="K489" s="96"/>
      <c r="L489" s="96"/>
      <c r="M489" s="96"/>
      <c r="N489" s="96"/>
      <c r="O489" s="324"/>
      <c r="P489" s="324"/>
      <c r="Q489" s="324"/>
      <c r="R489" s="324"/>
      <c r="S489" s="98"/>
      <c r="T489" s="98"/>
    </row>
    <row r="490" spans="1:20" s="31" customFormat="1" ht="38.25" x14ac:dyDescent="0.2">
      <c r="A490" s="16" t="s">
        <v>205</v>
      </c>
      <c r="B490" s="20" t="s">
        <v>66</v>
      </c>
      <c r="C490" s="20" t="s">
        <v>64</v>
      </c>
      <c r="D490" s="172" t="s">
        <v>527</v>
      </c>
      <c r="E490" s="172"/>
      <c r="F490" s="70">
        <f>F491</f>
        <v>3900</v>
      </c>
      <c r="G490" s="98"/>
      <c r="H490" s="98"/>
      <c r="I490" s="98"/>
      <c r="J490" s="98"/>
      <c r="K490" s="96"/>
      <c r="L490" s="96"/>
      <c r="M490" s="96"/>
      <c r="N490" s="96"/>
      <c r="O490" s="324"/>
      <c r="P490" s="324"/>
      <c r="Q490" s="324"/>
      <c r="R490" s="324"/>
      <c r="S490" s="98"/>
      <c r="T490" s="98"/>
    </row>
    <row r="491" spans="1:20" s="31" customFormat="1" ht="25.5" x14ac:dyDescent="0.2">
      <c r="A491" s="16" t="s">
        <v>95</v>
      </c>
      <c r="B491" s="20" t="s">
        <v>66</v>
      </c>
      <c r="C491" s="20" t="s">
        <v>64</v>
      </c>
      <c r="D491" s="172" t="s">
        <v>527</v>
      </c>
      <c r="E491" s="172" t="s">
        <v>96</v>
      </c>
      <c r="F491" s="70">
        <f>F492</f>
        <v>3900</v>
      </c>
      <c r="G491" s="98"/>
      <c r="H491" s="98"/>
      <c r="I491" s="98"/>
      <c r="J491" s="98"/>
      <c r="K491" s="96"/>
      <c r="L491" s="96"/>
      <c r="M491" s="96"/>
      <c r="N491" s="96"/>
      <c r="O491" s="324"/>
      <c r="P491" s="324"/>
      <c r="Q491" s="324"/>
      <c r="R491" s="324"/>
      <c r="S491" s="98"/>
      <c r="T491" s="98"/>
    </row>
    <row r="492" spans="1:20" s="31" customFormat="1" x14ac:dyDescent="0.2">
      <c r="A492" s="16" t="s">
        <v>99</v>
      </c>
      <c r="B492" s="20" t="s">
        <v>66</v>
      </c>
      <c r="C492" s="20" t="s">
        <v>64</v>
      </c>
      <c r="D492" s="172" t="s">
        <v>527</v>
      </c>
      <c r="E492" s="172" t="s">
        <v>100</v>
      </c>
      <c r="F492" s="70">
        <f>'пр.4 вед.стр.'!G491</f>
        <v>3900</v>
      </c>
      <c r="G492" s="98"/>
      <c r="H492" s="98"/>
      <c r="I492" s="98"/>
      <c r="J492" s="98"/>
      <c r="K492" s="96"/>
      <c r="L492" s="96"/>
      <c r="M492" s="96"/>
      <c r="N492" s="96"/>
      <c r="O492" s="324"/>
      <c r="P492" s="324"/>
      <c r="Q492" s="324"/>
      <c r="R492" s="324"/>
      <c r="S492" s="98"/>
      <c r="T492" s="98"/>
    </row>
    <row r="493" spans="1:20" s="31" customFormat="1" x14ac:dyDescent="0.2">
      <c r="A493" s="16" t="s">
        <v>177</v>
      </c>
      <c r="B493" s="20" t="s">
        <v>66</v>
      </c>
      <c r="C493" s="20" t="s">
        <v>64</v>
      </c>
      <c r="D493" s="172" t="s">
        <v>528</v>
      </c>
      <c r="E493" s="172"/>
      <c r="F493" s="70">
        <f>F494</f>
        <v>1270</v>
      </c>
      <c r="G493" s="98"/>
      <c r="H493" s="98"/>
      <c r="I493" s="98"/>
      <c r="J493" s="98"/>
      <c r="K493" s="96"/>
      <c r="L493" s="96"/>
      <c r="M493" s="96"/>
      <c r="N493" s="96"/>
      <c r="O493" s="324"/>
      <c r="P493" s="324"/>
      <c r="Q493" s="324"/>
      <c r="R493" s="324"/>
      <c r="S493" s="98"/>
      <c r="T493" s="98"/>
    </row>
    <row r="494" spans="1:20" s="31" customFormat="1" ht="25.5" x14ac:dyDescent="0.2">
      <c r="A494" s="16" t="s">
        <v>95</v>
      </c>
      <c r="B494" s="20" t="s">
        <v>66</v>
      </c>
      <c r="C494" s="20" t="s">
        <v>64</v>
      </c>
      <c r="D494" s="172" t="s">
        <v>528</v>
      </c>
      <c r="E494" s="172" t="s">
        <v>96</v>
      </c>
      <c r="F494" s="70">
        <f>F495</f>
        <v>1270</v>
      </c>
      <c r="G494" s="98"/>
      <c r="H494" s="98"/>
      <c r="I494" s="98"/>
      <c r="J494" s="98"/>
      <c r="K494" s="96"/>
      <c r="L494" s="96"/>
      <c r="M494" s="96"/>
      <c r="N494" s="96"/>
      <c r="O494" s="324"/>
      <c r="P494" s="324"/>
      <c r="Q494" s="324"/>
      <c r="R494" s="324"/>
      <c r="S494" s="98"/>
      <c r="T494" s="98"/>
    </row>
    <row r="495" spans="1:20" s="31" customFormat="1" x14ac:dyDescent="0.2">
      <c r="A495" s="16" t="s">
        <v>99</v>
      </c>
      <c r="B495" s="20" t="s">
        <v>66</v>
      </c>
      <c r="C495" s="20" t="s">
        <v>64</v>
      </c>
      <c r="D495" s="172" t="s">
        <v>528</v>
      </c>
      <c r="E495" s="172" t="s">
        <v>100</v>
      </c>
      <c r="F495" s="70">
        <f>'пр.4 вед.стр.'!G494</f>
        <v>1270</v>
      </c>
      <c r="G495" s="98"/>
      <c r="H495" s="98"/>
      <c r="I495" s="98"/>
      <c r="J495" s="98"/>
      <c r="K495" s="96"/>
      <c r="L495" s="96"/>
      <c r="M495" s="96"/>
      <c r="N495" s="96"/>
      <c r="O495" s="324"/>
      <c r="P495" s="324"/>
      <c r="Q495" s="324"/>
      <c r="R495" s="324"/>
      <c r="S495" s="98"/>
      <c r="T495" s="98"/>
    </row>
    <row r="496" spans="1:20" s="31" customFormat="1" x14ac:dyDescent="0.2">
      <c r="A496" s="15" t="s">
        <v>306</v>
      </c>
      <c r="B496" s="34" t="s">
        <v>66</v>
      </c>
      <c r="C496" s="34" t="s">
        <v>67</v>
      </c>
      <c r="D496" s="176"/>
      <c r="E496" s="176"/>
      <c r="F496" s="465">
        <f>F498+F506+F526+F537</f>
        <v>61230.599999999991</v>
      </c>
      <c r="G496" s="98"/>
      <c r="H496" s="98"/>
      <c r="I496" s="98"/>
      <c r="J496" s="98"/>
      <c r="K496" s="96"/>
      <c r="L496" s="96"/>
      <c r="M496" s="96"/>
      <c r="N496" s="96"/>
      <c r="O496" s="324"/>
      <c r="P496" s="324"/>
      <c r="Q496" s="324"/>
      <c r="R496" s="324"/>
      <c r="S496" s="98"/>
      <c r="T496" s="98"/>
    </row>
    <row r="497" spans="1:20" s="31" customFormat="1" x14ac:dyDescent="0.2">
      <c r="A497" s="16" t="s">
        <v>496</v>
      </c>
      <c r="B497" s="20" t="s">
        <v>66</v>
      </c>
      <c r="C497" s="20" t="s">
        <v>67</v>
      </c>
      <c r="D497" s="190" t="s">
        <v>497</v>
      </c>
      <c r="E497" s="172"/>
      <c r="F497" s="70">
        <f>F498+F506+F526</f>
        <v>4556.7999999999993</v>
      </c>
      <c r="G497" s="98"/>
      <c r="H497" s="98"/>
      <c r="I497" s="98"/>
      <c r="J497" s="98"/>
      <c r="K497" s="96"/>
      <c r="L497" s="96"/>
      <c r="M497" s="96"/>
      <c r="N497" s="96"/>
      <c r="O497" s="324"/>
      <c r="P497" s="324"/>
      <c r="Q497" s="324"/>
      <c r="R497" s="324"/>
      <c r="S497" s="98"/>
      <c r="T497" s="98"/>
    </row>
    <row r="498" spans="1:20" s="31" customFormat="1" ht="25.5" x14ac:dyDescent="0.2">
      <c r="A498" s="154" t="str">
        <f>'пр.4 вед.стр.'!A497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98" s="155" t="s">
        <v>66</v>
      </c>
      <c r="C498" s="159" t="s">
        <v>67</v>
      </c>
      <c r="D498" s="188" t="str">
        <f>'пр.4 вед.стр.'!E497</f>
        <v xml:space="preserve">7Б 0 00 00000 </v>
      </c>
      <c r="E498" s="171"/>
      <c r="F498" s="467">
        <f>F499</f>
        <v>182.39999999999998</v>
      </c>
      <c r="G498" s="98"/>
      <c r="H498" s="98"/>
      <c r="I498" s="98"/>
      <c r="J498" s="98"/>
      <c r="K498" s="96"/>
      <c r="L498" s="96"/>
      <c r="M498" s="96"/>
      <c r="N498" s="96"/>
      <c r="O498" s="324"/>
      <c r="P498" s="324"/>
      <c r="Q498" s="324"/>
      <c r="R498" s="324"/>
      <c r="S498" s="98"/>
      <c r="T498" s="98"/>
    </row>
    <row r="499" spans="1:20" s="31" customFormat="1" ht="25.5" x14ac:dyDescent="0.2">
      <c r="A499" s="29" t="str">
        <f>'пр.4 вед.стр.'!A498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99" s="20" t="s">
        <v>66</v>
      </c>
      <c r="C499" s="20" t="s">
        <v>67</v>
      </c>
      <c r="D499" s="190" t="str">
        <f>'пр.4 вед.стр.'!E498</f>
        <v xml:space="preserve">7Б 0 01 00000 </v>
      </c>
      <c r="E499" s="172"/>
      <c r="F499" s="70">
        <f>F500+F503</f>
        <v>182.39999999999998</v>
      </c>
      <c r="G499" s="98"/>
      <c r="H499" s="98"/>
      <c r="I499" s="98"/>
      <c r="J499" s="98"/>
      <c r="K499" s="96"/>
      <c r="L499" s="96"/>
      <c r="M499" s="96"/>
      <c r="N499" s="96"/>
      <c r="O499" s="324"/>
      <c r="P499" s="324"/>
      <c r="Q499" s="324"/>
      <c r="R499" s="324"/>
      <c r="S499" s="98"/>
      <c r="T499" s="98"/>
    </row>
    <row r="500" spans="1:20" s="31" customFormat="1" x14ac:dyDescent="0.2">
      <c r="A500" s="29" t="str">
        <f>'пр.4 вед.стр.'!A499</f>
        <v>Обслуживание систем видеонаблюдения, охранной сигнализации</v>
      </c>
      <c r="B500" s="20" t="s">
        <v>66</v>
      </c>
      <c r="C500" s="20" t="s">
        <v>67</v>
      </c>
      <c r="D500" s="190" t="str">
        <f>'пр.4 вед.стр.'!E499</f>
        <v xml:space="preserve">7Б 0 01 91600 </v>
      </c>
      <c r="E500" s="172"/>
      <c r="F500" s="70">
        <f>F501</f>
        <v>145.6</v>
      </c>
      <c r="G500" s="98"/>
      <c r="H500" s="98"/>
      <c r="I500" s="98"/>
      <c r="J500" s="98"/>
      <c r="K500" s="96"/>
      <c r="L500" s="96"/>
      <c r="M500" s="96"/>
      <c r="N500" s="96"/>
      <c r="O500" s="324"/>
      <c r="P500" s="324"/>
      <c r="Q500" s="324"/>
      <c r="R500" s="324"/>
      <c r="S500" s="98"/>
      <c r="T500" s="98"/>
    </row>
    <row r="501" spans="1:20" s="31" customFormat="1" ht="25.5" x14ac:dyDescent="0.2">
      <c r="A501" s="29" t="str">
        <f>'пр.4 вед.стр.'!A500</f>
        <v>Предоставление субсидий бюджетным, автономным учреждениям и иным некоммерческим организациям</v>
      </c>
      <c r="B501" s="20" t="s">
        <v>66</v>
      </c>
      <c r="C501" s="20" t="s">
        <v>67</v>
      </c>
      <c r="D501" s="190" t="str">
        <f>'пр.4 вед.стр.'!E500</f>
        <v xml:space="preserve">7Б 0 01 91600 </v>
      </c>
      <c r="E501" s="172" t="str">
        <f>'пр.4 вед.стр.'!F500</f>
        <v>600</v>
      </c>
      <c r="F501" s="70">
        <f>F502</f>
        <v>145.6</v>
      </c>
      <c r="G501" s="98"/>
      <c r="H501" s="98"/>
      <c r="I501" s="98"/>
      <c r="J501" s="98"/>
      <c r="K501" s="96"/>
      <c r="L501" s="96"/>
      <c r="M501" s="96"/>
      <c r="N501" s="96"/>
      <c r="O501" s="324"/>
      <c r="P501" s="324"/>
      <c r="Q501" s="324"/>
      <c r="R501" s="324"/>
      <c r="S501" s="98"/>
      <c r="T501" s="98"/>
    </row>
    <row r="502" spans="1:20" s="31" customFormat="1" x14ac:dyDescent="0.2">
      <c r="A502" s="29" t="str">
        <f>'пр.4 вед.стр.'!A501</f>
        <v>Субсидии бюджетным учреждениям</v>
      </c>
      <c r="B502" s="20" t="s">
        <v>66</v>
      </c>
      <c r="C502" s="20" t="s">
        <v>67</v>
      </c>
      <c r="D502" s="190" t="str">
        <f>'пр.4 вед.стр.'!E501</f>
        <v xml:space="preserve">7Б 0 01 91600 </v>
      </c>
      <c r="E502" s="172" t="str">
        <f>'пр.4 вед.стр.'!F501</f>
        <v>610</v>
      </c>
      <c r="F502" s="70">
        <f>'пр.4 вед.стр.'!G501</f>
        <v>145.6</v>
      </c>
      <c r="G502" s="98"/>
      <c r="H502" s="98"/>
      <c r="I502" s="98"/>
      <c r="J502" s="98"/>
      <c r="K502" s="96"/>
      <c r="L502" s="96"/>
      <c r="M502" s="96"/>
      <c r="N502" s="96"/>
      <c r="O502" s="324"/>
      <c r="P502" s="324"/>
      <c r="Q502" s="324"/>
      <c r="R502" s="324"/>
      <c r="S502" s="98"/>
      <c r="T502" s="98"/>
    </row>
    <row r="503" spans="1:20" s="31" customFormat="1" x14ac:dyDescent="0.2">
      <c r="A503" s="29" t="str">
        <f>'пр.4 вед.стр.'!A502</f>
        <v xml:space="preserve">Укрепление материально- технической базы </v>
      </c>
      <c r="B503" s="20" t="s">
        <v>66</v>
      </c>
      <c r="C503" s="20" t="s">
        <v>67</v>
      </c>
      <c r="D503" s="190" t="str">
        <f>'пр.4 вед.стр.'!E502</f>
        <v>7Б 0 01 92500</v>
      </c>
      <c r="E503" s="172"/>
      <c r="F503" s="70">
        <f>F504</f>
        <v>36.799999999999997</v>
      </c>
      <c r="G503" s="98"/>
      <c r="H503" s="98"/>
      <c r="I503" s="98"/>
      <c r="J503" s="98"/>
      <c r="K503" s="96"/>
      <c r="L503" s="96"/>
      <c r="M503" s="96"/>
      <c r="N503" s="96"/>
      <c r="O503" s="324"/>
      <c r="P503" s="324"/>
      <c r="Q503" s="324"/>
      <c r="R503" s="324"/>
      <c r="S503" s="98"/>
      <c r="T503" s="98"/>
    </row>
    <row r="504" spans="1:20" s="31" customFormat="1" ht="25.5" x14ac:dyDescent="0.2">
      <c r="A504" s="29" t="str">
        <f>'пр.4 вед.стр.'!A503</f>
        <v>Предоставление субсидий бюджетным, автономным учреждениям и иным некоммерческим организациям</v>
      </c>
      <c r="B504" s="20" t="s">
        <v>66</v>
      </c>
      <c r="C504" s="20" t="s">
        <v>67</v>
      </c>
      <c r="D504" s="190" t="str">
        <f>'пр.4 вед.стр.'!E503</f>
        <v>7Б 0 01 92500</v>
      </c>
      <c r="E504" s="172" t="str">
        <f>'пр.4 вед.стр.'!F503</f>
        <v>600</v>
      </c>
      <c r="F504" s="70">
        <f>F505</f>
        <v>36.799999999999997</v>
      </c>
      <c r="G504" s="98"/>
      <c r="H504" s="98"/>
      <c r="I504" s="98"/>
      <c r="J504" s="98"/>
      <c r="K504" s="96"/>
      <c r="L504" s="96"/>
      <c r="M504" s="96"/>
      <c r="N504" s="96"/>
      <c r="O504" s="324"/>
      <c r="P504" s="324"/>
      <c r="Q504" s="324"/>
      <c r="R504" s="324"/>
      <c r="S504" s="98"/>
      <c r="T504" s="98"/>
    </row>
    <row r="505" spans="1:20" s="31" customFormat="1" x14ac:dyDescent="0.2">
      <c r="A505" s="29" t="str">
        <f>'пр.4 вед.стр.'!A504</f>
        <v>Субсидии бюджетным учреждениям</v>
      </c>
      <c r="B505" s="20" t="s">
        <v>66</v>
      </c>
      <c r="C505" s="20" t="s">
        <v>67</v>
      </c>
      <c r="D505" s="190" t="str">
        <f>'пр.4 вед.стр.'!E504</f>
        <v>7Б 0 01 92500</v>
      </c>
      <c r="E505" s="172" t="str">
        <f>'пр.4 вед.стр.'!F504</f>
        <v>610</v>
      </c>
      <c r="F505" s="70">
        <f>'пр.4 вед.стр.'!G504</f>
        <v>36.799999999999997</v>
      </c>
      <c r="G505" s="98"/>
      <c r="H505" s="98"/>
      <c r="I505" s="98"/>
      <c r="J505" s="98"/>
      <c r="K505" s="96"/>
      <c r="L505" s="96"/>
      <c r="M505" s="96"/>
      <c r="N505" s="96"/>
      <c r="O505" s="324"/>
      <c r="P505" s="324"/>
      <c r="Q505" s="324"/>
      <c r="R505" s="324"/>
      <c r="S505" s="98"/>
      <c r="T505" s="98"/>
    </row>
    <row r="506" spans="1:20" s="31" customFormat="1" ht="25.5" x14ac:dyDescent="0.2">
      <c r="A506" s="154" t="str">
        <f>'пр.4 вед.стр.'!A505</f>
        <v>Муниципальная программа  "Пожарная безопасность в Сусуманском городском округе на 2018- 2020 годы"</v>
      </c>
      <c r="B506" s="155" t="s">
        <v>66</v>
      </c>
      <c r="C506" s="155" t="s">
        <v>67</v>
      </c>
      <c r="D506" s="188" t="str">
        <f>'пр.4 вед.стр.'!E505</f>
        <v xml:space="preserve">7П 0 00 00000 </v>
      </c>
      <c r="E506" s="171"/>
      <c r="F506" s="467">
        <f>F507</f>
        <v>646.69999999999993</v>
      </c>
      <c r="G506" s="98"/>
      <c r="H506" s="98"/>
      <c r="I506" s="98"/>
      <c r="J506" s="98"/>
      <c r="K506" s="96"/>
      <c r="L506" s="96"/>
      <c r="M506" s="96"/>
      <c r="N506" s="96"/>
      <c r="O506" s="324"/>
      <c r="P506" s="324"/>
      <c r="Q506" s="324"/>
      <c r="R506" s="324"/>
      <c r="S506" s="98"/>
      <c r="T506" s="98"/>
    </row>
    <row r="507" spans="1:20" s="31" customFormat="1" ht="25.5" x14ac:dyDescent="0.2">
      <c r="A507" s="29" t="str">
        <f>'пр.4 вед.стр.'!A506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7" s="20" t="s">
        <v>66</v>
      </c>
      <c r="C507" s="20" t="s">
        <v>67</v>
      </c>
      <c r="D507" s="190" t="str">
        <f>'пр.4 вед.стр.'!E506</f>
        <v xml:space="preserve">7П 0 01 00000 </v>
      </c>
      <c r="E507" s="172"/>
      <c r="F507" s="70">
        <f>F508+F511+F514+F517+F520+F523</f>
        <v>646.69999999999993</v>
      </c>
      <c r="G507" s="98"/>
      <c r="H507" s="98"/>
      <c r="I507" s="98"/>
      <c r="J507" s="98"/>
      <c r="K507" s="96"/>
      <c r="L507" s="96"/>
      <c r="M507" s="96"/>
      <c r="N507" s="96"/>
      <c r="O507" s="324"/>
      <c r="P507" s="324"/>
      <c r="Q507" s="324"/>
      <c r="R507" s="324"/>
      <c r="S507" s="98"/>
      <c r="T507" s="98"/>
    </row>
    <row r="508" spans="1:20" s="31" customFormat="1" ht="25.5" x14ac:dyDescent="0.2">
      <c r="A508" s="29" t="str">
        <f>'пр.4 вед.стр.'!A507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08" s="20" t="s">
        <v>66</v>
      </c>
      <c r="C508" s="20" t="s">
        <v>67</v>
      </c>
      <c r="D508" s="190" t="str">
        <f>'пр.4 вед.стр.'!E507</f>
        <v xml:space="preserve">7П 0 01 94100 </v>
      </c>
      <c r="E508" s="172"/>
      <c r="F508" s="70">
        <f>F509</f>
        <v>472.5</v>
      </c>
      <c r="G508" s="98"/>
      <c r="H508" s="98"/>
      <c r="I508" s="98"/>
      <c r="J508" s="98"/>
      <c r="K508" s="96"/>
      <c r="L508" s="96"/>
      <c r="M508" s="96"/>
      <c r="N508" s="96"/>
      <c r="O508" s="324"/>
      <c r="P508" s="324"/>
      <c r="Q508" s="324"/>
      <c r="R508" s="324"/>
      <c r="S508" s="98"/>
      <c r="T508" s="98"/>
    </row>
    <row r="509" spans="1:20" s="31" customFormat="1" ht="25.5" x14ac:dyDescent="0.2">
      <c r="A509" s="29" t="str">
        <f>'пр.4 вед.стр.'!A508</f>
        <v>Предоставление субсидий бюджетным, автономным учреждениям и иным некоммерческим организациям</v>
      </c>
      <c r="B509" s="20" t="s">
        <v>66</v>
      </c>
      <c r="C509" s="20" t="s">
        <v>67</v>
      </c>
      <c r="D509" s="190" t="str">
        <f>'пр.4 вед.стр.'!E508</f>
        <v xml:space="preserve">7П 0 01 94100 </v>
      </c>
      <c r="E509" s="172" t="str">
        <f>'пр.4 вед.стр.'!F508</f>
        <v>600</v>
      </c>
      <c r="F509" s="70">
        <f>F510</f>
        <v>472.5</v>
      </c>
      <c r="G509" s="98"/>
      <c r="H509" s="98"/>
      <c r="I509" s="98"/>
      <c r="J509" s="98"/>
      <c r="K509" s="96"/>
      <c r="L509" s="96"/>
      <c r="M509" s="96"/>
      <c r="N509" s="96"/>
      <c r="O509" s="324"/>
      <c r="P509" s="324"/>
      <c r="Q509" s="324"/>
      <c r="R509" s="324"/>
      <c r="S509" s="98"/>
      <c r="T509" s="98"/>
    </row>
    <row r="510" spans="1:20" s="31" customFormat="1" x14ac:dyDescent="0.2">
      <c r="A510" s="29" t="str">
        <f>'пр.4 вед.стр.'!A509</f>
        <v>Субсидии бюджетным учреждениям</v>
      </c>
      <c r="B510" s="20" t="s">
        <v>66</v>
      </c>
      <c r="C510" s="20" t="s">
        <v>67</v>
      </c>
      <c r="D510" s="190" t="str">
        <f>'пр.4 вед.стр.'!E509</f>
        <v xml:space="preserve">7П 0 01 94100 </v>
      </c>
      <c r="E510" s="172" t="str">
        <f>'пр.4 вед.стр.'!F509</f>
        <v>610</v>
      </c>
      <c r="F510" s="70">
        <f>'пр.4 вед.стр.'!G509+'пр.4 вед.стр.'!G634</f>
        <v>472.5</v>
      </c>
      <c r="G510" s="98"/>
      <c r="H510" s="98"/>
      <c r="I510" s="98"/>
      <c r="J510" s="98"/>
      <c r="K510" s="96"/>
      <c r="L510" s="96"/>
      <c r="M510" s="96"/>
      <c r="N510" s="96"/>
      <c r="O510" s="324"/>
      <c r="P510" s="324"/>
      <c r="Q510" s="324"/>
      <c r="R510" s="324"/>
      <c r="S510" s="98"/>
      <c r="T510" s="98"/>
    </row>
    <row r="511" spans="1:20" s="31" customFormat="1" x14ac:dyDescent="0.2">
      <c r="A511" s="29" t="str">
        <f>'пр.4 вед.стр.'!A635</f>
        <v>Обработка сгораемых конструкций огнезащитными составами</v>
      </c>
      <c r="B511" s="20" t="s">
        <v>66</v>
      </c>
      <c r="C511" s="20" t="s">
        <v>67</v>
      </c>
      <c r="D511" s="190" t="str">
        <f>'пр.4 вед.стр.'!E635</f>
        <v xml:space="preserve">7П 0 01 94200 </v>
      </c>
      <c r="E511" s="172"/>
      <c r="F511" s="70">
        <f>F512</f>
        <v>70</v>
      </c>
      <c r="G511" s="98"/>
      <c r="H511" s="98"/>
      <c r="I511" s="98"/>
      <c r="J511" s="98"/>
      <c r="K511" s="96"/>
      <c r="L511" s="96"/>
      <c r="M511" s="96"/>
      <c r="N511" s="96"/>
      <c r="O511" s="324"/>
      <c r="P511" s="324"/>
      <c r="Q511" s="324"/>
      <c r="R511" s="324"/>
      <c r="S511" s="98"/>
      <c r="T511" s="98"/>
    </row>
    <row r="512" spans="1:20" s="31" customFormat="1" ht="25.5" x14ac:dyDescent="0.2">
      <c r="A512" s="29" t="str">
        <f>'пр.4 вед.стр.'!A636</f>
        <v>Предоставление субсидий бюджетным, автономным учреждениям и иным некоммерческим организациям</v>
      </c>
      <c r="B512" s="20" t="s">
        <v>66</v>
      </c>
      <c r="C512" s="20" t="s">
        <v>67</v>
      </c>
      <c r="D512" s="190" t="str">
        <f>'пр.4 вед.стр.'!E636</f>
        <v xml:space="preserve">7П 0 01 94200 </v>
      </c>
      <c r="E512" s="172" t="str">
        <f>'пр.4 вед.стр.'!F636</f>
        <v>600</v>
      </c>
      <c r="F512" s="70">
        <f>F513</f>
        <v>70</v>
      </c>
      <c r="G512" s="98"/>
      <c r="H512" s="98"/>
      <c r="I512" s="98"/>
      <c r="J512" s="98"/>
      <c r="K512" s="96"/>
      <c r="L512" s="96"/>
      <c r="M512" s="96"/>
      <c r="N512" s="96"/>
      <c r="O512" s="324"/>
      <c r="P512" s="324"/>
      <c r="Q512" s="324"/>
      <c r="R512" s="324"/>
      <c r="S512" s="98"/>
      <c r="T512" s="98"/>
    </row>
    <row r="513" spans="1:20" s="31" customFormat="1" x14ac:dyDescent="0.2">
      <c r="A513" s="29" t="str">
        <f>'пр.4 вед.стр.'!A637</f>
        <v>Субсидии бюджетным учреждениям</v>
      </c>
      <c r="B513" s="20" t="s">
        <v>66</v>
      </c>
      <c r="C513" s="20" t="s">
        <v>67</v>
      </c>
      <c r="D513" s="190" t="str">
        <f>'пр.4 вед.стр.'!E637</f>
        <v xml:space="preserve">7П 0 01 94200 </v>
      </c>
      <c r="E513" s="172" t="str">
        <f>'пр.4 вед.стр.'!F637</f>
        <v>610</v>
      </c>
      <c r="F513" s="70">
        <f>'пр.4 вед.стр.'!G636</f>
        <v>70</v>
      </c>
      <c r="G513" s="98"/>
      <c r="H513" s="98"/>
      <c r="I513" s="98"/>
      <c r="J513" s="98"/>
      <c r="K513" s="96"/>
      <c r="L513" s="96"/>
      <c r="M513" s="96"/>
      <c r="N513" s="96"/>
      <c r="O513" s="324"/>
      <c r="P513" s="324"/>
      <c r="Q513" s="324"/>
      <c r="R513" s="324"/>
      <c r="S513" s="98"/>
      <c r="T513" s="98"/>
    </row>
    <row r="514" spans="1:20" s="31" customFormat="1" x14ac:dyDescent="0.2">
      <c r="A514" s="29" t="str">
        <f>'пр.4 вед.стр.'!A638</f>
        <v>Приобретение и заправка огнетушителей, средств индивидуальной защиты</v>
      </c>
      <c r="B514" s="20" t="s">
        <v>66</v>
      </c>
      <c r="C514" s="20" t="s">
        <v>67</v>
      </c>
      <c r="D514" s="190" t="str">
        <f>'пр.4 вед.стр.'!E638</f>
        <v xml:space="preserve">7П 0 01 94300 </v>
      </c>
      <c r="E514" s="172"/>
      <c r="F514" s="70">
        <f>F515</f>
        <v>40</v>
      </c>
      <c r="G514" s="98"/>
      <c r="H514" s="98"/>
      <c r="I514" s="98"/>
      <c r="J514" s="98"/>
      <c r="K514" s="96"/>
      <c r="L514" s="96"/>
      <c r="M514" s="96"/>
      <c r="N514" s="96"/>
      <c r="O514" s="324"/>
      <c r="P514" s="324"/>
      <c r="Q514" s="324"/>
      <c r="R514" s="324"/>
      <c r="S514" s="98"/>
      <c r="T514" s="98"/>
    </row>
    <row r="515" spans="1:20" s="31" customFormat="1" ht="25.5" x14ac:dyDescent="0.2">
      <c r="A515" s="29" t="str">
        <f>'пр.4 вед.стр.'!A639</f>
        <v>Предоставление субсидий бюджетным, автономным учреждениям и иным некоммерческим организациям</v>
      </c>
      <c r="B515" s="20" t="s">
        <v>66</v>
      </c>
      <c r="C515" s="20" t="s">
        <v>67</v>
      </c>
      <c r="D515" s="190" t="str">
        <f>'пр.4 вед.стр.'!E639</f>
        <v xml:space="preserve">7П 0 01 94300 </v>
      </c>
      <c r="E515" s="172" t="str">
        <f>'пр.4 вед.стр.'!F639</f>
        <v>600</v>
      </c>
      <c r="F515" s="70">
        <f>F516</f>
        <v>40</v>
      </c>
      <c r="G515" s="98"/>
      <c r="H515" s="98"/>
      <c r="I515" s="98"/>
      <c r="J515" s="98"/>
      <c r="K515" s="96"/>
      <c r="L515" s="96"/>
      <c r="M515" s="96"/>
      <c r="N515" s="96"/>
      <c r="O515" s="324"/>
      <c r="P515" s="324"/>
      <c r="Q515" s="324"/>
      <c r="R515" s="324"/>
      <c r="S515" s="98"/>
      <c r="T515" s="98"/>
    </row>
    <row r="516" spans="1:20" s="31" customFormat="1" x14ac:dyDescent="0.2">
      <c r="A516" s="29" t="str">
        <f>'пр.4 вед.стр.'!A640</f>
        <v>Субсидии бюджетным учреждениям</v>
      </c>
      <c r="B516" s="20" t="s">
        <v>66</v>
      </c>
      <c r="C516" s="20" t="s">
        <v>67</v>
      </c>
      <c r="D516" s="190" t="str">
        <f>'пр.4 вед.стр.'!E640</f>
        <v xml:space="preserve">7П 0 01 94300 </v>
      </c>
      <c r="E516" s="172" t="str">
        <f>'пр.4 вед.стр.'!F640</f>
        <v>610</v>
      </c>
      <c r="F516" s="70">
        <f>'пр.4 вед.стр.'!G640</f>
        <v>40</v>
      </c>
      <c r="G516" s="98"/>
      <c r="H516" s="98"/>
      <c r="I516" s="98"/>
      <c r="J516" s="98"/>
      <c r="K516" s="96"/>
      <c r="L516" s="96"/>
      <c r="M516" s="96"/>
      <c r="N516" s="96"/>
      <c r="O516" s="324"/>
      <c r="P516" s="324"/>
      <c r="Q516" s="324"/>
      <c r="R516" s="324"/>
      <c r="S516" s="98"/>
      <c r="T516" s="98"/>
    </row>
    <row r="517" spans="1:20" s="31" customFormat="1" x14ac:dyDescent="0.2">
      <c r="A517" s="29" t="str">
        <f>'пр.4 вед.стр.'!A510</f>
        <v>Проведение замеров сопротивления изоляции электросетей и электрооборудования</v>
      </c>
      <c r="B517" s="20" t="s">
        <v>66</v>
      </c>
      <c r="C517" s="20" t="s">
        <v>67</v>
      </c>
      <c r="D517" s="190" t="str">
        <f>'пр.4 вед.стр.'!E510</f>
        <v xml:space="preserve">7П 0 01 94400 </v>
      </c>
      <c r="E517" s="172"/>
      <c r="F517" s="70">
        <f>F518</f>
        <v>38.4</v>
      </c>
      <c r="G517" s="98"/>
      <c r="H517" s="98"/>
      <c r="I517" s="98"/>
      <c r="J517" s="98"/>
      <c r="K517" s="96"/>
      <c r="L517" s="96"/>
      <c r="M517" s="96"/>
      <c r="N517" s="96"/>
      <c r="O517" s="324"/>
      <c r="P517" s="324"/>
      <c r="Q517" s="324"/>
      <c r="R517" s="324"/>
      <c r="S517" s="98"/>
      <c r="T517" s="98"/>
    </row>
    <row r="518" spans="1:20" s="31" customFormat="1" ht="25.5" x14ac:dyDescent="0.2">
      <c r="A518" s="29" t="str">
        <f>'пр.4 вед.стр.'!A511</f>
        <v>Предоставление субсидий бюджетным, автономным учреждениям и иным некоммерческим организациям</v>
      </c>
      <c r="B518" s="20" t="s">
        <v>66</v>
      </c>
      <c r="C518" s="20" t="s">
        <v>67</v>
      </c>
      <c r="D518" s="190" t="str">
        <f>'пр.4 вед.стр.'!E511</f>
        <v xml:space="preserve">7П 0 01 94400 </v>
      </c>
      <c r="E518" s="172" t="str">
        <f>'пр.4 вед.стр.'!F511</f>
        <v>600</v>
      </c>
      <c r="F518" s="70">
        <f>F519</f>
        <v>38.4</v>
      </c>
      <c r="G518" s="98"/>
      <c r="H518" s="98"/>
      <c r="I518" s="98"/>
      <c r="J518" s="98"/>
      <c r="K518" s="96"/>
      <c r="L518" s="96"/>
      <c r="M518" s="96"/>
      <c r="N518" s="96"/>
      <c r="O518" s="324"/>
      <c r="P518" s="324"/>
      <c r="Q518" s="324"/>
      <c r="R518" s="324"/>
      <c r="S518" s="98"/>
      <c r="T518" s="98"/>
    </row>
    <row r="519" spans="1:20" s="31" customFormat="1" x14ac:dyDescent="0.2">
      <c r="A519" s="29" t="str">
        <f>'пр.4 вед.стр.'!A512</f>
        <v>Субсидии бюджетным учреждениям</v>
      </c>
      <c r="B519" s="20" t="s">
        <v>66</v>
      </c>
      <c r="C519" s="20" t="s">
        <v>67</v>
      </c>
      <c r="D519" s="190" t="str">
        <f>'пр.4 вед.стр.'!E512</f>
        <v xml:space="preserve">7П 0 01 94400 </v>
      </c>
      <c r="E519" s="172" t="str">
        <f>'пр.4 вед.стр.'!F512</f>
        <v>610</v>
      </c>
      <c r="F519" s="70">
        <f>'пр.4 вед.стр.'!G512</f>
        <v>38.4</v>
      </c>
      <c r="G519" s="98"/>
      <c r="H519" s="98"/>
      <c r="I519" s="98"/>
      <c r="J519" s="98"/>
      <c r="K519" s="96"/>
      <c r="L519" s="96"/>
      <c r="M519" s="96"/>
      <c r="N519" s="96"/>
      <c r="O519" s="324"/>
      <c r="P519" s="324"/>
      <c r="Q519" s="324"/>
      <c r="R519" s="324"/>
      <c r="S519" s="98"/>
      <c r="T519" s="98"/>
    </row>
    <row r="520" spans="1:20" s="31" customFormat="1" ht="25.5" x14ac:dyDescent="0.2">
      <c r="A520" s="29" t="str">
        <f>'пр.4 вед.стр.'!A513</f>
        <v>Проведение проверок исправности и ремонт систем противопожарного водоснабжения, приобретение и обслуживание гидрантов</v>
      </c>
      <c r="B520" s="20" t="s">
        <v>66</v>
      </c>
      <c r="C520" s="20" t="s">
        <v>67</v>
      </c>
      <c r="D520" s="190" t="str">
        <f>'пр.4 вед.стр.'!E513</f>
        <v xml:space="preserve">7П 0 01 94500 </v>
      </c>
      <c r="E520" s="172"/>
      <c r="F520" s="70">
        <f>F521</f>
        <v>15.8</v>
      </c>
      <c r="G520" s="98"/>
      <c r="H520" s="98"/>
      <c r="I520" s="98"/>
      <c r="J520" s="98"/>
      <c r="K520" s="96"/>
      <c r="L520" s="96"/>
      <c r="M520" s="96"/>
      <c r="N520" s="96"/>
      <c r="O520" s="324"/>
      <c r="P520" s="324"/>
      <c r="Q520" s="324"/>
      <c r="R520" s="324"/>
      <c r="S520" s="98"/>
      <c r="T520" s="98"/>
    </row>
    <row r="521" spans="1:20" s="31" customFormat="1" ht="25.5" x14ac:dyDescent="0.2">
      <c r="A521" s="29" t="str">
        <f>'пр.4 вед.стр.'!A514</f>
        <v>Предоставление субсидий бюджетным, автономным учреждениям и иным некоммерческим организациям</v>
      </c>
      <c r="B521" s="20" t="s">
        <v>66</v>
      </c>
      <c r="C521" s="20" t="s">
        <v>67</v>
      </c>
      <c r="D521" s="190" t="str">
        <f>'пр.4 вед.стр.'!E514</f>
        <v xml:space="preserve">7П 0 01 94500 </v>
      </c>
      <c r="E521" s="172" t="str">
        <f>'пр.4 вед.стр.'!F514</f>
        <v>600</v>
      </c>
      <c r="F521" s="70">
        <f>F522</f>
        <v>15.8</v>
      </c>
      <c r="G521" s="98"/>
      <c r="H521" s="98"/>
      <c r="I521" s="98"/>
      <c r="J521" s="98"/>
      <c r="K521" s="96"/>
      <c r="L521" s="96"/>
      <c r="M521" s="96"/>
      <c r="N521" s="96"/>
      <c r="O521" s="324"/>
      <c r="P521" s="324"/>
      <c r="Q521" s="324"/>
      <c r="R521" s="324"/>
      <c r="S521" s="98"/>
      <c r="T521" s="98"/>
    </row>
    <row r="522" spans="1:20" s="31" customFormat="1" x14ac:dyDescent="0.2">
      <c r="A522" s="29" t="str">
        <f>'пр.4 вед.стр.'!A515</f>
        <v>Субсидии бюджетным учреждениям</v>
      </c>
      <c r="B522" s="20" t="s">
        <v>66</v>
      </c>
      <c r="C522" s="20" t="s">
        <v>67</v>
      </c>
      <c r="D522" s="190" t="str">
        <f>'пр.4 вед.стр.'!E515</f>
        <v xml:space="preserve">7П 0 01 94500 </v>
      </c>
      <c r="E522" s="172" t="str">
        <f>'пр.4 вед.стр.'!F515</f>
        <v>610</v>
      </c>
      <c r="F522" s="70">
        <f>'пр.4 вед.стр.'!G515</f>
        <v>15.8</v>
      </c>
      <c r="G522" s="98"/>
      <c r="H522" s="98"/>
      <c r="I522" s="98"/>
      <c r="J522" s="98"/>
      <c r="K522" s="96"/>
      <c r="L522" s="96"/>
      <c r="M522" s="96"/>
      <c r="N522" s="96"/>
      <c r="O522" s="324"/>
      <c r="P522" s="324"/>
      <c r="Q522" s="324"/>
      <c r="R522" s="324"/>
      <c r="S522" s="98"/>
      <c r="T522" s="98"/>
    </row>
    <row r="523" spans="1:20" s="31" customFormat="1" x14ac:dyDescent="0.2">
      <c r="A523" s="16" t="str">
        <f>'пр.4 вед.стр.'!A516</f>
        <v>Обучение сотрудников по пожарной безопасности</v>
      </c>
      <c r="B523" s="20" t="s">
        <v>66</v>
      </c>
      <c r="C523" s="20" t="s">
        <v>67</v>
      </c>
      <c r="D523" s="190" t="str">
        <f>'пр.4 вед.стр.'!E516</f>
        <v xml:space="preserve">7П 0 01 94510 </v>
      </c>
      <c r="E523" s="172"/>
      <c r="F523" s="70">
        <f>F524</f>
        <v>10</v>
      </c>
      <c r="G523" s="98"/>
      <c r="H523" s="98"/>
      <c r="I523" s="98"/>
      <c r="J523" s="98"/>
      <c r="K523" s="96"/>
      <c r="L523" s="96"/>
      <c r="M523" s="96"/>
      <c r="N523" s="96"/>
      <c r="O523" s="324"/>
      <c r="P523" s="324"/>
      <c r="Q523" s="324"/>
      <c r="R523" s="324"/>
      <c r="S523" s="98"/>
      <c r="T523" s="98"/>
    </row>
    <row r="524" spans="1:20" s="31" customFormat="1" ht="25.5" x14ac:dyDescent="0.2">
      <c r="A524" s="16" t="str">
        <f>'пр.4 вед.стр.'!A517</f>
        <v>Предоставление субсидий бюджетным, автономным учреждениям и иным некоммерческим организациям</v>
      </c>
      <c r="B524" s="20" t="s">
        <v>66</v>
      </c>
      <c r="C524" s="20" t="s">
        <v>67</v>
      </c>
      <c r="D524" s="190" t="str">
        <f>'пр.4 вед.стр.'!E517</f>
        <v xml:space="preserve">7П 0 01 94510 </v>
      </c>
      <c r="E524" s="172" t="str">
        <f>'пр.4 вед.стр.'!F517</f>
        <v>600</v>
      </c>
      <c r="F524" s="70">
        <f>F525</f>
        <v>10</v>
      </c>
      <c r="G524" s="98"/>
      <c r="H524" s="98"/>
      <c r="I524" s="98"/>
      <c r="J524" s="98"/>
      <c r="K524" s="96"/>
      <c r="L524" s="96"/>
      <c r="M524" s="96"/>
      <c r="N524" s="96"/>
      <c r="O524" s="324"/>
      <c r="P524" s="324"/>
      <c r="Q524" s="324"/>
      <c r="R524" s="324"/>
      <c r="S524" s="98"/>
      <c r="T524" s="98"/>
    </row>
    <row r="525" spans="1:20" s="31" customFormat="1" x14ac:dyDescent="0.2">
      <c r="A525" s="16" t="str">
        <f>'пр.4 вед.стр.'!A518</f>
        <v>Субсидии бюджетным учреждениям</v>
      </c>
      <c r="B525" s="20" t="s">
        <v>66</v>
      </c>
      <c r="C525" s="20" t="s">
        <v>67</v>
      </c>
      <c r="D525" s="190" t="str">
        <f>'пр.4 вед.стр.'!E518</f>
        <v xml:space="preserve">7П 0 01 94510 </v>
      </c>
      <c r="E525" s="172" t="str">
        <f>'пр.4 вед.стр.'!F518</f>
        <v>610</v>
      </c>
      <c r="F525" s="70">
        <f>'пр.4 вед.стр.'!G518</f>
        <v>10</v>
      </c>
      <c r="G525" s="98"/>
      <c r="H525" s="98"/>
      <c r="I525" s="98"/>
      <c r="J525" s="98"/>
      <c r="K525" s="96"/>
      <c r="L525" s="96"/>
      <c r="M525" s="96"/>
      <c r="N525" s="96"/>
      <c r="O525" s="324"/>
      <c r="P525" s="324"/>
      <c r="Q525" s="324"/>
      <c r="R525" s="324"/>
      <c r="S525" s="98"/>
      <c r="T525" s="98"/>
    </row>
    <row r="526" spans="1:20" s="31" customFormat="1" ht="25.5" x14ac:dyDescent="0.2">
      <c r="A526" s="154" t="str">
        <f>'пр.4 вед.стр.'!A519</f>
        <v>Муниципальная  программа  "Развитие образования в Сусуманском городском округе  на 2018- 2020 годы"</v>
      </c>
      <c r="B526" s="155" t="s">
        <v>66</v>
      </c>
      <c r="C526" s="155" t="s">
        <v>67</v>
      </c>
      <c r="D526" s="171" t="str">
        <f>'пр.4 вед.стр.'!E519</f>
        <v xml:space="preserve">7Р 0 00 00000 </v>
      </c>
      <c r="E526" s="187"/>
      <c r="F526" s="467">
        <f>F527</f>
        <v>3727.7</v>
      </c>
      <c r="G526" s="98"/>
      <c r="H526" s="98"/>
      <c r="I526" s="98"/>
      <c r="J526" s="98"/>
      <c r="K526" s="96"/>
      <c r="L526" s="96"/>
      <c r="M526" s="96"/>
      <c r="N526" s="96"/>
      <c r="O526" s="324"/>
      <c r="P526" s="324"/>
      <c r="Q526" s="324"/>
      <c r="R526" s="324"/>
      <c r="S526" s="98"/>
      <c r="T526" s="98"/>
    </row>
    <row r="527" spans="1:20" s="31" customFormat="1" x14ac:dyDescent="0.2">
      <c r="A527" s="16" t="str">
        <f>'пр.4 вед.стр.'!A520</f>
        <v>Основное мероприятие "Управление развитием отрасли образования"</v>
      </c>
      <c r="B527" s="20" t="s">
        <v>66</v>
      </c>
      <c r="C527" s="20" t="s">
        <v>67</v>
      </c>
      <c r="D527" s="172" t="str">
        <f>'пр.4 вед.стр.'!E520</f>
        <v>7Р 0 02 00000</v>
      </c>
      <c r="E527" s="176"/>
      <c r="F527" s="70">
        <f>F528+F531+F534</f>
        <v>3727.7</v>
      </c>
      <c r="G527" s="98"/>
      <c r="H527" s="98"/>
      <c r="I527" s="98"/>
      <c r="J527" s="98"/>
      <c r="K527" s="96"/>
      <c r="L527" s="96"/>
      <c r="M527" s="96"/>
      <c r="N527" s="96"/>
      <c r="O527" s="324"/>
      <c r="P527" s="324"/>
      <c r="Q527" s="324"/>
      <c r="R527" s="324"/>
      <c r="S527" s="98"/>
      <c r="T527" s="98"/>
    </row>
    <row r="528" spans="1:20" s="31" customFormat="1" ht="25.5" x14ac:dyDescent="0.2">
      <c r="A528" s="150" t="str">
        <f>'пр.4 вед.стр.'!A521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8" s="151" t="s">
        <v>66</v>
      </c>
      <c r="C528" s="151" t="s">
        <v>67</v>
      </c>
      <c r="D528" s="177" t="str">
        <f>'пр.4 вед.стр.'!E521</f>
        <v>7Р 0 02 74060</v>
      </c>
      <c r="E528" s="177"/>
      <c r="F528" s="451">
        <f>F529</f>
        <v>367.1</v>
      </c>
      <c r="G528" s="98"/>
      <c r="H528" s="98"/>
      <c r="I528" s="98"/>
      <c r="J528" s="98"/>
      <c r="K528" s="96"/>
      <c r="L528" s="96"/>
      <c r="M528" s="96"/>
      <c r="N528" s="96"/>
      <c r="O528" s="324"/>
      <c r="P528" s="324"/>
      <c r="Q528" s="324"/>
      <c r="R528" s="324"/>
      <c r="S528" s="98"/>
      <c r="T528" s="98"/>
    </row>
    <row r="529" spans="1:20" s="31" customFormat="1" ht="25.5" x14ac:dyDescent="0.2">
      <c r="A529" s="150" t="str">
        <f>'пр.4 вед.стр.'!A522</f>
        <v>Предоставление субсидий бюджетным, автономным учреждениям и иным некоммерческим организациям</v>
      </c>
      <c r="B529" s="151" t="s">
        <v>66</v>
      </c>
      <c r="C529" s="151" t="s">
        <v>67</v>
      </c>
      <c r="D529" s="177" t="str">
        <f>'пр.4 вед.стр.'!E522</f>
        <v>7Р 0 02 74060</v>
      </c>
      <c r="E529" s="177" t="str">
        <f>'пр.4 вед.стр.'!F522</f>
        <v>600</v>
      </c>
      <c r="F529" s="451">
        <f>F530</f>
        <v>367.1</v>
      </c>
      <c r="G529" s="98"/>
      <c r="H529" s="98"/>
      <c r="I529" s="98"/>
      <c r="J529" s="98"/>
      <c r="K529" s="96"/>
      <c r="L529" s="96"/>
      <c r="M529" s="96"/>
      <c r="N529" s="96"/>
      <c r="O529" s="324"/>
      <c r="P529" s="324"/>
      <c r="Q529" s="324"/>
      <c r="R529" s="324"/>
      <c r="S529" s="98"/>
      <c r="T529" s="98"/>
    </row>
    <row r="530" spans="1:20" s="31" customFormat="1" x14ac:dyDescent="0.2">
      <c r="A530" s="150" t="str">
        <f>'пр.4 вед.стр.'!A523</f>
        <v>Субсидии бюджетным учреждениям</v>
      </c>
      <c r="B530" s="151" t="s">
        <v>66</v>
      </c>
      <c r="C530" s="151" t="s">
        <v>67</v>
      </c>
      <c r="D530" s="177" t="str">
        <f>'пр.4 вед.стр.'!E523</f>
        <v>7Р 0 02 74060</v>
      </c>
      <c r="E530" s="177" t="str">
        <f>'пр.4 вед.стр.'!F523</f>
        <v>610</v>
      </c>
      <c r="F530" s="451">
        <f>'пр.4 вед.стр.'!G523+'пр.4 вед.стр.'!G645</f>
        <v>367.1</v>
      </c>
      <c r="G530" s="98"/>
      <c r="H530" s="98"/>
      <c r="I530" s="98"/>
      <c r="J530" s="98"/>
      <c r="K530" s="96"/>
      <c r="L530" s="96"/>
      <c r="M530" s="96"/>
      <c r="N530" s="96"/>
      <c r="O530" s="324"/>
      <c r="P530" s="324"/>
      <c r="Q530" s="324"/>
      <c r="R530" s="324"/>
      <c r="S530" s="98"/>
      <c r="T530" s="98"/>
    </row>
    <row r="531" spans="1:20" s="31" customFormat="1" ht="38.25" x14ac:dyDescent="0.2">
      <c r="A531" s="150" t="str">
        <f>'пр.4 вед.стр.'!A524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1" s="151" t="s">
        <v>66</v>
      </c>
      <c r="C531" s="151" t="s">
        <v>67</v>
      </c>
      <c r="D531" s="177" t="str">
        <f>'пр.4 вед.стр.'!E524</f>
        <v>7Р 0 02 74070</v>
      </c>
      <c r="E531" s="177"/>
      <c r="F531" s="451">
        <f>F532</f>
        <v>1300.5999999999999</v>
      </c>
      <c r="G531" s="98"/>
      <c r="H531" s="98"/>
      <c r="I531" s="98"/>
      <c r="J531" s="98"/>
      <c r="K531" s="96"/>
      <c r="L531" s="96"/>
      <c r="M531" s="96"/>
      <c r="N531" s="96"/>
      <c r="O531" s="324"/>
      <c r="P531" s="324"/>
      <c r="Q531" s="324"/>
      <c r="R531" s="324"/>
      <c r="S531" s="98"/>
      <c r="T531" s="98"/>
    </row>
    <row r="532" spans="1:20" s="31" customFormat="1" ht="25.5" x14ac:dyDescent="0.2">
      <c r="A532" s="150" t="str">
        <f>'пр.4 вед.стр.'!A525</f>
        <v>Предоставление субсидий бюджетным, автономным учреждениям и иным некоммерческим организациям</v>
      </c>
      <c r="B532" s="151" t="s">
        <v>66</v>
      </c>
      <c r="C532" s="151" t="s">
        <v>67</v>
      </c>
      <c r="D532" s="177" t="str">
        <f>'пр.4 вед.стр.'!E525</f>
        <v>7Р 0 02 74070</v>
      </c>
      <c r="E532" s="177" t="str">
        <f>'пр.4 вед.стр.'!F525</f>
        <v>600</v>
      </c>
      <c r="F532" s="451">
        <f>F533</f>
        <v>1300.5999999999999</v>
      </c>
      <c r="G532" s="98"/>
      <c r="H532" s="98"/>
      <c r="I532" s="98"/>
      <c r="J532" s="98"/>
      <c r="K532" s="96"/>
      <c r="L532" s="96"/>
      <c r="M532" s="96"/>
      <c r="N532" s="96"/>
      <c r="O532" s="324"/>
      <c r="P532" s="324"/>
      <c r="Q532" s="324"/>
      <c r="R532" s="324"/>
      <c r="S532" s="98"/>
      <c r="T532" s="98"/>
    </row>
    <row r="533" spans="1:20" s="31" customFormat="1" x14ac:dyDescent="0.2">
      <c r="A533" s="150" t="str">
        <f>'пр.4 вед.стр.'!A526</f>
        <v>Субсидии бюджетным учреждениям</v>
      </c>
      <c r="B533" s="151" t="s">
        <v>66</v>
      </c>
      <c r="C533" s="151" t="s">
        <v>67</v>
      </c>
      <c r="D533" s="177" t="str">
        <f>'пр.4 вед.стр.'!E526</f>
        <v>7Р 0 02 74070</v>
      </c>
      <c r="E533" s="177" t="str">
        <f>'пр.4 вед.стр.'!F526</f>
        <v>610</v>
      </c>
      <c r="F533" s="451">
        <f>'пр.4 вед.стр.'!G648+'пр.4 вед.стр.'!G526</f>
        <v>1300.5999999999999</v>
      </c>
      <c r="G533" s="98"/>
      <c r="H533" s="98"/>
      <c r="I533" s="98"/>
      <c r="J533" s="98"/>
      <c r="K533" s="96"/>
      <c r="L533" s="96"/>
      <c r="M533" s="96"/>
      <c r="N533" s="96"/>
      <c r="O533" s="324"/>
      <c r="P533" s="324"/>
      <c r="Q533" s="324"/>
      <c r="R533" s="324"/>
      <c r="S533" s="98"/>
      <c r="T533" s="98"/>
    </row>
    <row r="534" spans="1:20" s="31" customFormat="1" ht="25.5" x14ac:dyDescent="0.2">
      <c r="A534" s="150" t="str">
        <f>'пр.4 вед.стр.'!A527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4" s="151" t="s">
        <v>66</v>
      </c>
      <c r="C534" s="151" t="s">
        <v>67</v>
      </c>
      <c r="D534" s="177" t="str">
        <f>'пр.4 вед.стр.'!E527</f>
        <v>7Р 0 02 75010</v>
      </c>
      <c r="E534" s="177"/>
      <c r="F534" s="451">
        <f>F535</f>
        <v>2060</v>
      </c>
      <c r="G534" s="98"/>
      <c r="H534" s="98"/>
      <c r="I534" s="98"/>
      <c r="J534" s="98"/>
      <c r="K534" s="96"/>
      <c r="L534" s="96"/>
      <c r="M534" s="96"/>
      <c r="N534" s="96"/>
      <c r="O534" s="324"/>
      <c r="P534" s="324"/>
      <c r="Q534" s="324"/>
      <c r="R534" s="324"/>
      <c r="S534" s="98"/>
      <c r="T534" s="98"/>
    </row>
    <row r="535" spans="1:20" s="31" customFormat="1" ht="25.5" x14ac:dyDescent="0.2">
      <c r="A535" s="150" t="str">
        <f>'пр.4 вед.стр.'!A528</f>
        <v>Предоставление субсидий бюджетным, автономным учреждениям и иным некоммерческим организациям</v>
      </c>
      <c r="B535" s="151" t="s">
        <v>66</v>
      </c>
      <c r="C535" s="151" t="s">
        <v>67</v>
      </c>
      <c r="D535" s="177" t="str">
        <f>'пр.4 вед.стр.'!E528</f>
        <v>7Р 0 02 75010</v>
      </c>
      <c r="E535" s="177" t="str">
        <f>'пр.4 вед.стр.'!F528</f>
        <v>600</v>
      </c>
      <c r="F535" s="451">
        <f>F536</f>
        <v>2060</v>
      </c>
      <c r="G535" s="98"/>
      <c r="H535" s="98"/>
      <c r="I535" s="98"/>
      <c r="J535" s="98"/>
      <c r="K535" s="96"/>
      <c r="L535" s="96"/>
      <c r="M535" s="96"/>
      <c r="N535" s="96"/>
      <c r="O535" s="324"/>
      <c r="P535" s="324"/>
      <c r="Q535" s="324"/>
      <c r="R535" s="324"/>
      <c r="S535" s="98"/>
      <c r="T535" s="98"/>
    </row>
    <row r="536" spans="1:20" s="31" customFormat="1" x14ac:dyDescent="0.2">
      <c r="A536" s="150" t="str">
        <f>'пр.4 вед.стр.'!A529</f>
        <v>Субсидии бюджетным учреждениям</v>
      </c>
      <c r="B536" s="151" t="s">
        <v>66</v>
      </c>
      <c r="C536" s="151" t="s">
        <v>67</v>
      </c>
      <c r="D536" s="177" t="str">
        <f>'пр.4 вед.стр.'!E529</f>
        <v>7Р 0 02 75010</v>
      </c>
      <c r="E536" s="177" t="str">
        <f>'пр.4 вед.стр.'!F529</f>
        <v>610</v>
      </c>
      <c r="F536" s="451">
        <f>'пр.4 вед.стр.'!G529+'пр.4 вед.стр.'!G651</f>
        <v>2060</v>
      </c>
      <c r="G536" s="98"/>
      <c r="H536" s="98"/>
      <c r="I536" s="98"/>
      <c r="J536" s="98"/>
      <c r="K536" s="96"/>
      <c r="L536" s="96"/>
      <c r="M536" s="96"/>
      <c r="N536" s="96"/>
      <c r="O536" s="324"/>
      <c r="P536" s="324"/>
      <c r="Q536" s="324"/>
      <c r="R536" s="324"/>
      <c r="S536" s="98"/>
      <c r="T536" s="98"/>
    </row>
    <row r="537" spans="1:20" s="31" customFormat="1" x14ac:dyDescent="0.2">
      <c r="A537" s="16" t="s">
        <v>229</v>
      </c>
      <c r="B537" s="20" t="s">
        <v>66</v>
      </c>
      <c r="C537" s="20" t="s">
        <v>67</v>
      </c>
      <c r="D537" s="172" t="s">
        <v>529</v>
      </c>
      <c r="E537" s="172"/>
      <c r="F537" s="70">
        <f>F538+F541+F544</f>
        <v>56673.799999999996</v>
      </c>
      <c r="G537" s="98"/>
      <c r="H537" s="98"/>
      <c r="I537" s="98"/>
      <c r="J537" s="98"/>
      <c r="K537" s="96"/>
      <c r="L537" s="96"/>
      <c r="M537" s="96"/>
      <c r="N537" s="96"/>
      <c r="O537" s="324"/>
      <c r="P537" s="324"/>
      <c r="Q537" s="324"/>
      <c r="R537" s="324"/>
      <c r="S537" s="98"/>
      <c r="T537" s="98"/>
    </row>
    <row r="538" spans="1:20" s="31" customFormat="1" x14ac:dyDescent="0.2">
      <c r="A538" s="30" t="s">
        <v>186</v>
      </c>
      <c r="B538" s="65" t="s">
        <v>66</v>
      </c>
      <c r="C538" s="65" t="s">
        <v>67</v>
      </c>
      <c r="D538" s="183" t="s">
        <v>530</v>
      </c>
      <c r="E538" s="183"/>
      <c r="F538" s="287">
        <f>F539</f>
        <v>55541.799999999996</v>
      </c>
      <c r="G538" s="98"/>
      <c r="H538" s="98"/>
      <c r="I538" s="98"/>
      <c r="J538" s="98"/>
      <c r="K538" s="96"/>
      <c r="L538" s="96"/>
      <c r="M538" s="96"/>
      <c r="N538" s="96"/>
      <c r="O538" s="324"/>
      <c r="P538" s="324"/>
      <c r="Q538" s="324"/>
      <c r="R538" s="324"/>
      <c r="S538" s="98"/>
      <c r="T538" s="98"/>
    </row>
    <row r="539" spans="1:20" s="31" customFormat="1" ht="25.5" x14ac:dyDescent="0.2">
      <c r="A539" s="30" t="s">
        <v>95</v>
      </c>
      <c r="B539" s="65" t="s">
        <v>66</v>
      </c>
      <c r="C539" s="65" t="s">
        <v>67</v>
      </c>
      <c r="D539" s="183" t="s">
        <v>530</v>
      </c>
      <c r="E539" s="183" t="s">
        <v>96</v>
      </c>
      <c r="F539" s="287">
        <f>F540</f>
        <v>55541.799999999996</v>
      </c>
      <c r="G539" s="98"/>
      <c r="H539" s="98"/>
      <c r="I539" s="98"/>
      <c r="J539" s="98"/>
      <c r="K539" s="96"/>
      <c r="L539" s="96"/>
      <c r="M539" s="96"/>
      <c r="N539" s="96"/>
      <c r="O539" s="324"/>
      <c r="P539" s="324"/>
      <c r="Q539" s="324"/>
      <c r="R539" s="324"/>
      <c r="S539" s="98"/>
      <c r="T539" s="98"/>
    </row>
    <row r="540" spans="1:20" s="31" customFormat="1" x14ac:dyDescent="0.2">
      <c r="A540" s="30" t="s">
        <v>99</v>
      </c>
      <c r="B540" s="65" t="s">
        <v>66</v>
      </c>
      <c r="C540" s="65" t="s">
        <v>67</v>
      </c>
      <c r="D540" s="183" t="s">
        <v>530</v>
      </c>
      <c r="E540" s="183" t="s">
        <v>100</v>
      </c>
      <c r="F540" s="287">
        <f>'пр.4 вед.стр.'!G655+'пр.4 вед.стр.'!G533</f>
        <v>55541.799999999996</v>
      </c>
      <c r="G540" s="98"/>
      <c r="H540" s="98"/>
      <c r="I540" s="98"/>
      <c r="J540" s="98"/>
      <c r="K540" s="96"/>
      <c r="L540" s="96"/>
      <c r="M540" s="96"/>
      <c r="N540" s="96"/>
      <c r="O540" s="324"/>
      <c r="P540" s="324"/>
      <c r="Q540" s="324"/>
      <c r="R540" s="324"/>
      <c r="S540" s="98"/>
      <c r="T540" s="98"/>
    </row>
    <row r="541" spans="1:20" s="31" customFormat="1" ht="38.25" x14ac:dyDescent="0.2">
      <c r="A541" s="30" t="s">
        <v>205</v>
      </c>
      <c r="B541" s="65" t="s">
        <v>66</v>
      </c>
      <c r="C541" s="65" t="s">
        <v>67</v>
      </c>
      <c r="D541" s="183" t="s">
        <v>531</v>
      </c>
      <c r="E541" s="183"/>
      <c r="F541" s="287">
        <f>F542</f>
        <v>1020</v>
      </c>
      <c r="G541" s="98"/>
      <c r="H541" s="98"/>
      <c r="I541" s="98"/>
      <c r="J541" s="98"/>
      <c r="K541" s="96"/>
      <c r="L541" s="96"/>
      <c r="M541" s="96"/>
      <c r="N541" s="96"/>
      <c r="O541" s="324"/>
      <c r="P541" s="324"/>
      <c r="Q541" s="324"/>
      <c r="R541" s="324"/>
      <c r="S541" s="98"/>
      <c r="T541" s="98"/>
    </row>
    <row r="542" spans="1:20" s="31" customFormat="1" ht="25.5" x14ac:dyDescent="0.2">
      <c r="A542" s="30" t="s">
        <v>95</v>
      </c>
      <c r="B542" s="65" t="s">
        <v>66</v>
      </c>
      <c r="C542" s="65" t="s">
        <v>67</v>
      </c>
      <c r="D542" s="183" t="s">
        <v>531</v>
      </c>
      <c r="E542" s="183" t="s">
        <v>96</v>
      </c>
      <c r="F542" s="287">
        <f>F543</f>
        <v>1020</v>
      </c>
      <c r="G542" s="98"/>
      <c r="H542" s="98"/>
      <c r="I542" s="98"/>
      <c r="J542" s="98"/>
      <c r="K542" s="96"/>
      <c r="L542" s="96"/>
      <c r="M542" s="96"/>
      <c r="N542" s="96"/>
      <c r="O542" s="324"/>
      <c r="P542" s="324"/>
      <c r="Q542" s="324"/>
      <c r="R542" s="324"/>
      <c r="S542" s="98"/>
      <c r="T542" s="98"/>
    </row>
    <row r="543" spans="1:20" s="31" customFormat="1" x14ac:dyDescent="0.2">
      <c r="A543" s="30" t="s">
        <v>99</v>
      </c>
      <c r="B543" s="65" t="s">
        <v>66</v>
      </c>
      <c r="C543" s="65" t="s">
        <v>67</v>
      </c>
      <c r="D543" s="183" t="s">
        <v>531</v>
      </c>
      <c r="E543" s="183" t="s">
        <v>100</v>
      </c>
      <c r="F543" s="287">
        <f>'пр.4 вед.стр.'!G534+'пр.4 вед.стр.'!G658</f>
        <v>1020</v>
      </c>
      <c r="G543" s="98"/>
      <c r="H543" s="98"/>
      <c r="I543" s="98"/>
      <c r="J543" s="98"/>
      <c r="K543" s="96"/>
      <c r="L543" s="96"/>
      <c r="M543" s="96"/>
      <c r="N543" s="96"/>
      <c r="O543" s="324"/>
      <c r="P543" s="324"/>
      <c r="Q543" s="324"/>
      <c r="R543" s="324"/>
      <c r="S543" s="98"/>
      <c r="T543" s="98"/>
    </row>
    <row r="544" spans="1:20" s="31" customFormat="1" x14ac:dyDescent="0.2">
      <c r="A544" s="30" t="s">
        <v>177</v>
      </c>
      <c r="B544" s="65" t="s">
        <v>66</v>
      </c>
      <c r="C544" s="65" t="s">
        <v>67</v>
      </c>
      <c r="D544" s="183" t="s">
        <v>532</v>
      </c>
      <c r="E544" s="183"/>
      <c r="F544" s="287">
        <f>F545</f>
        <v>112</v>
      </c>
      <c r="G544" s="98"/>
      <c r="H544" s="98"/>
      <c r="I544" s="98"/>
      <c r="J544" s="98"/>
      <c r="K544" s="96"/>
      <c r="L544" s="96"/>
      <c r="M544" s="96"/>
      <c r="N544" s="96"/>
      <c r="O544" s="324"/>
      <c r="P544" s="324"/>
      <c r="Q544" s="324"/>
      <c r="R544" s="324"/>
      <c r="S544" s="98"/>
      <c r="T544" s="98"/>
    </row>
    <row r="545" spans="1:20" s="31" customFormat="1" ht="25.5" x14ac:dyDescent="0.2">
      <c r="A545" s="30" t="s">
        <v>95</v>
      </c>
      <c r="B545" s="65" t="s">
        <v>66</v>
      </c>
      <c r="C545" s="65" t="s">
        <v>67</v>
      </c>
      <c r="D545" s="183" t="s">
        <v>532</v>
      </c>
      <c r="E545" s="183" t="s">
        <v>96</v>
      </c>
      <c r="F545" s="287">
        <f>F546</f>
        <v>112</v>
      </c>
      <c r="G545" s="98"/>
      <c r="H545" s="98"/>
      <c r="I545" s="98"/>
      <c r="J545" s="98"/>
      <c r="K545" s="96"/>
      <c r="L545" s="96"/>
      <c r="M545" s="96"/>
      <c r="N545" s="96"/>
      <c r="O545" s="324"/>
      <c r="P545" s="324"/>
      <c r="Q545" s="324"/>
      <c r="R545" s="324"/>
      <c r="S545" s="98"/>
      <c r="T545" s="98"/>
    </row>
    <row r="546" spans="1:20" s="31" customFormat="1" x14ac:dyDescent="0.2">
      <c r="A546" s="30" t="s">
        <v>99</v>
      </c>
      <c r="B546" s="65" t="s">
        <v>66</v>
      </c>
      <c r="C546" s="65" t="s">
        <v>67</v>
      </c>
      <c r="D546" s="183" t="s">
        <v>532</v>
      </c>
      <c r="E546" s="183" t="s">
        <v>100</v>
      </c>
      <c r="F546" s="287">
        <f>'пр.4 вед.стр.'!G537+'пр.4 вед.стр.'!G661</f>
        <v>112</v>
      </c>
      <c r="G546" s="98"/>
      <c r="H546" s="98"/>
      <c r="I546" s="98"/>
      <c r="J546" s="98"/>
      <c r="K546" s="96"/>
      <c r="L546" s="96"/>
      <c r="M546" s="96"/>
      <c r="N546" s="96"/>
      <c r="O546" s="324"/>
      <c r="P546" s="324"/>
      <c r="Q546" s="324"/>
      <c r="R546" s="324"/>
      <c r="S546" s="98"/>
      <c r="T546" s="98"/>
    </row>
    <row r="547" spans="1:20" s="31" customFormat="1" x14ac:dyDescent="0.2">
      <c r="A547" s="14" t="s">
        <v>337</v>
      </c>
      <c r="B547" s="34" t="s">
        <v>66</v>
      </c>
      <c r="C547" s="34" t="s">
        <v>66</v>
      </c>
      <c r="D547" s="176"/>
      <c r="E547" s="176"/>
      <c r="F547" s="465">
        <f>F548+F601</f>
        <v>10297.5</v>
      </c>
      <c r="G547" s="98"/>
      <c r="H547" s="98"/>
      <c r="I547" s="98"/>
      <c r="J547" s="98"/>
      <c r="K547" s="96"/>
      <c r="L547" s="96"/>
      <c r="M547" s="96"/>
      <c r="N547" s="96"/>
      <c r="O547" s="324"/>
      <c r="P547" s="324"/>
      <c r="Q547" s="324"/>
      <c r="R547" s="324"/>
      <c r="S547" s="98"/>
      <c r="T547" s="98"/>
    </row>
    <row r="548" spans="1:20" s="31" customFormat="1" x14ac:dyDescent="0.2">
      <c r="A548" s="32" t="s">
        <v>496</v>
      </c>
      <c r="B548" s="20" t="s">
        <v>66</v>
      </c>
      <c r="C548" s="20" t="s">
        <v>66</v>
      </c>
      <c r="D548" s="190" t="s">
        <v>497</v>
      </c>
      <c r="E548" s="172"/>
      <c r="F548" s="70">
        <f>F549+F556+F566+F578+F596</f>
        <v>10262.5</v>
      </c>
      <c r="G548" s="98"/>
      <c r="H548" s="98"/>
      <c r="I548" s="98"/>
      <c r="J548" s="98"/>
      <c r="K548" s="96"/>
      <c r="L548" s="96"/>
      <c r="M548" s="96"/>
      <c r="N548" s="96"/>
      <c r="O548" s="324"/>
      <c r="P548" s="324"/>
      <c r="Q548" s="324"/>
      <c r="R548" s="324"/>
      <c r="S548" s="98"/>
      <c r="T548" s="98"/>
    </row>
    <row r="549" spans="1:20" s="31" customFormat="1" ht="25.5" x14ac:dyDescent="0.2">
      <c r="A549" s="154" t="str">
        <f>'пр.4 вед.стр.'!A542</f>
        <v>Муниципальная программа "Патриотическое воспитание  жителей Сусуманского городского округа  на 2018- 2020 годы"</v>
      </c>
      <c r="B549" s="155" t="s">
        <v>66</v>
      </c>
      <c r="C549" s="155" t="s">
        <v>66</v>
      </c>
      <c r="D549" s="188" t="str">
        <f>'пр.4 вед.стр.'!E542</f>
        <v xml:space="preserve">7В 0 00 00000 </v>
      </c>
      <c r="E549" s="171"/>
      <c r="F549" s="467">
        <f t="shared" ref="F549:F554" si="0">F550</f>
        <v>493.3</v>
      </c>
      <c r="G549" s="98"/>
      <c r="H549" s="98"/>
      <c r="I549" s="98"/>
      <c r="J549" s="98"/>
      <c r="K549" s="96"/>
      <c r="L549" s="96"/>
      <c r="M549" s="96"/>
      <c r="N549" s="96"/>
      <c r="O549" s="324"/>
      <c r="P549" s="324"/>
      <c r="Q549" s="324"/>
      <c r="R549" s="324"/>
      <c r="S549" s="98"/>
      <c r="T549" s="98"/>
    </row>
    <row r="550" spans="1:20" s="31" customFormat="1" ht="25.5" x14ac:dyDescent="0.2">
      <c r="A550" s="29" t="str">
        <f>'пр.4 вед.стр.'!A543</f>
        <v>Основное мероприятие "Организация работы по совершенствованию системы патриотического воспитания жителей"</v>
      </c>
      <c r="B550" s="20" t="s">
        <v>66</v>
      </c>
      <c r="C550" s="20" t="s">
        <v>66</v>
      </c>
      <c r="D550" s="190" t="str">
        <f>'пр.4 вед.стр.'!E543</f>
        <v xml:space="preserve">7В 0 01 00000 </v>
      </c>
      <c r="E550" s="172"/>
      <c r="F550" s="70">
        <f t="shared" si="0"/>
        <v>493.3</v>
      </c>
      <c r="G550" s="98"/>
      <c r="H550" s="98"/>
      <c r="I550" s="98"/>
      <c r="J550" s="98"/>
      <c r="K550" s="96"/>
      <c r="L550" s="96"/>
      <c r="M550" s="96"/>
      <c r="N550" s="96"/>
      <c r="O550" s="324"/>
      <c r="P550" s="324"/>
      <c r="Q550" s="324"/>
      <c r="R550" s="324"/>
      <c r="S550" s="98"/>
      <c r="T550" s="98"/>
    </row>
    <row r="551" spans="1:20" s="31" customFormat="1" x14ac:dyDescent="0.2">
      <c r="A551" s="29" t="str">
        <f>'пр.4 вед.стр.'!A544</f>
        <v>Мероприятия патриотической направленности</v>
      </c>
      <c r="B551" s="20" t="s">
        <v>66</v>
      </c>
      <c r="C551" s="20" t="s">
        <v>66</v>
      </c>
      <c r="D551" s="190" t="str">
        <f>'пр.4 вед.стр.'!E544</f>
        <v xml:space="preserve">7В 0 01 92400 </v>
      </c>
      <c r="E551" s="172"/>
      <c r="F551" s="70">
        <f>F554+F552</f>
        <v>493.3</v>
      </c>
      <c r="G551" s="98"/>
      <c r="H551" s="98"/>
      <c r="I551" s="98"/>
      <c r="J551" s="98"/>
      <c r="K551" s="96"/>
      <c r="L551" s="96"/>
      <c r="M551" s="96"/>
      <c r="N551" s="96"/>
      <c r="O551" s="324"/>
      <c r="P551" s="324"/>
      <c r="Q551" s="324"/>
      <c r="R551" s="324"/>
      <c r="S551" s="98"/>
      <c r="T551" s="98"/>
    </row>
    <row r="552" spans="1:20" s="31" customFormat="1" x14ac:dyDescent="0.2">
      <c r="A552" s="29" t="str">
        <f>'пр.4 вед.стр.'!A667</f>
        <v>Закупка товаров, работ и услуг для обеспечения государственных (муниципальных) нужд</v>
      </c>
      <c r="B552" s="20" t="s">
        <v>66</v>
      </c>
      <c r="C552" s="20" t="s">
        <v>66</v>
      </c>
      <c r="D552" s="190" t="str">
        <f>'пр.4 вед.стр.'!E545</f>
        <v xml:space="preserve">7В 0 01 92400 </v>
      </c>
      <c r="E552" s="172" t="str">
        <f>'пр.4 вед.стр.'!F667</f>
        <v>200</v>
      </c>
      <c r="F552" s="70">
        <f>F553</f>
        <v>384.8</v>
      </c>
      <c r="G552" s="98"/>
      <c r="H552" s="98"/>
      <c r="I552" s="98"/>
      <c r="J552" s="98"/>
      <c r="K552" s="96"/>
      <c r="L552" s="96"/>
      <c r="M552" s="96"/>
      <c r="N552" s="96"/>
      <c r="O552" s="324"/>
      <c r="P552" s="324"/>
      <c r="Q552" s="324"/>
      <c r="R552" s="324"/>
      <c r="S552" s="98"/>
      <c r="T552" s="98"/>
    </row>
    <row r="553" spans="1:20" s="31" customFormat="1" x14ac:dyDescent="0.2">
      <c r="A553" s="16" t="s">
        <v>631</v>
      </c>
      <c r="B553" s="20" t="s">
        <v>66</v>
      </c>
      <c r="C553" s="20" t="s">
        <v>66</v>
      </c>
      <c r="D553" s="190" t="str">
        <f>'пр.4 вед.стр.'!E546</f>
        <v xml:space="preserve">7В 0 01 92400 </v>
      </c>
      <c r="E553" s="172" t="str">
        <f>'пр.4 вед.стр.'!F668</f>
        <v>240</v>
      </c>
      <c r="F553" s="70">
        <f>'пр.4 вед.стр.'!G668</f>
        <v>384.8</v>
      </c>
      <c r="G553" s="98"/>
      <c r="H553" s="98"/>
      <c r="I553" s="98"/>
      <c r="J553" s="98"/>
      <c r="K553" s="96"/>
      <c r="L553" s="96"/>
      <c r="M553" s="96"/>
      <c r="N553" s="96"/>
      <c r="O553" s="324"/>
      <c r="P553" s="324"/>
      <c r="Q553" s="324"/>
      <c r="R553" s="324"/>
      <c r="S553" s="98"/>
      <c r="T553" s="98"/>
    </row>
    <row r="554" spans="1:20" s="31" customFormat="1" ht="25.5" x14ac:dyDescent="0.2">
      <c r="A554" s="29" t="str">
        <f>'пр.4 вед.стр.'!A545</f>
        <v>Предоставление субсидий бюджетным, автономным учреждениям и иным некоммерческим организациям</v>
      </c>
      <c r="B554" s="20" t="s">
        <v>66</v>
      </c>
      <c r="C554" s="20" t="s">
        <v>66</v>
      </c>
      <c r="D554" s="190" t="str">
        <f>'пр.4 вед.стр.'!E545</f>
        <v xml:space="preserve">7В 0 01 92400 </v>
      </c>
      <c r="E554" s="172" t="str">
        <f>'пр.4 вед.стр.'!F545</f>
        <v>600</v>
      </c>
      <c r="F554" s="70">
        <f t="shared" si="0"/>
        <v>108.5</v>
      </c>
      <c r="G554" s="98"/>
      <c r="H554" s="98"/>
      <c r="I554" s="98"/>
      <c r="J554" s="98"/>
      <c r="K554" s="96"/>
      <c r="L554" s="96"/>
      <c r="M554" s="96"/>
      <c r="N554" s="96"/>
      <c r="O554" s="324"/>
      <c r="P554" s="324"/>
      <c r="Q554" s="324"/>
      <c r="R554" s="324"/>
      <c r="S554" s="98"/>
      <c r="T554" s="98"/>
    </row>
    <row r="555" spans="1:20" s="31" customFormat="1" x14ac:dyDescent="0.2">
      <c r="A555" s="29" t="str">
        <f>'пр.4 вед.стр.'!A546</f>
        <v>Субсидии бюджетным учреждениям</v>
      </c>
      <c r="B555" s="20" t="s">
        <v>66</v>
      </c>
      <c r="C555" s="20" t="s">
        <v>66</v>
      </c>
      <c r="D555" s="190" t="str">
        <f>'пр.4 вед.стр.'!E546</f>
        <v xml:space="preserve">7В 0 01 92400 </v>
      </c>
      <c r="E555" s="172" t="str">
        <f>'пр.4 вед.стр.'!F546</f>
        <v>610</v>
      </c>
      <c r="F555" s="70">
        <f>'пр.4 вед.стр.'!G546</f>
        <v>108.5</v>
      </c>
      <c r="G555" s="98"/>
      <c r="H555" s="98"/>
      <c r="I555" s="98"/>
      <c r="J555" s="98"/>
      <c r="K555" s="96"/>
      <c r="L555" s="96"/>
      <c r="M555" s="96"/>
      <c r="N555" s="96"/>
      <c r="O555" s="324"/>
      <c r="P555" s="324"/>
      <c r="Q555" s="324"/>
      <c r="R555" s="324"/>
      <c r="S555" s="98"/>
      <c r="T555" s="98"/>
    </row>
    <row r="556" spans="1:20" s="31" customFormat="1" x14ac:dyDescent="0.2">
      <c r="A556" s="154" t="str">
        <f>'пр.4 вед.стр.'!A547</f>
        <v>Муниципальная  программа "Одарённые дети  на 2018- 2020 годы"</v>
      </c>
      <c r="B556" s="155" t="s">
        <v>66</v>
      </c>
      <c r="C556" s="155" t="s">
        <v>66</v>
      </c>
      <c r="D556" s="188" t="str">
        <f>'пр.4 вед.стр.'!E547</f>
        <v xml:space="preserve">7Д 0 00 00000 </v>
      </c>
      <c r="E556" s="171"/>
      <c r="F556" s="467">
        <f>F557</f>
        <v>423.8</v>
      </c>
      <c r="G556" s="98"/>
      <c r="H556" s="98"/>
      <c r="I556" s="98"/>
      <c r="J556" s="98"/>
      <c r="K556" s="96"/>
      <c r="L556" s="96"/>
      <c r="M556" s="96"/>
      <c r="N556" s="96"/>
      <c r="O556" s="324"/>
      <c r="P556" s="324"/>
      <c r="Q556" s="324"/>
      <c r="R556" s="324"/>
      <c r="S556" s="98"/>
      <c r="T556" s="98"/>
    </row>
    <row r="557" spans="1:20" s="31" customFormat="1" x14ac:dyDescent="0.2">
      <c r="A557" s="29" t="str">
        <f>'пр.4 вед.стр.'!A548</f>
        <v>Основное мероприятие "Создание условий для выявления, поддержки и развития одаренных детей"</v>
      </c>
      <c r="B557" s="20" t="s">
        <v>66</v>
      </c>
      <c r="C557" s="20" t="s">
        <v>66</v>
      </c>
      <c r="D557" s="190" t="str">
        <f>'пр.4 вед.стр.'!E548</f>
        <v xml:space="preserve">7Д 0 01 00000 </v>
      </c>
      <c r="E557" s="172"/>
      <c r="F557" s="70">
        <f>F558+F563</f>
        <v>423.8</v>
      </c>
      <c r="G557" s="98"/>
      <c r="H557" s="98"/>
      <c r="I557" s="98"/>
      <c r="J557" s="98"/>
      <c r="K557" s="96"/>
      <c r="L557" s="96"/>
      <c r="M557" s="96"/>
      <c r="N557" s="96"/>
      <c r="O557" s="324"/>
      <c r="P557" s="324"/>
      <c r="Q557" s="324"/>
      <c r="R557" s="324"/>
      <c r="S557" s="98"/>
      <c r="T557" s="98"/>
    </row>
    <row r="558" spans="1:20" s="31" customFormat="1" x14ac:dyDescent="0.2">
      <c r="A558" s="29" t="str">
        <f>'пр.4 вед.стр.'!A549</f>
        <v xml:space="preserve">Осуществление поддержки одаренных детей </v>
      </c>
      <c r="B558" s="20" t="s">
        <v>66</v>
      </c>
      <c r="C558" s="20" t="s">
        <v>66</v>
      </c>
      <c r="D558" s="190" t="str">
        <f>'пр.4 вед.стр.'!E549</f>
        <v xml:space="preserve">7Д 0 01 92200 </v>
      </c>
      <c r="E558" s="172"/>
      <c r="F558" s="70">
        <f>F559+F561</f>
        <v>341.8</v>
      </c>
      <c r="G558" s="98"/>
      <c r="H558" s="98"/>
      <c r="I558" s="98"/>
      <c r="J558" s="98"/>
      <c r="K558" s="96"/>
      <c r="L558" s="96"/>
      <c r="M558" s="96"/>
      <c r="N558" s="96"/>
      <c r="O558" s="324"/>
      <c r="P558" s="324"/>
      <c r="Q558" s="324"/>
      <c r="R558" s="324"/>
      <c r="S558" s="98"/>
      <c r="T558" s="98"/>
    </row>
    <row r="559" spans="1:20" s="31" customFormat="1" x14ac:dyDescent="0.2">
      <c r="A559" s="29" t="str">
        <f>'пр.4 вед.стр.'!A550</f>
        <v>Закупка товаров, работ и услуг для обеспечения государственных (муниципальных) нужд</v>
      </c>
      <c r="B559" s="20" t="s">
        <v>66</v>
      </c>
      <c r="C559" s="20" t="s">
        <v>66</v>
      </c>
      <c r="D559" s="190" t="str">
        <f>'пр.4 вед.стр.'!E550</f>
        <v xml:space="preserve">7Д 0 01 92200 </v>
      </c>
      <c r="E559" s="172" t="str">
        <f>'пр.4 вед.стр.'!F550</f>
        <v>200</v>
      </c>
      <c r="F559" s="70">
        <f>F560</f>
        <v>26.3</v>
      </c>
      <c r="G559" s="98"/>
      <c r="H559" s="98"/>
      <c r="I559" s="98"/>
      <c r="J559" s="98"/>
      <c r="K559" s="96"/>
      <c r="L559" s="96"/>
      <c r="M559" s="96"/>
      <c r="N559" s="96"/>
      <c r="O559" s="324"/>
      <c r="P559" s="324"/>
      <c r="Q559" s="324"/>
      <c r="R559" s="324"/>
      <c r="S559" s="98"/>
      <c r="T559" s="98"/>
    </row>
    <row r="560" spans="1:20" s="31" customFormat="1" x14ac:dyDescent="0.2">
      <c r="A560" s="16" t="s">
        <v>631</v>
      </c>
      <c r="B560" s="20" t="s">
        <v>66</v>
      </c>
      <c r="C560" s="20" t="s">
        <v>66</v>
      </c>
      <c r="D560" s="190" t="str">
        <f>'пр.4 вед.стр.'!E551</f>
        <v xml:space="preserve">7Д 0 01 92200 </v>
      </c>
      <c r="E560" s="172" t="str">
        <f>'пр.4 вед.стр.'!F551</f>
        <v>240</v>
      </c>
      <c r="F560" s="70">
        <f>'пр.4 вед.стр.'!G551</f>
        <v>26.3</v>
      </c>
      <c r="G560" s="98"/>
      <c r="H560" s="98"/>
      <c r="I560" s="98"/>
      <c r="J560" s="98"/>
      <c r="K560" s="96"/>
      <c r="L560" s="96"/>
      <c r="M560" s="96"/>
      <c r="N560" s="96"/>
      <c r="O560" s="324"/>
      <c r="P560" s="324"/>
      <c r="Q560" s="324"/>
      <c r="R560" s="324"/>
      <c r="S560" s="98"/>
      <c r="T560" s="98"/>
    </row>
    <row r="561" spans="1:20" s="31" customFormat="1" x14ac:dyDescent="0.2">
      <c r="A561" s="29" t="str">
        <f>'пр.4 вед.стр.'!A552</f>
        <v>Социальное обеспечение и иные выплаты населению</v>
      </c>
      <c r="B561" s="20" t="s">
        <v>66</v>
      </c>
      <c r="C561" s="20" t="s">
        <v>66</v>
      </c>
      <c r="D561" s="190" t="str">
        <f>'пр.4 вед.стр.'!E552</f>
        <v xml:space="preserve">7Д 0 01 92200 </v>
      </c>
      <c r="E561" s="172" t="str">
        <f>'пр.4 вед.стр.'!F552</f>
        <v>300</v>
      </c>
      <c r="F561" s="70">
        <f>F562</f>
        <v>315.5</v>
      </c>
      <c r="G561" s="98"/>
      <c r="H561" s="98"/>
      <c r="I561" s="98"/>
      <c r="J561" s="98"/>
      <c r="K561" s="96"/>
      <c r="L561" s="96"/>
      <c r="M561" s="96"/>
      <c r="N561" s="96"/>
      <c r="O561" s="324"/>
      <c r="P561" s="324"/>
      <c r="Q561" s="324"/>
      <c r="R561" s="324"/>
      <c r="S561" s="98"/>
      <c r="T561" s="98"/>
    </row>
    <row r="562" spans="1:20" s="31" customFormat="1" x14ac:dyDescent="0.2">
      <c r="A562" s="29" t="str">
        <f>'пр.4 вед.стр.'!A553</f>
        <v>Стипендии</v>
      </c>
      <c r="B562" s="20" t="s">
        <v>66</v>
      </c>
      <c r="C562" s="20" t="s">
        <v>66</v>
      </c>
      <c r="D562" s="190" t="str">
        <f>'пр.4 вед.стр.'!E553</f>
        <v xml:space="preserve">7Д 0 01 92200 </v>
      </c>
      <c r="E562" s="172" t="str">
        <f>'пр.4 вед.стр.'!F553</f>
        <v>340</v>
      </c>
      <c r="F562" s="70">
        <f>'пр.4 вед.стр.'!G553</f>
        <v>315.5</v>
      </c>
      <c r="G562" s="98"/>
      <c r="H562" s="98"/>
      <c r="I562" s="98"/>
      <c r="J562" s="98"/>
      <c r="K562" s="96"/>
      <c r="L562" s="96"/>
      <c r="M562" s="96"/>
      <c r="N562" s="96"/>
      <c r="O562" s="324"/>
      <c r="P562" s="324"/>
      <c r="Q562" s="324"/>
      <c r="R562" s="324"/>
      <c r="S562" s="98"/>
      <c r="T562" s="98"/>
    </row>
    <row r="563" spans="1:20" s="31" customFormat="1" x14ac:dyDescent="0.2">
      <c r="A563" s="16" t="s">
        <v>307</v>
      </c>
      <c r="B563" s="20" t="s">
        <v>66</v>
      </c>
      <c r="C563" s="20" t="s">
        <v>66</v>
      </c>
      <c r="D563" s="190" t="s">
        <v>308</v>
      </c>
      <c r="E563" s="172"/>
      <c r="F563" s="70">
        <f>F564</f>
        <v>82</v>
      </c>
      <c r="G563" s="98"/>
      <c r="H563" s="98"/>
      <c r="I563" s="98"/>
      <c r="J563" s="98"/>
      <c r="K563" s="96"/>
      <c r="L563" s="96"/>
      <c r="M563" s="96"/>
      <c r="N563" s="96"/>
      <c r="O563" s="324"/>
      <c r="P563" s="324"/>
      <c r="Q563" s="324"/>
      <c r="R563" s="324"/>
      <c r="S563" s="98"/>
      <c r="T563" s="98"/>
    </row>
    <row r="564" spans="1:20" s="31" customFormat="1" x14ac:dyDescent="0.2">
      <c r="A564" s="16" t="s">
        <v>335</v>
      </c>
      <c r="B564" s="20" t="s">
        <v>66</v>
      </c>
      <c r="C564" s="20" t="s">
        <v>66</v>
      </c>
      <c r="D564" s="190" t="s">
        <v>308</v>
      </c>
      <c r="E564" s="172" t="str">
        <f>'пр.4 вед.стр.'!F555</f>
        <v>200</v>
      </c>
      <c r="F564" s="70">
        <f>F565</f>
        <v>82</v>
      </c>
      <c r="G564" s="98"/>
      <c r="H564" s="98"/>
      <c r="I564" s="98"/>
      <c r="J564" s="98"/>
      <c r="K564" s="96"/>
      <c r="L564" s="96"/>
      <c r="M564" s="96"/>
      <c r="N564" s="96"/>
      <c r="O564" s="324"/>
      <c r="P564" s="324"/>
      <c r="Q564" s="324"/>
      <c r="R564" s="324"/>
      <c r="S564" s="98"/>
      <c r="T564" s="98"/>
    </row>
    <row r="565" spans="1:20" s="31" customFormat="1" x14ac:dyDescent="0.2">
      <c r="A565" s="16" t="s">
        <v>631</v>
      </c>
      <c r="B565" s="20" t="s">
        <v>66</v>
      </c>
      <c r="C565" s="20" t="s">
        <v>66</v>
      </c>
      <c r="D565" s="190" t="s">
        <v>308</v>
      </c>
      <c r="E565" s="172" t="str">
        <f>'пр.4 вед.стр.'!F556</f>
        <v>240</v>
      </c>
      <c r="F565" s="70">
        <f>'пр.4 вед.стр.'!G556</f>
        <v>82</v>
      </c>
      <c r="G565" s="98"/>
      <c r="H565" s="98"/>
      <c r="I565" s="98"/>
      <c r="J565" s="98"/>
      <c r="K565" s="96"/>
      <c r="L565" s="96"/>
      <c r="M565" s="96"/>
      <c r="N565" s="96"/>
      <c r="O565" s="324"/>
      <c r="P565" s="324"/>
      <c r="Q565" s="324"/>
      <c r="R565" s="324"/>
      <c r="S565" s="98"/>
      <c r="T565" s="98"/>
    </row>
    <row r="566" spans="1:20" s="31" customFormat="1" x14ac:dyDescent="0.2">
      <c r="A566" s="154" t="str">
        <f>'пр.4 вед.стр.'!A557</f>
        <v>Муниципальная программа "Лето-детям  на 2018- 2020 годы"</v>
      </c>
      <c r="B566" s="155" t="s">
        <v>66</v>
      </c>
      <c r="C566" s="155" t="s">
        <v>66</v>
      </c>
      <c r="D566" s="188" t="str">
        <f>'пр.4 вед.стр.'!E557</f>
        <v xml:space="preserve">7Л 0 00 00000 </v>
      </c>
      <c r="E566" s="171"/>
      <c r="F566" s="467">
        <f>F567+F574</f>
        <v>8875.1</v>
      </c>
      <c r="G566" s="98"/>
      <c r="H566" s="98"/>
      <c r="I566" s="98"/>
      <c r="J566" s="98"/>
      <c r="K566" s="96"/>
      <c r="L566" s="96"/>
      <c r="M566" s="96"/>
      <c r="N566" s="96"/>
      <c r="O566" s="324"/>
      <c r="P566" s="324"/>
      <c r="Q566" s="324"/>
      <c r="R566" s="324"/>
      <c r="S566" s="98"/>
      <c r="T566" s="98"/>
    </row>
    <row r="567" spans="1:20" s="31" customFormat="1" x14ac:dyDescent="0.2">
      <c r="A567" s="29" t="str">
        <f>'пр.4 вед.стр.'!A558</f>
        <v>Основное мероприятие "Организация и обеспечение отдыха и оздоровления детей и подростков"</v>
      </c>
      <c r="B567" s="20" t="s">
        <v>66</v>
      </c>
      <c r="C567" s="20" t="s">
        <v>66</v>
      </c>
      <c r="D567" s="190" t="str">
        <f>'пр.4 вед.стр.'!E558</f>
        <v xml:space="preserve">7Л 0 01 00000 </v>
      </c>
      <c r="E567" s="172"/>
      <c r="F567" s="70">
        <f>F568+F571</f>
        <v>7851.5</v>
      </c>
      <c r="G567" s="98"/>
      <c r="H567" s="98"/>
      <c r="I567" s="98"/>
      <c r="J567" s="98"/>
      <c r="K567" s="96"/>
      <c r="L567" s="96"/>
      <c r="M567" s="96"/>
      <c r="N567" s="96"/>
      <c r="O567" s="324"/>
      <c r="P567" s="324"/>
      <c r="Q567" s="324"/>
      <c r="R567" s="324"/>
      <c r="S567" s="98"/>
      <c r="T567" s="98"/>
    </row>
    <row r="568" spans="1:20" s="31" customFormat="1" x14ac:dyDescent="0.2">
      <c r="A568" s="150" t="str">
        <f>'пр.4 вед.стр.'!A559</f>
        <v xml:space="preserve">Организация отдыха и оздоровления детей в лагерях дневного пребывания </v>
      </c>
      <c r="B568" s="151" t="s">
        <v>66</v>
      </c>
      <c r="C568" s="151" t="s">
        <v>66</v>
      </c>
      <c r="D568" s="192" t="str">
        <f>'пр.4 вед.стр.'!E559</f>
        <v xml:space="preserve">7Л 0 01 73210 </v>
      </c>
      <c r="E568" s="177"/>
      <c r="F568" s="451">
        <f>F569</f>
        <v>4364.6000000000004</v>
      </c>
      <c r="G568" s="98"/>
      <c r="H568" s="98"/>
      <c r="I568" s="98"/>
      <c r="J568" s="98"/>
      <c r="K568" s="96"/>
      <c r="L568" s="96"/>
      <c r="M568" s="96"/>
      <c r="N568" s="96"/>
      <c r="O568" s="324"/>
      <c r="P568" s="324"/>
      <c r="Q568" s="324"/>
      <c r="R568" s="324"/>
      <c r="S568" s="98"/>
      <c r="T568" s="98"/>
    </row>
    <row r="569" spans="1:20" s="31" customFormat="1" ht="25.5" x14ac:dyDescent="0.2">
      <c r="A569" s="150" t="str">
        <f>'пр.4 вед.стр.'!A560</f>
        <v>Предоставление субсидий бюджетным, автономным учреждениям и иным некоммерческим организациям</v>
      </c>
      <c r="B569" s="151" t="s">
        <v>66</v>
      </c>
      <c r="C569" s="151" t="s">
        <v>66</v>
      </c>
      <c r="D569" s="192" t="str">
        <f>'пр.4 вед.стр.'!E560</f>
        <v xml:space="preserve">7Л 0 01 73210 </v>
      </c>
      <c r="E569" s="177" t="str">
        <f>'пр.4 вед.стр.'!F560</f>
        <v>600</v>
      </c>
      <c r="F569" s="451">
        <f>F570</f>
        <v>4364.6000000000004</v>
      </c>
      <c r="G569" s="98"/>
      <c r="H569" s="98"/>
      <c r="I569" s="98"/>
      <c r="J569" s="98"/>
      <c r="K569" s="96"/>
      <c r="L569" s="96"/>
      <c r="M569" s="96"/>
      <c r="N569" s="96"/>
      <c r="O569" s="324"/>
      <c r="P569" s="324"/>
      <c r="Q569" s="324"/>
      <c r="R569" s="324"/>
      <c r="S569" s="98"/>
      <c r="T569" s="98"/>
    </row>
    <row r="570" spans="1:20" s="31" customFormat="1" x14ac:dyDescent="0.2">
      <c r="A570" s="150" t="str">
        <f>'пр.4 вед.стр.'!A561</f>
        <v>Субсидии бюджетным учреждениям</v>
      </c>
      <c r="B570" s="151" t="s">
        <v>66</v>
      </c>
      <c r="C570" s="151" t="s">
        <v>66</v>
      </c>
      <c r="D570" s="192" t="str">
        <f>'пр.4 вед.стр.'!E561</f>
        <v xml:space="preserve">7Л 0 01 73210 </v>
      </c>
      <c r="E570" s="177" t="str">
        <f>'пр.4 вед.стр.'!F561</f>
        <v>610</v>
      </c>
      <c r="F570" s="451">
        <f>'пр.4 вед.стр.'!G561</f>
        <v>4364.6000000000004</v>
      </c>
      <c r="G570" s="98"/>
      <c r="H570" s="98"/>
      <c r="I570" s="98"/>
      <c r="J570" s="98"/>
      <c r="K570" s="96"/>
      <c r="L570" s="96"/>
      <c r="M570" s="96"/>
      <c r="N570" s="96"/>
      <c r="O570" s="324"/>
      <c r="P570" s="324"/>
      <c r="Q570" s="324"/>
      <c r="R570" s="324"/>
      <c r="S570" s="98"/>
      <c r="T570" s="98"/>
    </row>
    <row r="571" spans="1:20" s="31" customFormat="1" ht="25.5" x14ac:dyDescent="0.2">
      <c r="A571" s="16" t="str">
        <f>'пр.4 вед.стр.'!A562</f>
        <v>Организация отдыха и оздоровления детей в лагерях дневного пребывания  за счет средств местного бюджета</v>
      </c>
      <c r="B571" s="20" t="s">
        <v>66</v>
      </c>
      <c r="C571" s="20" t="s">
        <v>66</v>
      </c>
      <c r="D571" s="190" t="str">
        <f>'пр.4 вед.стр.'!E562</f>
        <v xml:space="preserve">7Л 0 01 S3210 </v>
      </c>
      <c r="E571" s="172"/>
      <c r="F571" s="70">
        <f>F572</f>
        <v>3486.9</v>
      </c>
      <c r="G571" s="98"/>
      <c r="H571" s="98"/>
      <c r="I571" s="98"/>
      <c r="J571" s="98"/>
      <c r="K571" s="96"/>
      <c r="L571" s="96"/>
      <c r="M571" s="96"/>
      <c r="N571" s="96"/>
      <c r="O571" s="324"/>
      <c r="P571" s="324"/>
      <c r="Q571" s="324"/>
      <c r="R571" s="324"/>
      <c r="S571" s="98"/>
      <c r="T571" s="98"/>
    </row>
    <row r="572" spans="1:20" s="31" customFormat="1" ht="25.5" x14ac:dyDescent="0.2">
      <c r="A572" s="16" t="str">
        <f>'пр.4 вед.стр.'!A563</f>
        <v>Предоставление субсидий бюджетным, автономным учреждениям и иным некоммерческим организациям</v>
      </c>
      <c r="B572" s="20" t="s">
        <v>66</v>
      </c>
      <c r="C572" s="20" t="s">
        <v>66</v>
      </c>
      <c r="D572" s="190" t="str">
        <f>'пр.4 вед.стр.'!E563</f>
        <v xml:space="preserve">7Л 0 01 S3210 </v>
      </c>
      <c r="E572" s="172" t="str">
        <f>'пр.4 вед.стр.'!F563</f>
        <v>600</v>
      </c>
      <c r="F572" s="70">
        <f>F573</f>
        <v>3486.9</v>
      </c>
      <c r="G572" s="98"/>
      <c r="H572" s="98"/>
      <c r="I572" s="98"/>
      <c r="J572" s="98"/>
      <c r="K572" s="96"/>
      <c r="L572" s="96"/>
      <c r="M572" s="96"/>
      <c r="N572" s="96"/>
      <c r="O572" s="324"/>
      <c r="P572" s="324"/>
      <c r="Q572" s="324"/>
      <c r="R572" s="324"/>
      <c r="S572" s="98"/>
      <c r="T572" s="98"/>
    </row>
    <row r="573" spans="1:20" s="31" customFormat="1" x14ac:dyDescent="0.2">
      <c r="A573" s="16" t="str">
        <f>'пр.4 вед.стр.'!A564</f>
        <v>Субсидии бюджетным учреждениям</v>
      </c>
      <c r="B573" s="20" t="s">
        <v>66</v>
      </c>
      <c r="C573" s="20" t="s">
        <v>66</v>
      </c>
      <c r="D573" s="190" t="str">
        <f>'пр.4 вед.стр.'!E564</f>
        <v xml:space="preserve">7Л 0 01 S3210 </v>
      </c>
      <c r="E573" s="172" t="str">
        <f>'пр.4 вед.стр.'!F564</f>
        <v>610</v>
      </c>
      <c r="F573" s="70">
        <f>'пр.4 вед.стр.'!G564</f>
        <v>3486.9</v>
      </c>
      <c r="G573" s="98"/>
      <c r="H573" s="98"/>
      <c r="I573" s="98"/>
      <c r="J573" s="98"/>
      <c r="K573" s="96"/>
      <c r="L573" s="96"/>
      <c r="M573" s="96"/>
      <c r="N573" s="96"/>
      <c r="O573" s="324"/>
      <c r="P573" s="324"/>
      <c r="Q573" s="324"/>
      <c r="R573" s="324"/>
      <c r="S573" s="98"/>
      <c r="T573" s="98"/>
    </row>
    <row r="574" spans="1:20" s="31" customFormat="1" ht="25.5" x14ac:dyDescent="0.2">
      <c r="A574" s="16" t="str">
        <f>'пр.4 вед.стр.'!A565</f>
        <v>Основное мероприятие "Создание временных дополнительных рабочих мест для подростков в летний период"</v>
      </c>
      <c r="B574" s="20" t="s">
        <v>66</v>
      </c>
      <c r="C574" s="20" t="s">
        <v>66</v>
      </c>
      <c r="D574" s="190" t="str">
        <f>'пр.4 вед.стр.'!E565</f>
        <v xml:space="preserve">7Л 0 02 00000 </v>
      </c>
      <c r="E574" s="172"/>
      <c r="F574" s="70">
        <f>F575</f>
        <v>1023.6</v>
      </c>
      <c r="G574" s="98"/>
      <c r="H574" s="98"/>
      <c r="I574" s="98"/>
      <c r="J574" s="98"/>
      <c r="K574" s="96"/>
      <c r="L574" s="96"/>
      <c r="M574" s="96"/>
      <c r="N574" s="96"/>
      <c r="O574" s="324"/>
      <c r="P574" s="324"/>
      <c r="Q574" s="324"/>
      <c r="R574" s="324"/>
      <c r="S574" s="98"/>
      <c r="T574" s="98"/>
    </row>
    <row r="575" spans="1:20" s="31" customFormat="1" x14ac:dyDescent="0.2">
      <c r="A575" s="16" t="str">
        <f>'пр.4 вед.стр.'!A566</f>
        <v>Расходы на выплаты по оплате труда несовершеннолетних граждан</v>
      </c>
      <c r="B575" s="20" t="s">
        <v>66</v>
      </c>
      <c r="C575" s="20" t="s">
        <v>66</v>
      </c>
      <c r="D575" s="190" t="str">
        <f>'пр.4 вед.стр.'!E566</f>
        <v xml:space="preserve">7Л 0 02 92300 </v>
      </c>
      <c r="E575" s="172"/>
      <c r="F575" s="70">
        <f>F576</f>
        <v>1023.6</v>
      </c>
      <c r="G575" s="98"/>
      <c r="H575" s="98"/>
      <c r="I575" s="98"/>
      <c r="J575" s="98"/>
      <c r="K575" s="96"/>
      <c r="L575" s="96"/>
      <c r="M575" s="96"/>
      <c r="N575" s="96"/>
      <c r="O575" s="324"/>
      <c r="P575" s="324"/>
      <c r="Q575" s="324"/>
      <c r="R575" s="324"/>
      <c r="S575" s="98"/>
      <c r="T575" s="98"/>
    </row>
    <row r="576" spans="1:20" s="31" customFormat="1" ht="25.5" x14ac:dyDescent="0.2">
      <c r="A576" s="16" t="str">
        <f>'пр.4 вед.стр.'!A567</f>
        <v>Предоставление субсидий бюджетным, автономным учреждениям и иным некоммерческим организациям</v>
      </c>
      <c r="B576" s="20" t="s">
        <v>66</v>
      </c>
      <c r="C576" s="20" t="s">
        <v>66</v>
      </c>
      <c r="D576" s="190" t="str">
        <f>'пр.4 вед.стр.'!E567</f>
        <v xml:space="preserve">7Л 0 02 92300 </v>
      </c>
      <c r="E576" s="172" t="str">
        <f>'пр.4 вед.стр.'!F567</f>
        <v>600</v>
      </c>
      <c r="F576" s="70">
        <f>F577</f>
        <v>1023.6</v>
      </c>
      <c r="G576" s="98"/>
      <c r="H576" s="98"/>
      <c r="I576" s="98"/>
      <c r="J576" s="98"/>
      <c r="K576" s="96"/>
      <c r="L576" s="96"/>
      <c r="M576" s="96"/>
      <c r="N576" s="96"/>
      <c r="O576" s="324"/>
      <c r="P576" s="324"/>
      <c r="Q576" s="324"/>
      <c r="R576" s="324"/>
      <c r="S576" s="98"/>
      <c r="T576" s="98"/>
    </row>
    <row r="577" spans="1:20" s="31" customFormat="1" x14ac:dyDescent="0.2">
      <c r="A577" s="16" t="str">
        <f>'пр.4 вед.стр.'!A568</f>
        <v>Субсидии бюджетным учреждениям</v>
      </c>
      <c r="B577" s="20" t="s">
        <v>66</v>
      </c>
      <c r="C577" s="20" t="s">
        <v>66</v>
      </c>
      <c r="D577" s="190" t="str">
        <f>'пр.4 вед.стр.'!E568</f>
        <v xml:space="preserve">7Л 0 02 92300 </v>
      </c>
      <c r="E577" s="172" t="str">
        <f>'пр.4 вед.стр.'!F568</f>
        <v>610</v>
      </c>
      <c r="F577" s="70">
        <f>'пр.4 вед.стр.'!G568</f>
        <v>1023.6</v>
      </c>
      <c r="G577" s="98"/>
      <c r="H577" s="98"/>
      <c r="I577" s="98"/>
      <c r="J577" s="98"/>
      <c r="K577" s="96"/>
      <c r="L577" s="96"/>
      <c r="M577" s="96"/>
      <c r="N577" s="96"/>
      <c r="O577" s="324"/>
      <c r="P577" s="324"/>
      <c r="Q577" s="324"/>
      <c r="R577" s="324"/>
      <c r="S577" s="98"/>
      <c r="T577" s="98"/>
    </row>
    <row r="578" spans="1:20" s="31" customFormat="1" ht="25.5" x14ac:dyDescent="0.2">
      <c r="A578" s="154" t="str">
        <f>'пр.4 вед.стр.'!A669</f>
        <v>Муниципальная программа  "Развитие молодежной политики в Сусуманском городском округе  на 2018-2020 годы"</v>
      </c>
      <c r="B578" s="155" t="s">
        <v>66</v>
      </c>
      <c r="C578" s="155" t="s">
        <v>66</v>
      </c>
      <c r="D578" s="188" t="str">
        <f>'пр.4 вед.стр.'!E669</f>
        <v xml:space="preserve">7М 0 00 00000 </v>
      </c>
      <c r="E578" s="171"/>
      <c r="F578" s="467">
        <f>F579+F583</f>
        <v>300</v>
      </c>
      <c r="G578" s="98"/>
      <c r="H578" s="98"/>
      <c r="I578" s="98"/>
      <c r="J578" s="98"/>
      <c r="K578" s="96"/>
      <c r="L578" s="96"/>
      <c r="M578" s="96"/>
      <c r="N578" s="96"/>
      <c r="O578" s="324"/>
      <c r="P578" s="324"/>
      <c r="Q578" s="324"/>
      <c r="R578" s="324"/>
      <c r="S578" s="98"/>
      <c r="T578" s="98"/>
    </row>
    <row r="579" spans="1:20" s="31" customFormat="1" x14ac:dyDescent="0.2">
      <c r="A579" s="29" t="str">
        <f>'пр.4 вед.стр.'!A670</f>
        <v>Основное мероприятие "Организационная работа"</v>
      </c>
      <c r="B579" s="20" t="s">
        <v>66</v>
      </c>
      <c r="C579" s="20" t="s">
        <v>66</v>
      </c>
      <c r="D579" s="190" t="str">
        <f>'пр.4 вед.стр.'!E670</f>
        <v xml:space="preserve">7М 0 01 00000 </v>
      </c>
      <c r="E579" s="172"/>
      <c r="F579" s="70">
        <f>F580</f>
        <v>50</v>
      </c>
      <c r="G579" s="98"/>
      <c r="H579" s="98"/>
      <c r="I579" s="98"/>
      <c r="J579" s="98"/>
      <c r="K579" s="96"/>
      <c r="L579" s="96"/>
      <c r="M579" s="96"/>
      <c r="N579" s="96"/>
      <c r="O579" s="324"/>
      <c r="P579" s="324"/>
      <c r="Q579" s="324"/>
      <c r="R579" s="324"/>
      <c r="S579" s="98"/>
      <c r="T579" s="98"/>
    </row>
    <row r="580" spans="1:20" x14ac:dyDescent="0.2">
      <c r="A580" s="29" t="str">
        <f>'пр.4 вед.стр.'!A671</f>
        <v>Материально- техническое и методологическое обеспечение в сфере молодежной политики</v>
      </c>
      <c r="B580" s="20" t="s">
        <v>66</v>
      </c>
      <c r="C580" s="20" t="s">
        <v>66</v>
      </c>
      <c r="D580" s="190" t="str">
        <f>'пр.4 вед.стр.'!E671</f>
        <v xml:space="preserve">7М 0 01 92530 </v>
      </c>
      <c r="E580" s="172"/>
      <c r="F580" s="70">
        <f>F581</f>
        <v>50</v>
      </c>
    </row>
    <row r="581" spans="1:20" s="31" customFormat="1" x14ac:dyDescent="0.2">
      <c r="A581" s="29" t="str">
        <f>'пр.4 вед.стр.'!A672</f>
        <v>Закупка товаров, работ и услуг для обеспечения государственных (муниципальных) нужд</v>
      </c>
      <c r="B581" s="20" t="s">
        <v>66</v>
      </c>
      <c r="C581" s="20" t="s">
        <v>66</v>
      </c>
      <c r="D581" s="190" t="str">
        <f>'пр.4 вед.стр.'!E672</f>
        <v xml:space="preserve">7М 0 01 92530 </v>
      </c>
      <c r="E581" s="172" t="str">
        <f>'пр.4 вед.стр.'!F672</f>
        <v>200</v>
      </c>
      <c r="F581" s="70">
        <f>F582</f>
        <v>50</v>
      </c>
      <c r="G581" s="98"/>
      <c r="H581" s="98"/>
      <c r="I581" s="98"/>
      <c r="J581" s="98"/>
      <c r="K581" s="96"/>
      <c r="L581" s="96"/>
      <c r="M581" s="96"/>
      <c r="N581" s="96"/>
      <c r="O581" s="324"/>
      <c r="P581" s="324"/>
      <c r="Q581" s="324"/>
      <c r="R581" s="324"/>
      <c r="S581" s="98"/>
      <c r="T581" s="98"/>
    </row>
    <row r="582" spans="1:20" s="31" customFormat="1" x14ac:dyDescent="0.2">
      <c r="A582" s="16" t="s">
        <v>631</v>
      </c>
      <c r="B582" s="20" t="s">
        <v>66</v>
      </c>
      <c r="C582" s="20" t="s">
        <v>66</v>
      </c>
      <c r="D582" s="190" t="str">
        <f>'пр.4 вед.стр.'!E673</f>
        <v xml:space="preserve">7М 0 01 92530 </v>
      </c>
      <c r="E582" s="172" t="str">
        <f>'пр.4 вед.стр.'!F673</f>
        <v>240</v>
      </c>
      <c r="F582" s="70">
        <f>'пр.4 вед.стр.'!G673</f>
        <v>50</v>
      </c>
      <c r="G582" s="98"/>
      <c r="H582" s="98"/>
      <c r="I582" s="98"/>
      <c r="J582" s="98"/>
      <c r="K582" s="96"/>
      <c r="L582" s="96"/>
      <c r="M582" s="96"/>
      <c r="N582" s="96"/>
      <c r="O582" s="324"/>
      <c r="P582" s="324"/>
      <c r="Q582" s="324"/>
      <c r="R582" s="324"/>
      <c r="S582" s="98"/>
      <c r="T582" s="98"/>
    </row>
    <row r="583" spans="1:20" s="31" customFormat="1" x14ac:dyDescent="0.2">
      <c r="A583" s="29" t="str">
        <f>'пр.4 вед.стр.'!A674</f>
        <v>Основное мероприятие "Культурно- массовая работа"</v>
      </c>
      <c r="B583" s="20" t="s">
        <v>66</v>
      </c>
      <c r="C583" s="20" t="s">
        <v>66</v>
      </c>
      <c r="D583" s="190" t="str">
        <f>'пр.4 вед.стр.'!E674</f>
        <v xml:space="preserve">7М 0 02 00000 </v>
      </c>
      <c r="E583" s="172"/>
      <c r="F583" s="70">
        <f>F584+F587+F590+F593</f>
        <v>250</v>
      </c>
      <c r="G583" s="98"/>
      <c r="H583" s="98"/>
      <c r="I583" s="98"/>
      <c r="J583" s="98"/>
      <c r="K583" s="96"/>
      <c r="L583" s="96"/>
      <c r="M583" s="96"/>
      <c r="N583" s="96"/>
      <c r="O583" s="324"/>
      <c r="P583" s="324"/>
      <c r="Q583" s="324"/>
      <c r="R583" s="324"/>
      <c r="S583" s="98"/>
      <c r="T583" s="98"/>
    </row>
    <row r="584" spans="1:20" s="31" customFormat="1" x14ac:dyDescent="0.2">
      <c r="A584" s="29" t="str">
        <f>'пр.4 вед.стр.'!A675</f>
        <v>Мероприятия, проводимые с участием молодежи</v>
      </c>
      <c r="B584" s="20" t="s">
        <v>66</v>
      </c>
      <c r="C584" s="20" t="s">
        <v>66</v>
      </c>
      <c r="D584" s="190" t="str">
        <f>'пр.4 вед.стр.'!E675</f>
        <v xml:space="preserve">7М 0 02 92600 </v>
      </c>
      <c r="E584" s="172"/>
      <c r="F584" s="70">
        <f>F585</f>
        <v>95</v>
      </c>
      <c r="G584" s="98"/>
      <c r="H584" s="98"/>
      <c r="I584" s="98"/>
      <c r="J584" s="98"/>
      <c r="K584" s="96"/>
      <c r="L584" s="96"/>
      <c r="M584" s="96"/>
      <c r="N584" s="96"/>
      <c r="O584" s="324"/>
      <c r="P584" s="324"/>
      <c r="Q584" s="324"/>
      <c r="R584" s="324"/>
      <c r="S584" s="98"/>
      <c r="T584" s="98"/>
    </row>
    <row r="585" spans="1:20" s="31" customFormat="1" x14ac:dyDescent="0.2">
      <c r="A585" s="29" t="str">
        <f>'пр.4 вед.стр.'!A676</f>
        <v>Закупка товаров, работ и услуг для обеспечения государственных (муниципальных) нужд</v>
      </c>
      <c r="B585" s="20" t="s">
        <v>66</v>
      </c>
      <c r="C585" s="20" t="s">
        <v>66</v>
      </c>
      <c r="D585" s="190" t="str">
        <f>'пр.4 вед.стр.'!E676</f>
        <v xml:space="preserve">7М 0 02 92600 </v>
      </c>
      <c r="E585" s="172" t="str">
        <f>'пр.4 вед.стр.'!F676</f>
        <v>200</v>
      </c>
      <c r="F585" s="70">
        <f>F586</f>
        <v>95</v>
      </c>
      <c r="G585" s="98"/>
      <c r="H585" s="98"/>
      <c r="I585" s="98"/>
      <c r="J585" s="98"/>
      <c r="K585" s="96"/>
      <c r="L585" s="96"/>
      <c r="M585" s="96"/>
      <c r="N585" s="96"/>
      <c r="O585" s="324"/>
      <c r="P585" s="324"/>
      <c r="Q585" s="324"/>
      <c r="R585" s="324"/>
      <c r="S585" s="98"/>
      <c r="T585" s="98"/>
    </row>
    <row r="586" spans="1:20" s="31" customFormat="1" x14ac:dyDescent="0.2">
      <c r="A586" s="16" t="s">
        <v>631</v>
      </c>
      <c r="B586" s="20" t="s">
        <v>66</v>
      </c>
      <c r="C586" s="20" t="s">
        <v>66</v>
      </c>
      <c r="D586" s="190" t="str">
        <f>'пр.4 вед.стр.'!E677</f>
        <v xml:space="preserve">7М 0 02 92600 </v>
      </c>
      <c r="E586" s="172" t="str">
        <f>'пр.4 вед.стр.'!F677</f>
        <v>240</v>
      </c>
      <c r="F586" s="70">
        <f>'пр.4 вед.стр.'!G677</f>
        <v>95</v>
      </c>
      <c r="G586" s="98"/>
      <c r="H586" s="98"/>
      <c r="I586" s="98"/>
      <c r="J586" s="98"/>
      <c r="K586" s="96"/>
      <c r="L586" s="96"/>
      <c r="M586" s="96"/>
      <c r="N586" s="96"/>
      <c r="O586" s="324"/>
      <c r="P586" s="324"/>
      <c r="Q586" s="324"/>
      <c r="R586" s="324"/>
      <c r="S586" s="98"/>
      <c r="T586" s="98"/>
    </row>
    <row r="587" spans="1:20" s="31" customFormat="1" x14ac:dyDescent="0.2">
      <c r="A587" s="29" t="str">
        <f>'пр.4 вед.стр.'!A678</f>
        <v>Участие в областных и районных мероприятиях, семинарах, сборах, конкурсах</v>
      </c>
      <c r="B587" s="20" t="s">
        <v>66</v>
      </c>
      <c r="C587" s="20" t="s">
        <v>66</v>
      </c>
      <c r="D587" s="190" t="str">
        <f>'пр.4 вед.стр.'!E678</f>
        <v xml:space="preserve">7М 0 02 92700 </v>
      </c>
      <c r="E587" s="172"/>
      <c r="F587" s="70">
        <f>F588</f>
        <v>100</v>
      </c>
      <c r="G587" s="98"/>
      <c r="H587" s="98"/>
      <c r="I587" s="98"/>
      <c r="J587" s="98"/>
      <c r="K587" s="96"/>
      <c r="L587" s="96"/>
      <c r="M587" s="96"/>
      <c r="N587" s="96"/>
      <c r="O587" s="324"/>
      <c r="P587" s="324"/>
      <c r="Q587" s="324"/>
      <c r="R587" s="324"/>
      <c r="S587" s="98"/>
      <c r="T587" s="98"/>
    </row>
    <row r="588" spans="1:20" s="31" customFormat="1" ht="38.25" x14ac:dyDescent="0.2">
      <c r="A588" s="29" t="str">
        <f>'пр.4 вед.стр.'!A679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8" s="20" t="s">
        <v>66</v>
      </c>
      <c r="C588" s="20" t="s">
        <v>66</v>
      </c>
      <c r="D588" s="190" t="str">
        <f>'пр.4 вед.стр.'!E679</f>
        <v xml:space="preserve">7М 0 02 92700 </v>
      </c>
      <c r="E588" s="172" t="str">
        <f>'пр.4 вед.стр.'!F679</f>
        <v>100</v>
      </c>
      <c r="F588" s="70">
        <f>F589</f>
        <v>100</v>
      </c>
      <c r="G588" s="98"/>
      <c r="H588" s="98"/>
      <c r="I588" s="98"/>
      <c r="J588" s="98"/>
      <c r="K588" s="96"/>
      <c r="L588" s="96"/>
      <c r="M588" s="96"/>
      <c r="N588" s="96"/>
      <c r="O588" s="324"/>
      <c r="P588" s="324"/>
      <c r="Q588" s="324"/>
      <c r="R588" s="324"/>
      <c r="S588" s="98"/>
      <c r="T588" s="98"/>
    </row>
    <row r="589" spans="1:20" s="31" customFormat="1" x14ac:dyDescent="0.2">
      <c r="A589" s="29" t="str">
        <f>'пр.4 вед.стр.'!A680</f>
        <v>Расходы на выплаты персоналу казенных учреждений</v>
      </c>
      <c r="B589" s="20" t="s">
        <v>66</v>
      </c>
      <c r="C589" s="20" t="s">
        <v>66</v>
      </c>
      <c r="D589" s="190" t="str">
        <f>'пр.4 вед.стр.'!E680</f>
        <v xml:space="preserve">7М 0 02 92700 </v>
      </c>
      <c r="E589" s="172" t="str">
        <f>'пр.4 вед.стр.'!F680</f>
        <v>110</v>
      </c>
      <c r="F589" s="70">
        <f>'пр.4 вед.стр.'!G680</f>
        <v>100</v>
      </c>
      <c r="G589" s="98"/>
      <c r="H589" s="98"/>
      <c r="I589" s="98"/>
      <c r="J589" s="98"/>
      <c r="K589" s="96"/>
      <c r="L589" s="96"/>
      <c r="M589" s="96"/>
      <c r="N589" s="96"/>
      <c r="O589" s="324"/>
      <c r="P589" s="324"/>
      <c r="Q589" s="324"/>
      <c r="R589" s="324"/>
      <c r="S589" s="98"/>
      <c r="T589" s="98"/>
    </row>
    <row r="590" spans="1:20" s="31" customFormat="1" x14ac:dyDescent="0.2">
      <c r="A590" s="29" t="str">
        <f>'пр.4 вед.стр.'!A681</f>
        <v>Работа с молодыми семьями</v>
      </c>
      <c r="B590" s="20" t="s">
        <v>66</v>
      </c>
      <c r="C590" s="20" t="s">
        <v>66</v>
      </c>
      <c r="D590" s="190" t="str">
        <f>'пр.4 вед.стр.'!E681</f>
        <v>7М 0 02 92800</v>
      </c>
      <c r="E590" s="172"/>
      <c r="F590" s="70">
        <f>F591</f>
        <v>35</v>
      </c>
      <c r="G590" s="98"/>
      <c r="H590" s="98"/>
      <c r="I590" s="98"/>
      <c r="J590" s="98"/>
      <c r="K590" s="96"/>
      <c r="L590" s="96"/>
      <c r="M590" s="96"/>
      <c r="N590" s="96"/>
      <c r="O590" s="324"/>
      <c r="P590" s="324"/>
      <c r="Q590" s="324"/>
      <c r="R590" s="324"/>
      <c r="S590" s="98"/>
      <c r="T590" s="98"/>
    </row>
    <row r="591" spans="1:20" s="31" customFormat="1" x14ac:dyDescent="0.2">
      <c r="A591" s="29" t="str">
        <f>'пр.4 вед.стр.'!A682</f>
        <v>Закупка товаров, работ и услуг для обеспечения государственных (муниципальных) нужд</v>
      </c>
      <c r="B591" s="20" t="s">
        <v>66</v>
      </c>
      <c r="C591" s="20" t="s">
        <v>66</v>
      </c>
      <c r="D591" s="190" t="str">
        <f>'пр.4 вед.стр.'!E682</f>
        <v>7М 0 02 92800</v>
      </c>
      <c r="E591" s="172" t="str">
        <f>'пр.4 вед.стр.'!F682</f>
        <v>200</v>
      </c>
      <c r="F591" s="70">
        <f>F592</f>
        <v>35</v>
      </c>
      <c r="G591" s="98"/>
      <c r="H591" s="98"/>
      <c r="I591" s="98"/>
      <c r="J591" s="98"/>
      <c r="K591" s="96"/>
      <c r="L591" s="96"/>
      <c r="M591" s="96"/>
      <c r="N591" s="96"/>
      <c r="O591" s="324"/>
      <c r="P591" s="324"/>
      <c r="Q591" s="324"/>
      <c r="R591" s="324"/>
      <c r="S591" s="98"/>
      <c r="T591" s="98"/>
    </row>
    <row r="592" spans="1:20" s="31" customFormat="1" x14ac:dyDescent="0.2">
      <c r="A592" s="16" t="s">
        <v>631</v>
      </c>
      <c r="B592" s="20" t="s">
        <v>66</v>
      </c>
      <c r="C592" s="20" t="s">
        <v>66</v>
      </c>
      <c r="D592" s="190" t="str">
        <f>'пр.4 вед.стр.'!E683</f>
        <v>7М 0 02 92800</v>
      </c>
      <c r="E592" s="172" t="str">
        <f>'пр.4 вед.стр.'!F683</f>
        <v>240</v>
      </c>
      <c r="F592" s="70">
        <f>'пр.4 вед.стр.'!G683</f>
        <v>35</v>
      </c>
      <c r="G592" s="98"/>
      <c r="H592" s="98"/>
      <c r="I592" s="98"/>
      <c r="J592" s="98"/>
      <c r="K592" s="96"/>
      <c r="L592" s="96"/>
      <c r="M592" s="96"/>
      <c r="N592" s="96"/>
      <c r="O592" s="324"/>
      <c r="P592" s="324"/>
      <c r="Q592" s="324"/>
      <c r="R592" s="324"/>
      <c r="S592" s="98"/>
      <c r="T592" s="98"/>
    </row>
    <row r="593" spans="1:20" s="31" customFormat="1" x14ac:dyDescent="0.2">
      <c r="A593" s="29" t="str">
        <f>'пр.4 вед.стр.'!A684</f>
        <v>Работа по пропаганде здорового образа жизни и профилактике правонарушений</v>
      </c>
      <c r="B593" s="20" t="s">
        <v>66</v>
      </c>
      <c r="C593" s="20" t="s">
        <v>66</v>
      </c>
      <c r="D593" s="190" t="str">
        <f>'пр.4 вед.стр.'!E684</f>
        <v>7М 0 02 93000</v>
      </c>
      <c r="E593" s="172"/>
      <c r="F593" s="70">
        <f>F594</f>
        <v>20</v>
      </c>
      <c r="G593" s="98"/>
      <c r="H593" s="98"/>
      <c r="I593" s="98"/>
      <c r="J593" s="98"/>
      <c r="K593" s="96"/>
      <c r="L593" s="96"/>
      <c r="M593" s="96"/>
      <c r="N593" s="96"/>
      <c r="O593" s="324"/>
      <c r="P593" s="324"/>
      <c r="Q593" s="324"/>
      <c r="R593" s="324"/>
      <c r="S593" s="98"/>
      <c r="T593" s="98"/>
    </row>
    <row r="594" spans="1:20" s="31" customFormat="1" x14ac:dyDescent="0.2">
      <c r="A594" s="29" t="str">
        <f>'пр.4 вед.стр.'!A685</f>
        <v>Закупка товаров, работ и услуг для обеспечения государственных (муниципальных) нужд</v>
      </c>
      <c r="B594" s="20" t="s">
        <v>66</v>
      </c>
      <c r="C594" s="20" t="s">
        <v>66</v>
      </c>
      <c r="D594" s="190" t="str">
        <f>'пр.4 вед.стр.'!E685</f>
        <v>7М 0 02 93000</v>
      </c>
      <c r="E594" s="172" t="str">
        <f>'пр.4 вед.стр.'!F685</f>
        <v>200</v>
      </c>
      <c r="F594" s="70">
        <f>F595</f>
        <v>20</v>
      </c>
      <c r="G594" s="98"/>
      <c r="H594" s="98"/>
      <c r="I594" s="98"/>
      <c r="J594" s="98"/>
      <c r="K594" s="96"/>
      <c r="L594" s="96"/>
      <c r="M594" s="96"/>
      <c r="N594" s="96"/>
      <c r="O594" s="324"/>
      <c r="P594" s="324"/>
      <c r="Q594" s="324"/>
      <c r="R594" s="324"/>
      <c r="S594" s="98"/>
      <c r="T594" s="98"/>
    </row>
    <row r="595" spans="1:20" s="31" customFormat="1" x14ac:dyDescent="0.2">
      <c r="A595" s="16" t="s">
        <v>631</v>
      </c>
      <c r="B595" s="20" t="s">
        <v>66</v>
      </c>
      <c r="C595" s="20" t="s">
        <v>66</v>
      </c>
      <c r="D595" s="190" t="str">
        <f>'пр.4 вед.стр.'!E686</f>
        <v>7М 0 02 93000</v>
      </c>
      <c r="E595" s="172" t="str">
        <f>'пр.4 вед.стр.'!F686</f>
        <v>240</v>
      </c>
      <c r="F595" s="70">
        <f>'пр.4 вед.стр.'!G686</f>
        <v>20</v>
      </c>
      <c r="G595" s="98"/>
      <c r="H595" s="98"/>
      <c r="I595" s="98"/>
      <c r="J595" s="98"/>
      <c r="K595" s="96"/>
      <c r="L595" s="96"/>
      <c r="M595" s="96"/>
      <c r="N595" s="96"/>
      <c r="O595" s="324"/>
      <c r="P595" s="324"/>
      <c r="Q595" s="324"/>
      <c r="R595" s="324"/>
      <c r="S595" s="98"/>
      <c r="T595" s="98"/>
    </row>
    <row r="596" spans="1:20" s="31" customFormat="1" ht="25.5" x14ac:dyDescent="0.2">
      <c r="A596" s="154" t="str">
        <f>'пр.4 вед.стр.'!A569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596" s="155" t="s">
        <v>66</v>
      </c>
      <c r="C596" s="155" t="s">
        <v>66</v>
      </c>
      <c r="D596" s="188" t="str">
        <f>'пр.4 вед.стр.'!E569</f>
        <v xml:space="preserve">7Т 0 00 00000 </v>
      </c>
      <c r="E596" s="171"/>
      <c r="F596" s="467">
        <f>F597</f>
        <v>170.3</v>
      </c>
      <c r="G596" s="98"/>
      <c r="H596" s="98"/>
      <c r="I596" s="98"/>
      <c r="J596" s="98"/>
      <c r="K596" s="96"/>
      <c r="L596" s="96"/>
      <c r="M596" s="96"/>
      <c r="N596" s="96"/>
      <c r="O596" s="324"/>
      <c r="P596" s="324"/>
      <c r="Q596" s="324"/>
      <c r="R596" s="324"/>
      <c r="S596" s="98"/>
      <c r="T596" s="98"/>
    </row>
    <row r="597" spans="1:20" s="31" customFormat="1" x14ac:dyDescent="0.2">
      <c r="A597" s="16" t="str">
        <f>'пр.4 вед.стр.'!A570</f>
        <v>Основное мероприятие "Профилактика  правонарушений среди несовершеннолетних и молодежи"</v>
      </c>
      <c r="B597" s="20" t="s">
        <v>66</v>
      </c>
      <c r="C597" s="20" t="s">
        <v>66</v>
      </c>
      <c r="D597" s="190" t="str">
        <f>'пр.4 вед.стр.'!E570</f>
        <v xml:space="preserve">7Т 0 07 00000 </v>
      </c>
      <c r="E597" s="172"/>
      <c r="F597" s="70">
        <f>F598</f>
        <v>170.3</v>
      </c>
      <c r="G597" s="98"/>
      <c r="H597" s="98"/>
      <c r="I597" s="98"/>
      <c r="J597" s="98"/>
      <c r="K597" s="96"/>
      <c r="L597" s="96"/>
      <c r="M597" s="96"/>
      <c r="N597" s="96"/>
      <c r="O597" s="324"/>
      <c r="P597" s="324"/>
      <c r="Q597" s="324"/>
      <c r="R597" s="324"/>
      <c r="S597" s="98"/>
      <c r="T597" s="98"/>
    </row>
    <row r="598" spans="1:20" s="31" customFormat="1" x14ac:dyDescent="0.2">
      <c r="A598" s="16" t="str">
        <f>'пр.4 вед.стр.'!A571</f>
        <v>Профилактика безнадзорности, правонарушений и вредных привычек несовершеннолетних</v>
      </c>
      <c r="B598" s="20" t="s">
        <v>66</v>
      </c>
      <c r="C598" s="20" t="s">
        <v>66</v>
      </c>
      <c r="D598" s="190" t="str">
        <f>'пр.4 вед.стр.'!E571</f>
        <v xml:space="preserve">7Т 0 07 93810 </v>
      </c>
      <c r="E598" s="172"/>
      <c r="F598" s="70">
        <f>F599</f>
        <v>170.3</v>
      </c>
      <c r="G598" s="98"/>
      <c r="H598" s="98"/>
      <c r="I598" s="98"/>
      <c r="J598" s="98"/>
      <c r="K598" s="96"/>
      <c r="L598" s="96"/>
      <c r="M598" s="96"/>
      <c r="N598" s="96"/>
      <c r="O598" s="324"/>
      <c r="P598" s="324"/>
      <c r="Q598" s="324"/>
      <c r="R598" s="324"/>
      <c r="S598" s="98"/>
      <c r="T598" s="98"/>
    </row>
    <row r="599" spans="1:20" s="31" customFormat="1" ht="25.5" x14ac:dyDescent="0.2">
      <c r="A599" s="16" t="str">
        <f>'пр.4 вед.стр.'!A572</f>
        <v>Предоставление субсидий бюджетным, автономным учреждениям и иным некоммерческим организациям</v>
      </c>
      <c r="B599" s="20" t="s">
        <v>66</v>
      </c>
      <c r="C599" s="20" t="s">
        <v>66</v>
      </c>
      <c r="D599" s="190" t="str">
        <f>'пр.4 вед.стр.'!E572</f>
        <v xml:space="preserve">7Т 0 07 93810 </v>
      </c>
      <c r="E599" s="172" t="str">
        <f>'пр.4 вед.стр.'!F572</f>
        <v>600</v>
      </c>
      <c r="F599" s="70">
        <f>F600</f>
        <v>170.3</v>
      </c>
      <c r="G599" s="98"/>
      <c r="H599" s="98"/>
      <c r="I599" s="98"/>
      <c r="J599" s="98"/>
      <c r="K599" s="96"/>
      <c r="L599" s="96"/>
      <c r="M599" s="96"/>
      <c r="N599" s="96"/>
      <c r="O599" s="324"/>
      <c r="P599" s="324"/>
      <c r="Q599" s="324"/>
      <c r="R599" s="324"/>
      <c r="S599" s="98"/>
      <c r="T599" s="98"/>
    </row>
    <row r="600" spans="1:20" s="31" customFormat="1" x14ac:dyDescent="0.2">
      <c r="A600" s="16" t="str">
        <f>'пр.4 вед.стр.'!A573</f>
        <v>Субсидии бюджетным учреждениям</v>
      </c>
      <c r="B600" s="20" t="s">
        <v>66</v>
      </c>
      <c r="C600" s="20" t="s">
        <v>66</v>
      </c>
      <c r="D600" s="190" t="str">
        <f>'пр.4 вед.стр.'!E573</f>
        <v xml:space="preserve">7Т 0 07 93810 </v>
      </c>
      <c r="E600" s="172" t="str">
        <f>'пр.4 вед.стр.'!F573</f>
        <v>610</v>
      </c>
      <c r="F600" s="70">
        <f>'пр.4 вед.стр.'!G573</f>
        <v>170.3</v>
      </c>
      <c r="G600" s="98"/>
      <c r="H600" s="98"/>
      <c r="I600" s="98"/>
      <c r="J600" s="98"/>
      <c r="K600" s="99"/>
      <c r="L600" s="99"/>
      <c r="M600" s="99"/>
      <c r="N600" s="99"/>
      <c r="O600" s="324"/>
      <c r="P600" s="324"/>
      <c r="Q600" s="324"/>
      <c r="R600" s="324"/>
      <c r="S600" s="98"/>
      <c r="T600" s="98"/>
    </row>
    <row r="601" spans="1:20" s="31" customFormat="1" x14ac:dyDescent="0.2">
      <c r="A601" s="16" t="s">
        <v>48</v>
      </c>
      <c r="B601" s="20" t="s">
        <v>66</v>
      </c>
      <c r="C601" s="20" t="s">
        <v>66</v>
      </c>
      <c r="D601" s="172" t="s">
        <v>542</v>
      </c>
      <c r="E601" s="172"/>
      <c r="F601" s="70">
        <f>F602</f>
        <v>35</v>
      </c>
      <c r="G601" s="98"/>
      <c r="H601" s="98"/>
      <c r="I601" s="98"/>
      <c r="J601" s="98"/>
      <c r="K601" s="96"/>
      <c r="L601" s="96"/>
      <c r="M601" s="96"/>
      <c r="N601" s="96"/>
      <c r="O601" s="324"/>
      <c r="P601" s="324"/>
      <c r="Q601" s="324"/>
      <c r="R601" s="324"/>
      <c r="S601" s="98"/>
      <c r="T601" s="98"/>
    </row>
    <row r="602" spans="1:20" s="31" customFormat="1" x14ac:dyDescent="0.2">
      <c r="A602" s="16" t="s">
        <v>266</v>
      </c>
      <c r="B602" s="20" t="s">
        <v>66</v>
      </c>
      <c r="C602" s="20" t="s">
        <v>66</v>
      </c>
      <c r="D602" s="172" t="s">
        <v>543</v>
      </c>
      <c r="E602" s="172"/>
      <c r="F602" s="70">
        <f>F603</f>
        <v>35</v>
      </c>
      <c r="G602" s="98"/>
      <c r="H602" s="98"/>
      <c r="I602" s="98"/>
      <c r="J602" s="98"/>
      <c r="K602" s="96"/>
      <c r="L602" s="96"/>
      <c r="M602" s="96"/>
      <c r="N602" s="96"/>
      <c r="O602" s="324"/>
      <c r="P602" s="324"/>
      <c r="Q602" s="324"/>
      <c r="R602" s="324"/>
      <c r="S602" s="98"/>
      <c r="T602" s="98"/>
    </row>
    <row r="603" spans="1:20" s="31" customFormat="1" x14ac:dyDescent="0.2">
      <c r="A603" s="30" t="s">
        <v>335</v>
      </c>
      <c r="B603" s="65" t="s">
        <v>66</v>
      </c>
      <c r="C603" s="65" t="s">
        <v>66</v>
      </c>
      <c r="D603" s="183" t="s">
        <v>543</v>
      </c>
      <c r="E603" s="183" t="s">
        <v>94</v>
      </c>
      <c r="F603" s="287">
        <f>F604</f>
        <v>35</v>
      </c>
      <c r="G603" s="98"/>
      <c r="H603" s="98"/>
      <c r="I603" s="98"/>
      <c r="J603" s="98"/>
      <c r="K603" s="96"/>
      <c r="L603" s="96"/>
      <c r="M603" s="96"/>
      <c r="N603" s="96"/>
      <c r="O603" s="324"/>
      <c r="P603" s="324"/>
      <c r="Q603" s="324"/>
      <c r="R603" s="324"/>
      <c r="S603" s="98"/>
      <c r="T603" s="98"/>
    </row>
    <row r="604" spans="1:20" s="31" customFormat="1" x14ac:dyDescent="0.2">
      <c r="A604" s="16" t="s">
        <v>631</v>
      </c>
      <c r="B604" s="65" t="s">
        <v>66</v>
      </c>
      <c r="C604" s="65" t="s">
        <v>66</v>
      </c>
      <c r="D604" s="183" t="s">
        <v>543</v>
      </c>
      <c r="E604" s="183" t="s">
        <v>91</v>
      </c>
      <c r="F604" s="287">
        <f>'пр.4 вед.стр.'!G690</f>
        <v>35</v>
      </c>
      <c r="G604" s="98"/>
      <c r="H604" s="98"/>
      <c r="I604" s="98"/>
      <c r="J604" s="98"/>
      <c r="K604" s="96"/>
      <c r="L604" s="96"/>
      <c r="M604" s="96"/>
      <c r="N604" s="96"/>
      <c r="O604" s="324"/>
      <c r="P604" s="324"/>
      <c r="Q604" s="324"/>
      <c r="R604" s="324"/>
      <c r="S604" s="98"/>
      <c r="T604" s="98"/>
    </row>
    <row r="605" spans="1:20" s="31" customFormat="1" x14ac:dyDescent="0.2">
      <c r="A605" s="15" t="s">
        <v>11</v>
      </c>
      <c r="B605" s="34" t="s">
        <v>66</v>
      </c>
      <c r="C605" s="34" t="s">
        <v>72</v>
      </c>
      <c r="D605" s="176"/>
      <c r="E605" s="176"/>
      <c r="F605" s="465">
        <f>F607+F622+F638+F652</f>
        <v>42195.8</v>
      </c>
      <c r="G605" s="98"/>
      <c r="H605" s="98"/>
      <c r="I605" s="98"/>
      <c r="J605" s="98"/>
      <c r="K605" s="96"/>
      <c r="L605" s="96"/>
      <c r="M605" s="96"/>
      <c r="N605" s="96"/>
      <c r="O605" s="324"/>
      <c r="P605" s="324"/>
      <c r="Q605" s="324"/>
      <c r="R605" s="324"/>
      <c r="S605" s="98"/>
      <c r="T605" s="98"/>
    </row>
    <row r="606" spans="1:20" s="31" customFormat="1" x14ac:dyDescent="0.2">
      <c r="A606" s="16" t="s">
        <v>496</v>
      </c>
      <c r="B606" s="20" t="s">
        <v>66</v>
      </c>
      <c r="C606" s="20" t="s">
        <v>72</v>
      </c>
      <c r="D606" s="190" t="s">
        <v>497</v>
      </c>
      <c r="E606" s="172"/>
      <c r="F606" s="70">
        <f>F607</f>
        <v>2988</v>
      </c>
      <c r="G606" s="98"/>
      <c r="H606" s="98"/>
      <c r="I606" s="98"/>
      <c r="J606" s="98"/>
      <c r="K606" s="96"/>
      <c r="L606" s="96"/>
      <c r="M606" s="96"/>
      <c r="N606" s="96"/>
      <c r="O606" s="324"/>
      <c r="P606" s="324"/>
      <c r="Q606" s="324"/>
      <c r="R606" s="324"/>
      <c r="S606" s="98"/>
      <c r="T606" s="98"/>
    </row>
    <row r="607" spans="1:20" s="31" customFormat="1" ht="25.5" x14ac:dyDescent="0.2">
      <c r="A607" s="154" t="str">
        <f>'пр.4 вед.стр.'!A576</f>
        <v>Муниципальная  программа  "Развитие образования в Сусуманском городском округе  на 2018- 2020 годы"</v>
      </c>
      <c r="B607" s="155" t="s">
        <v>66</v>
      </c>
      <c r="C607" s="155" t="s">
        <v>72</v>
      </c>
      <c r="D607" s="188" t="str">
        <f>'пр.4 вед.стр.'!E576</f>
        <v xml:space="preserve">7Р 0 00 00000 </v>
      </c>
      <c r="E607" s="171"/>
      <c r="F607" s="467">
        <f>F608+F612+F618</f>
        <v>2988</v>
      </c>
      <c r="G607" s="98"/>
      <c r="H607" s="98"/>
      <c r="I607" s="98"/>
      <c r="J607" s="98"/>
      <c r="K607" s="96"/>
      <c r="L607" s="96"/>
      <c r="M607" s="96"/>
      <c r="N607" s="96"/>
      <c r="O607" s="324"/>
      <c r="P607" s="324"/>
      <c r="Q607" s="324"/>
      <c r="R607" s="324"/>
      <c r="S607" s="98"/>
      <c r="T607" s="98"/>
    </row>
    <row r="608" spans="1:20" s="31" customFormat="1" x14ac:dyDescent="0.2">
      <c r="A608" s="29" t="str">
        <f>'пр.4 вед.стр.'!A577</f>
        <v>Основное мероприятие "Модернизация системы образования"</v>
      </c>
      <c r="B608" s="20" t="s">
        <v>66</v>
      </c>
      <c r="C608" s="20" t="s">
        <v>72</v>
      </c>
      <c r="D608" s="190" t="str">
        <f>'пр.4 вед.стр.'!E577</f>
        <v xml:space="preserve">7Р 0 01 00000 </v>
      </c>
      <c r="E608" s="172"/>
      <c r="F608" s="70">
        <f>F609</f>
        <v>25</v>
      </c>
      <c r="G608" s="98"/>
      <c r="H608" s="98"/>
      <c r="I608" s="98"/>
      <c r="J608" s="98"/>
      <c r="K608" s="96"/>
      <c r="L608" s="96"/>
      <c r="M608" s="96"/>
      <c r="N608" s="96"/>
      <c r="O608" s="324"/>
      <c r="P608" s="324"/>
      <c r="Q608" s="324"/>
      <c r="R608" s="324"/>
      <c r="S608" s="98"/>
      <c r="T608" s="98"/>
    </row>
    <row r="609" spans="1:20" s="31" customFormat="1" ht="25.5" x14ac:dyDescent="0.2">
      <c r="A609" s="29" t="str">
        <f>'пр.4 вед.стр.'!A578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609" s="20" t="s">
        <v>66</v>
      </c>
      <c r="C609" s="20" t="s">
        <v>72</v>
      </c>
      <c r="D609" s="190" t="str">
        <f>'пр.4 вед.стр.'!E578</f>
        <v xml:space="preserve">7Р 0 01 92100 </v>
      </c>
      <c r="E609" s="172"/>
      <c r="F609" s="70">
        <f>F610</f>
        <v>25</v>
      </c>
      <c r="G609" s="98"/>
      <c r="H609" s="98"/>
      <c r="I609" s="98"/>
      <c r="J609" s="98"/>
      <c r="K609" s="96"/>
      <c r="L609" s="96"/>
      <c r="M609" s="96"/>
      <c r="N609" s="96"/>
      <c r="O609" s="324"/>
      <c r="P609" s="324"/>
      <c r="Q609" s="324"/>
      <c r="R609" s="324"/>
      <c r="S609" s="98"/>
      <c r="T609" s="98"/>
    </row>
    <row r="610" spans="1:20" s="31" customFormat="1" x14ac:dyDescent="0.2">
      <c r="A610" s="29" t="str">
        <f>'пр.4 вед.стр.'!A579</f>
        <v>Закупка товаров, работ и услуг для обеспечения государственных (муниципальных) нужд</v>
      </c>
      <c r="B610" s="20" t="s">
        <v>66</v>
      </c>
      <c r="C610" s="20" t="s">
        <v>72</v>
      </c>
      <c r="D610" s="190" t="str">
        <f>'пр.4 вед.стр.'!E579</f>
        <v xml:space="preserve">7Р 0 01 92100 </v>
      </c>
      <c r="E610" s="172" t="str">
        <f>'пр.4 вед.стр.'!F579</f>
        <v>200</v>
      </c>
      <c r="F610" s="70">
        <f>F611</f>
        <v>25</v>
      </c>
      <c r="G610" s="98"/>
      <c r="H610" s="98"/>
      <c r="I610" s="98"/>
      <c r="J610" s="98"/>
      <c r="K610" s="96"/>
      <c r="L610" s="96"/>
      <c r="M610" s="96"/>
      <c r="N610" s="96"/>
      <c r="O610" s="324"/>
      <c r="P610" s="324"/>
      <c r="Q610" s="324"/>
      <c r="R610" s="324"/>
      <c r="S610" s="98"/>
      <c r="T610" s="98"/>
    </row>
    <row r="611" spans="1:20" s="31" customFormat="1" x14ac:dyDescent="0.2">
      <c r="A611" s="16" t="s">
        <v>631</v>
      </c>
      <c r="B611" s="20" t="s">
        <v>66</v>
      </c>
      <c r="C611" s="20" t="s">
        <v>72</v>
      </c>
      <c r="D611" s="190" t="str">
        <f>'пр.4 вед.стр.'!E580</f>
        <v xml:space="preserve">7Р 0 01 92100 </v>
      </c>
      <c r="E611" s="172" t="str">
        <f>'пр.4 вед.стр.'!F580</f>
        <v>240</v>
      </c>
      <c r="F611" s="70">
        <f>'пр.4 вед.стр.'!G580</f>
        <v>25</v>
      </c>
      <c r="G611" s="98"/>
      <c r="H611" s="98"/>
      <c r="I611" s="98"/>
      <c r="J611" s="98"/>
      <c r="K611" s="96"/>
      <c r="L611" s="96"/>
      <c r="M611" s="96"/>
      <c r="N611" s="96"/>
      <c r="O611" s="324"/>
      <c r="P611" s="324"/>
      <c r="Q611" s="324"/>
      <c r="R611" s="324"/>
      <c r="S611" s="98"/>
      <c r="T611" s="98"/>
    </row>
    <row r="612" spans="1:20" s="76" customFormat="1" ht="25.5" x14ac:dyDescent="0.2">
      <c r="A612" s="150" t="str">
        <f>'пр.4 вед.стр.'!A159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12" s="151" t="s">
        <v>66</v>
      </c>
      <c r="C612" s="151" t="s">
        <v>72</v>
      </c>
      <c r="D612" s="177" t="str">
        <f>'пр.4 вед.стр.'!E159</f>
        <v>7Р 0 03 00000</v>
      </c>
      <c r="E612" s="177"/>
      <c r="F612" s="451">
        <f>F613</f>
        <v>2871</v>
      </c>
      <c r="G612" s="208"/>
      <c r="H612" s="208"/>
      <c r="I612" s="208"/>
      <c r="J612" s="208"/>
      <c r="K612" s="208"/>
      <c r="L612" s="208"/>
      <c r="M612" s="208"/>
      <c r="N612" s="208"/>
      <c r="O612" s="362"/>
      <c r="P612" s="362"/>
      <c r="Q612" s="362"/>
      <c r="R612" s="362"/>
      <c r="S612" s="208"/>
      <c r="T612" s="208"/>
    </row>
    <row r="613" spans="1:20" s="76" customFormat="1" ht="25.5" x14ac:dyDescent="0.2">
      <c r="A613" s="150" t="str">
        <f>'пр.4 вед.стр.'!A160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13" s="151" t="s">
        <v>66</v>
      </c>
      <c r="C613" s="151" t="s">
        <v>72</v>
      </c>
      <c r="D613" s="177" t="str">
        <f>'пр.4 вед.стр.'!E160</f>
        <v>7Р 0 03 74020</v>
      </c>
      <c r="E613" s="177"/>
      <c r="F613" s="451">
        <f>F614+F616</f>
        <v>2871</v>
      </c>
      <c r="G613" s="208"/>
      <c r="H613" s="208"/>
      <c r="I613" s="208"/>
      <c r="J613" s="208"/>
      <c r="K613" s="208"/>
      <c r="L613" s="208"/>
      <c r="M613" s="208"/>
      <c r="N613" s="208"/>
      <c r="O613" s="362"/>
      <c r="P613" s="362"/>
      <c r="Q613" s="362"/>
      <c r="R613" s="362"/>
      <c r="S613" s="208"/>
      <c r="T613" s="208"/>
    </row>
    <row r="614" spans="1:20" ht="38.25" x14ac:dyDescent="0.2">
      <c r="A614" s="150" t="str">
        <f>'пр.4 вед.стр.'!A161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14" s="151" t="s">
        <v>66</v>
      </c>
      <c r="C614" s="151" t="s">
        <v>72</v>
      </c>
      <c r="D614" s="177" t="str">
        <f>'пр.4 вед.стр.'!E161</f>
        <v>7Р 0 03 74020</v>
      </c>
      <c r="E614" s="177" t="str">
        <f>'пр.4 вед.стр.'!F161</f>
        <v>100</v>
      </c>
      <c r="F614" s="451">
        <f>F615</f>
        <v>2360.6</v>
      </c>
      <c r="K614" s="98"/>
      <c r="L614" s="98"/>
      <c r="M614" s="98"/>
      <c r="N614" s="98"/>
    </row>
    <row r="615" spans="1:20" x14ac:dyDescent="0.2">
      <c r="A615" s="150" t="str">
        <f>'пр.4 вед.стр.'!A162</f>
        <v>Расходы на выплаты персоналу государственных (муниципальных) органов</v>
      </c>
      <c r="B615" s="151" t="s">
        <v>66</v>
      </c>
      <c r="C615" s="151" t="s">
        <v>72</v>
      </c>
      <c r="D615" s="177" t="str">
        <f>'пр.4 вед.стр.'!E162</f>
        <v>7Р 0 03 74020</v>
      </c>
      <c r="E615" s="177" t="str">
        <f>'пр.4 вед.стр.'!F162</f>
        <v>120</v>
      </c>
      <c r="F615" s="451">
        <f>'пр.4 вед.стр.'!G162</f>
        <v>2360.6</v>
      </c>
      <c r="K615" s="98"/>
      <c r="L615" s="98"/>
      <c r="M615" s="98"/>
      <c r="N615" s="98"/>
    </row>
    <row r="616" spans="1:20" x14ac:dyDescent="0.2">
      <c r="A616" s="150" t="str">
        <f>'пр.4 вед.стр.'!A163</f>
        <v>Закупка товаров, работ и услуг для обеспечения государственных (муниципальных) нужд</v>
      </c>
      <c r="B616" s="151" t="s">
        <v>66</v>
      </c>
      <c r="C616" s="151" t="s">
        <v>72</v>
      </c>
      <c r="D616" s="177" t="str">
        <f>'пр.4 вед.стр.'!E163</f>
        <v>7Р 0 03 74020</v>
      </c>
      <c r="E616" s="177" t="str">
        <f>'пр.4 вед.стр.'!F163</f>
        <v>200</v>
      </c>
      <c r="F616" s="451">
        <f>F617</f>
        <v>510.4</v>
      </c>
      <c r="K616" s="98"/>
      <c r="L616" s="98"/>
      <c r="M616" s="98"/>
      <c r="N616" s="98"/>
    </row>
    <row r="617" spans="1:20" x14ac:dyDescent="0.2">
      <c r="A617" s="150" t="str">
        <f>'пр.4 вед.стр.'!A164</f>
        <v>Иные закупки товаров, работ и услуг для обеспечения государственных ( муниципальных ) нужд</v>
      </c>
      <c r="B617" s="151" t="s">
        <v>66</v>
      </c>
      <c r="C617" s="151" t="s">
        <v>72</v>
      </c>
      <c r="D617" s="177" t="str">
        <f>'пр.4 вед.стр.'!E164</f>
        <v>7Р 0 03 74020</v>
      </c>
      <c r="E617" s="331">
        <f>'пр.4 вед.стр.'!F164</f>
        <v>240</v>
      </c>
      <c r="F617" s="451">
        <f>'пр.4 вед.стр.'!G164</f>
        <v>510.4</v>
      </c>
      <c r="K617" s="98"/>
      <c r="L617" s="98"/>
      <c r="M617" s="98"/>
      <c r="N617" s="98"/>
    </row>
    <row r="618" spans="1:20" x14ac:dyDescent="0.2">
      <c r="A618" s="16" t="str">
        <f>'пр.4 вед.стр.'!A581</f>
        <v>Основное мероприятие "Развитие кадрового потенциала"</v>
      </c>
      <c r="B618" s="20" t="s">
        <v>66</v>
      </c>
      <c r="C618" s="20" t="s">
        <v>72</v>
      </c>
      <c r="D618" s="172" t="str">
        <f>'пр.4 вед.стр.'!E581</f>
        <v>7Р 0 06 00000</v>
      </c>
      <c r="E618" s="262"/>
      <c r="F618" s="70">
        <f>F619</f>
        <v>92</v>
      </c>
      <c r="K618" s="98"/>
      <c r="L618" s="98"/>
      <c r="M618" s="98"/>
      <c r="N618" s="98"/>
    </row>
    <row r="619" spans="1:20" ht="25.5" x14ac:dyDescent="0.2">
      <c r="A619" s="16" t="str">
        <f>'пр.4 вед.стр.'!A582</f>
        <v>Развитие творческого и профессионального потенциала педагогических работников образовательных учреждений</v>
      </c>
      <c r="B619" s="20" t="s">
        <v>66</v>
      </c>
      <c r="C619" s="20" t="s">
        <v>72</v>
      </c>
      <c r="D619" s="172" t="str">
        <f>'пр.4 вед.стр.'!E582</f>
        <v>7Р 0 06 91510</v>
      </c>
      <c r="E619" s="262"/>
      <c r="F619" s="70">
        <f>F620</f>
        <v>92</v>
      </c>
      <c r="K619" s="98"/>
      <c r="L619" s="98"/>
      <c r="M619" s="98"/>
      <c r="N619" s="98"/>
    </row>
    <row r="620" spans="1:20" x14ac:dyDescent="0.2">
      <c r="A620" s="16" t="str">
        <f>'пр.4 вед.стр.'!A583</f>
        <v>Социальное обеспечение и иные выплаты населению</v>
      </c>
      <c r="B620" s="20" t="s">
        <v>66</v>
      </c>
      <c r="C620" s="20" t="s">
        <v>72</v>
      </c>
      <c r="D620" s="172" t="str">
        <f>'пр.4 вед.стр.'!E583</f>
        <v>7Р 0 06 91510</v>
      </c>
      <c r="E620" s="262" t="str">
        <f>'пр.4 вед.стр.'!F583</f>
        <v>300</v>
      </c>
      <c r="F620" s="70">
        <f>F621</f>
        <v>92</v>
      </c>
      <c r="K620" s="98"/>
      <c r="L620" s="98"/>
      <c r="M620" s="98"/>
      <c r="N620" s="98"/>
    </row>
    <row r="621" spans="1:20" x14ac:dyDescent="0.2">
      <c r="A621" s="16" t="str">
        <f>'пр.4 вед.стр.'!A584</f>
        <v>Премии и гранты</v>
      </c>
      <c r="B621" s="20" t="s">
        <v>66</v>
      </c>
      <c r="C621" s="20" t="s">
        <v>72</v>
      </c>
      <c r="D621" s="172" t="str">
        <f>'пр.4 вед.стр.'!E584</f>
        <v>7Р 0 06 91510</v>
      </c>
      <c r="E621" s="262" t="str">
        <f>'пр.4 вед.стр.'!F584</f>
        <v>350</v>
      </c>
      <c r="F621" s="70">
        <f>'пр.4 вед.стр.'!G584</f>
        <v>92</v>
      </c>
      <c r="K621" s="98"/>
      <c r="L621" s="98"/>
      <c r="M621" s="98"/>
      <c r="N621" s="98"/>
    </row>
    <row r="622" spans="1:20" s="31" customFormat="1" ht="25.5" x14ac:dyDescent="0.2">
      <c r="A622" s="16" t="s">
        <v>279</v>
      </c>
      <c r="B622" s="20" t="s">
        <v>66</v>
      </c>
      <c r="C622" s="20" t="s">
        <v>72</v>
      </c>
      <c r="D622" s="172" t="s">
        <v>176</v>
      </c>
      <c r="E622" s="172"/>
      <c r="F622" s="70">
        <f>F623</f>
        <v>9448.9</v>
      </c>
      <c r="G622" s="98"/>
      <c r="H622" s="98"/>
      <c r="I622" s="98"/>
      <c r="J622" s="98"/>
      <c r="K622" s="96"/>
      <c r="L622" s="96"/>
      <c r="M622" s="96"/>
      <c r="N622" s="96"/>
      <c r="O622" s="324"/>
      <c r="P622" s="324"/>
      <c r="Q622" s="324"/>
      <c r="R622" s="324"/>
      <c r="S622" s="98"/>
      <c r="T622" s="98"/>
    </row>
    <row r="623" spans="1:20" s="31" customFormat="1" x14ac:dyDescent="0.2">
      <c r="A623" s="16" t="s">
        <v>47</v>
      </c>
      <c r="B623" s="20" t="s">
        <v>66</v>
      </c>
      <c r="C623" s="20" t="s">
        <v>72</v>
      </c>
      <c r="D623" s="172" t="s">
        <v>182</v>
      </c>
      <c r="E623" s="172"/>
      <c r="F623" s="70">
        <f>F624+F627+F632+F635</f>
        <v>9448.9</v>
      </c>
      <c r="G623" s="98"/>
      <c r="H623" s="98"/>
      <c r="I623" s="98"/>
      <c r="J623" s="98"/>
      <c r="K623" s="96"/>
      <c r="L623" s="96"/>
      <c r="M623" s="96"/>
      <c r="N623" s="96"/>
      <c r="O623" s="324"/>
      <c r="P623" s="324"/>
      <c r="Q623" s="324"/>
      <c r="R623" s="324"/>
      <c r="S623" s="98"/>
      <c r="T623" s="98"/>
    </row>
    <row r="624" spans="1:20" s="31" customFormat="1" x14ac:dyDescent="0.2">
      <c r="A624" s="16" t="s">
        <v>178</v>
      </c>
      <c r="B624" s="20" t="s">
        <v>66</v>
      </c>
      <c r="C624" s="20" t="s">
        <v>72</v>
      </c>
      <c r="D624" s="172" t="s">
        <v>183</v>
      </c>
      <c r="E624" s="172"/>
      <c r="F624" s="70">
        <f>F625</f>
        <v>8933.7999999999993</v>
      </c>
      <c r="G624" s="98"/>
      <c r="H624" s="98"/>
      <c r="I624" s="98"/>
      <c r="J624" s="98"/>
      <c r="K624" s="96"/>
      <c r="L624" s="96"/>
      <c r="M624" s="96"/>
      <c r="N624" s="96"/>
      <c r="O624" s="324"/>
      <c r="P624" s="324"/>
      <c r="Q624" s="324"/>
      <c r="R624" s="324"/>
      <c r="S624" s="98"/>
      <c r="T624" s="98"/>
    </row>
    <row r="625" spans="1:20" s="31" customFormat="1" ht="38.25" x14ac:dyDescent="0.2">
      <c r="A625" s="16" t="s">
        <v>92</v>
      </c>
      <c r="B625" s="20" t="s">
        <v>66</v>
      </c>
      <c r="C625" s="20" t="s">
        <v>72</v>
      </c>
      <c r="D625" s="172" t="s">
        <v>183</v>
      </c>
      <c r="E625" s="172" t="s">
        <v>93</v>
      </c>
      <c r="F625" s="70">
        <f>F626</f>
        <v>8933.7999999999993</v>
      </c>
      <c r="G625" s="98"/>
      <c r="H625" s="98"/>
      <c r="I625" s="98"/>
      <c r="J625" s="98"/>
      <c r="K625" s="96"/>
      <c r="L625" s="96"/>
      <c r="M625" s="96"/>
      <c r="N625" s="96"/>
      <c r="O625" s="324"/>
      <c r="P625" s="324"/>
      <c r="Q625" s="324"/>
      <c r="R625" s="324"/>
      <c r="S625" s="98"/>
      <c r="T625" s="98"/>
    </row>
    <row r="626" spans="1:20" s="31" customFormat="1" x14ac:dyDescent="0.2">
      <c r="A626" s="16" t="s">
        <v>89</v>
      </c>
      <c r="B626" s="20" t="s">
        <v>66</v>
      </c>
      <c r="C626" s="20" t="s">
        <v>72</v>
      </c>
      <c r="D626" s="172" t="s">
        <v>183</v>
      </c>
      <c r="E626" s="172" t="s">
        <v>90</v>
      </c>
      <c r="F626" s="70">
        <f>'пр.4 вед.стр.'!G589</f>
        <v>8933.7999999999993</v>
      </c>
      <c r="G626" s="98"/>
      <c r="H626" s="98"/>
      <c r="I626" s="98"/>
      <c r="J626" s="98"/>
      <c r="K626" s="96"/>
      <c r="L626" s="96"/>
      <c r="M626" s="96"/>
      <c r="N626" s="96"/>
      <c r="O626" s="324"/>
      <c r="P626" s="324"/>
      <c r="Q626" s="324"/>
      <c r="R626" s="324"/>
      <c r="S626" s="98"/>
      <c r="T626" s="98"/>
    </row>
    <row r="627" spans="1:20" s="31" customFormat="1" x14ac:dyDescent="0.2">
      <c r="A627" s="16" t="s">
        <v>179</v>
      </c>
      <c r="B627" s="20" t="s">
        <v>66</v>
      </c>
      <c r="C627" s="20" t="s">
        <v>72</v>
      </c>
      <c r="D627" s="172" t="s">
        <v>184</v>
      </c>
      <c r="E627" s="172"/>
      <c r="F627" s="70">
        <f>F628+F630</f>
        <v>300.10000000000002</v>
      </c>
      <c r="G627" s="98"/>
      <c r="H627" s="98"/>
      <c r="I627" s="98"/>
      <c r="J627" s="98"/>
      <c r="K627" s="96"/>
      <c r="L627" s="96"/>
      <c r="M627" s="96"/>
      <c r="N627" s="96"/>
      <c r="O627" s="324"/>
      <c r="P627" s="324"/>
      <c r="Q627" s="324"/>
      <c r="R627" s="324"/>
      <c r="S627" s="98"/>
      <c r="T627" s="98"/>
    </row>
    <row r="628" spans="1:20" s="31" customFormat="1" x14ac:dyDescent="0.2">
      <c r="A628" s="16" t="s">
        <v>335</v>
      </c>
      <c r="B628" s="20" t="s">
        <v>66</v>
      </c>
      <c r="C628" s="20" t="s">
        <v>72</v>
      </c>
      <c r="D628" s="172" t="s">
        <v>184</v>
      </c>
      <c r="E628" s="172" t="s">
        <v>94</v>
      </c>
      <c r="F628" s="70">
        <f>F629</f>
        <v>298.10000000000002</v>
      </c>
      <c r="G628" s="98"/>
      <c r="H628" s="98"/>
      <c r="I628" s="98"/>
      <c r="J628" s="98"/>
      <c r="K628" s="96"/>
      <c r="L628" s="96"/>
      <c r="M628" s="96"/>
      <c r="N628" s="96"/>
      <c r="O628" s="324"/>
      <c r="P628" s="324"/>
      <c r="Q628" s="324"/>
      <c r="R628" s="324"/>
      <c r="S628" s="98"/>
      <c r="T628" s="98"/>
    </row>
    <row r="629" spans="1:20" s="31" customFormat="1" x14ac:dyDescent="0.2">
      <c r="A629" s="16" t="s">
        <v>631</v>
      </c>
      <c r="B629" s="20" t="s">
        <v>66</v>
      </c>
      <c r="C629" s="20" t="s">
        <v>72</v>
      </c>
      <c r="D629" s="172" t="s">
        <v>184</v>
      </c>
      <c r="E629" s="172" t="s">
        <v>91</v>
      </c>
      <c r="F629" s="70">
        <f>'пр.4 вед.стр.'!G592</f>
        <v>298.10000000000002</v>
      </c>
      <c r="G629" s="98"/>
      <c r="H629" s="98"/>
      <c r="I629" s="98"/>
      <c r="J629" s="98"/>
      <c r="K629" s="96"/>
      <c r="L629" s="96"/>
      <c r="M629" s="96"/>
      <c r="N629" s="96"/>
      <c r="O629" s="324"/>
      <c r="P629" s="324"/>
      <c r="Q629" s="324"/>
      <c r="R629" s="324"/>
      <c r="S629" s="98"/>
      <c r="T629" s="98"/>
    </row>
    <row r="630" spans="1:20" s="31" customFormat="1" x14ac:dyDescent="0.2">
      <c r="A630" s="16" t="s">
        <v>110</v>
      </c>
      <c r="B630" s="20" t="s">
        <v>66</v>
      </c>
      <c r="C630" s="20" t="s">
        <v>72</v>
      </c>
      <c r="D630" s="172" t="s">
        <v>184</v>
      </c>
      <c r="E630" s="172" t="s">
        <v>111</v>
      </c>
      <c r="F630" s="70">
        <f>F631</f>
        <v>2</v>
      </c>
      <c r="G630" s="98"/>
      <c r="H630" s="98"/>
      <c r="I630" s="98"/>
      <c r="J630" s="98"/>
      <c r="K630" s="96"/>
      <c r="L630" s="96"/>
      <c r="M630" s="96"/>
      <c r="N630" s="96"/>
      <c r="O630" s="324"/>
      <c r="P630" s="324"/>
      <c r="Q630" s="324"/>
      <c r="R630" s="324"/>
      <c r="S630" s="98"/>
      <c r="T630" s="98"/>
    </row>
    <row r="631" spans="1:20" s="31" customFormat="1" x14ac:dyDescent="0.2">
      <c r="A631" s="16" t="s">
        <v>113</v>
      </c>
      <c r="B631" s="20" t="s">
        <v>66</v>
      </c>
      <c r="C631" s="20" t="s">
        <v>72</v>
      </c>
      <c r="D631" s="172" t="s">
        <v>184</v>
      </c>
      <c r="E631" s="172" t="s">
        <v>114</v>
      </c>
      <c r="F631" s="70">
        <f>'пр.4 вед.стр.'!G594</f>
        <v>2</v>
      </c>
      <c r="G631" s="98"/>
      <c r="H631" s="98"/>
      <c r="I631" s="98"/>
      <c r="J631" s="98"/>
      <c r="K631" s="96"/>
      <c r="L631" s="96"/>
      <c r="M631" s="96"/>
      <c r="N631" s="96"/>
      <c r="O631" s="324"/>
      <c r="P631" s="324"/>
      <c r="Q631" s="324"/>
      <c r="R631" s="324"/>
      <c r="S631" s="98"/>
      <c r="T631" s="98"/>
    </row>
    <row r="632" spans="1:20" s="31" customFormat="1" ht="38.25" x14ac:dyDescent="0.2">
      <c r="A632" s="16" t="s">
        <v>205</v>
      </c>
      <c r="B632" s="20" t="s">
        <v>66</v>
      </c>
      <c r="C632" s="20" t="s">
        <v>72</v>
      </c>
      <c r="D632" s="172" t="s">
        <v>480</v>
      </c>
      <c r="E632" s="172"/>
      <c r="F632" s="70">
        <f>F633</f>
        <v>200</v>
      </c>
      <c r="G632" s="98"/>
      <c r="H632" s="98"/>
      <c r="I632" s="98"/>
      <c r="J632" s="98"/>
      <c r="K632" s="96"/>
      <c r="L632" s="96"/>
      <c r="M632" s="96"/>
      <c r="N632" s="96"/>
      <c r="O632" s="324"/>
      <c r="P632" s="324"/>
      <c r="Q632" s="324"/>
      <c r="R632" s="324"/>
      <c r="S632" s="98"/>
      <c r="T632" s="98"/>
    </row>
    <row r="633" spans="1:20" s="31" customFormat="1" ht="38.25" x14ac:dyDescent="0.2">
      <c r="A633" s="16" t="s">
        <v>92</v>
      </c>
      <c r="B633" s="20" t="s">
        <v>66</v>
      </c>
      <c r="C633" s="20" t="s">
        <v>72</v>
      </c>
      <c r="D633" s="172" t="s">
        <v>480</v>
      </c>
      <c r="E633" s="172" t="s">
        <v>93</v>
      </c>
      <c r="F633" s="468">
        <f>F634</f>
        <v>200</v>
      </c>
      <c r="G633" s="98"/>
      <c r="H633" s="98"/>
      <c r="I633" s="98"/>
      <c r="J633" s="98"/>
      <c r="K633" s="96"/>
      <c r="L633" s="96"/>
      <c r="M633" s="96"/>
      <c r="N633" s="96"/>
      <c r="O633" s="324"/>
      <c r="P633" s="324"/>
      <c r="Q633" s="324"/>
      <c r="R633" s="324"/>
      <c r="S633" s="98"/>
      <c r="T633" s="98"/>
    </row>
    <row r="634" spans="1:20" s="31" customFormat="1" x14ac:dyDescent="0.2">
      <c r="A634" s="16" t="s">
        <v>89</v>
      </c>
      <c r="B634" s="20" t="s">
        <v>66</v>
      </c>
      <c r="C634" s="20" t="s">
        <v>72</v>
      </c>
      <c r="D634" s="172" t="s">
        <v>480</v>
      </c>
      <c r="E634" s="172" t="s">
        <v>90</v>
      </c>
      <c r="F634" s="70">
        <f>'пр.4 вед.стр.'!G597</f>
        <v>200</v>
      </c>
      <c r="G634" s="98"/>
      <c r="H634" s="98"/>
      <c r="I634" s="98"/>
      <c r="J634" s="98"/>
      <c r="K634" s="96"/>
      <c r="L634" s="96"/>
      <c r="M634" s="96"/>
      <c r="N634" s="96"/>
      <c r="O634" s="324"/>
      <c r="P634" s="324"/>
      <c r="Q634" s="324"/>
      <c r="R634" s="324"/>
      <c r="S634" s="98"/>
      <c r="T634" s="98"/>
    </row>
    <row r="635" spans="1:20" s="31" customFormat="1" x14ac:dyDescent="0.2">
      <c r="A635" s="16" t="s">
        <v>177</v>
      </c>
      <c r="B635" s="20" t="s">
        <v>66</v>
      </c>
      <c r="C635" s="20" t="s">
        <v>72</v>
      </c>
      <c r="D635" s="172" t="s">
        <v>481</v>
      </c>
      <c r="E635" s="172"/>
      <c r="F635" s="70">
        <f>F636</f>
        <v>15</v>
      </c>
      <c r="G635" s="98"/>
      <c r="H635" s="98"/>
      <c r="I635" s="98"/>
      <c r="J635" s="98"/>
      <c r="K635" s="96"/>
      <c r="L635" s="96"/>
      <c r="M635" s="96"/>
      <c r="N635" s="96"/>
      <c r="O635" s="324"/>
      <c r="P635" s="324"/>
      <c r="Q635" s="324"/>
      <c r="R635" s="324"/>
      <c r="S635" s="98"/>
      <c r="T635" s="98"/>
    </row>
    <row r="636" spans="1:20" s="31" customFormat="1" ht="38.25" x14ac:dyDescent="0.2">
      <c r="A636" s="16" t="s">
        <v>92</v>
      </c>
      <c r="B636" s="20" t="s">
        <v>66</v>
      </c>
      <c r="C636" s="20" t="s">
        <v>72</v>
      </c>
      <c r="D636" s="172" t="s">
        <v>481</v>
      </c>
      <c r="E636" s="172" t="s">
        <v>93</v>
      </c>
      <c r="F636" s="70">
        <f>F637</f>
        <v>15</v>
      </c>
      <c r="G636" s="98"/>
      <c r="H636" s="98"/>
      <c r="I636" s="98"/>
      <c r="J636" s="98"/>
      <c r="K636" s="96"/>
      <c r="L636" s="96"/>
      <c r="M636" s="96"/>
      <c r="N636" s="96"/>
      <c r="O636" s="324"/>
      <c r="P636" s="324"/>
      <c r="Q636" s="324"/>
      <c r="R636" s="324"/>
      <c r="S636" s="98"/>
      <c r="T636" s="98"/>
    </row>
    <row r="637" spans="1:20" s="31" customFormat="1" x14ac:dyDescent="0.2">
      <c r="A637" s="16" t="s">
        <v>89</v>
      </c>
      <c r="B637" s="20" t="s">
        <v>66</v>
      </c>
      <c r="C637" s="20" t="s">
        <v>72</v>
      </c>
      <c r="D637" s="172" t="s">
        <v>481</v>
      </c>
      <c r="E637" s="172" t="s">
        <v>90</v>
      </c>
      <c r="F637" s="468">
        <f>'пр.4 вед.стр.'!G600</f>
        <v>15</v>
      </c>
      <c r="G637" s="98"/>
      <c r="H637" s="98"/>
      <c r="I637" s="98"/>
      <c r="J637" s="98"/>
      <c r="K637" s="96"/>
      <c r="L637" s="96"/>
      <c r="M637" s="96"/>
      <c r="N637" s="96"/>
      <c r="O637" s="324"/>
      <c r="P637" s="324"/>
      <c r="Q637" s="324"/>
      <c r="R637" s="324"/>
      <c r="S637" s="98"/>
      <c r="T637" s="98"/>
    </row>
    <row r="638" spans="1:20" x14ac:dyDescent="0.2">
      <c r="A638" s="16" t="s">
        <v>533</v>
      </c>
      <c r="B638" s="20" t="s">
        <v>66</v>
      </c>
      <c r="C638" s="20" t="s">
        <v>72</v>
      </c>
      <c r="D638" s="172" t="s">
        <v>534</v>
      </c>
      <c r="E638" s="172"/>
      <c r="F638" s="70">
        <f>F639+F646+F649</f>
        <v>15742.300000000001</v>
      </c>
    </row>
    <row r="639" spans="1:20" s="31" customFormat="1" x14ac:dyDescent="0.2">
      <c r="A639" s="16" t="s">
        <v>265</v>
      </c>
      <c r="B639" s="20" t="s">
        <v>66</v>
      </c>
      <c r="C639" s="20" t="s">
        <v>72</v>
      </c>
      <c r="D639" s="172" t="s">
        <v>535</v>
      </c>
      <c r="E639" s="172"/>
      <c r="F639" s="70">
        <f>F640+F642+F644</f>
        <v>14709.2</v>
      </c>
      <c r="G639" s="98"/>
      <c r="H639" s="98"/>
      <c r="I639" s="98"/>
      <c r="J639" s="98"/>
      <c r="K639" s="96"/>
      <c r="L639" s="96"/>
      <c r="M639" s="96"/>
      <c r="N639" s="96"/>
      <c r="O639" s="324"/>
      <c r="P639" s="324"/>
      <c r="Q639" s="324"/>
      <c r="R639" s="324"/>
      <c r="S639" s="98"/>
      <c r="T639" s="98"/>
    </row>
    <row r="640" spans="1:20" s="31" customFormat="1" ht="38.25" x14ac:dyDescent="0.2">
      <c r="A640" s="16" t="s">
        <v>92</v>
      </c>
      <c r="B640" s="20" t="s">
        <v>66</v>
      </c>
      <c r="C640" s="20" t="s">
        <v>72</v>
      </c>
      <c r="D640" s="172" t="s">
        <v>535</v>
      </c>
      <c r="E640" s="172" t="s">
        <v>93</v>
      </c>
      <c r="F640" s="70">
        <f>F641</f>
        <v>14222.6</v>
      </c>
      <c r="G640" s="98"/>
      <c r="H640" s="98"/>
      <c r="I640" s="98"/>
      <c r="J640" s="98"/>
      <c r="K640" s="96"/>
      <c r="L640" s="96"/>
      <c r="M640" s="96"/>
      <c r="N640" s="96"/>
      <c r="O640" s="324"/>
      <c r="P640" s="324"/>
      <c r="Q640" s="324"/>
      <c r="R640" s="324"/>
      <c r="S640" s="98"/>
      <c r="T640" s="98"/>
    </row>
    <row r="641" spans="1:20" s="31" customFormat="1" x14ac:dyDescent="0.2">
      <c r="A641" s="16" t="s">
        <v>209</v>
      </c>
      <c r="B641" s="20" t="s">
        <v>66</v>
      </c>
      <c r="C641" s="20" t="s">
        <v>72</v>
      </c>
      <c r="D641" s="172" t="s">
        <v>535</v>
      </c>
      <c r="E641" s="172" t="s">
        <v>210</v>
      </c>
      <c r="F641" s="70">
        <f>'пр.4 вед.стр.'!G604</f>
        <v>14222.6</v>
      </c>
      <c r="G641" s="98"/>
      <c r="H641" s="98"/>
      <c r="I641" s="98"/>
      <c r="J641" s="98"/>
      <c r="K641" s="96"/>
      <c r="L641" s="96"/>
      <c r="M641" s="96"/>
      <c r="N641" s="96"/>
      <c r="O641" s="324"/>
      <c r="P641" s="324"/>
      <c r="Q641" s="324"/>
      <c r="R641" s="324"/>
      <c r="S641" s="98"/>
      <c r="T641" s="98"/>
    </row>
    <row r="642" spans="1:20" s="31" customFormat="1" x14ac:dyDescent="0.2">
      <c r="A642" s="16" t="s">
        <v>335</v>
      </c>
      <c r="B642" s="20" t="s">
        <v>66</v>
      </c>
      <c r="C642" s="20" t="s">
        <v>72</v>
      </c>
      <c r="D642" s="172" t="s">
        <v>535</v>
      </c>
      <c r="E642" s="172" t="s">
        <v>94</v>
      </c>
      <c r="F642" s="70">
        <f>F643</f>
        <v>481.6</v>
      </c>
      <c r="G642" s="98"/>
      <c r="H642" s="98"/>
      <c r="I642" s="98"/>
      <c r="J642" s="98"/>
      <c r="K642" s="96"/>
      <c r="L642" s="96"/>
      <c r="M642" s="96"/>
      <c r="N642" s="96"/>
      <c r="O642" s="324"/>
      <c r="P642" s="324"/>
      <c r="Q642" s="324"/>
      <c r="R642" s="324"/>
      <c r="S642" s="98"/>
      <c r="T642" s="98"/>
    </row>
    <row r="643" spans="1:20" s="31" customFormat="1" x14ac:dyDescent="0.2">
      <c r="A643" s="16" t="s">
        <v>631</v>
      </c>
      <c r="B643" s="20" t="s">
        <v>66</v>
      </c>
      <c r="C643" s="20" t="s">
        <v>72</v>
      </c>
      <c r="D643" s="172" t="s">
        <v>535</v>
      </c>
      <c r="E643" s="172" t="s">
        <v>91</v>
      </c>
      <c r="F643" s="70">
        <f>'пр.4 вед.стр.'!G606</f>
        <v>481.6</v>
      </c>
      <c r="G643" s="98"/>
      <c r="H643" s="98"/>
      <c r="I643" s="98"/>
      <c r="J643" s="98"/>
      <c r="K643" s="96"/>
      <c r="L643" s="96"/>
      <c r="M643" s="96"/>
      <c r="N643" s="96"/>
      <c r="O643" s="324"/>
      <c r="P643" s="324"/>
      <c r="Q643" s="324"/>
      <c r="R643" s="324"/>
      <c r="S643" s="98"/>
      <c r="T643" s="98"/>
    </row>
    <row r="644" spans="1:20" s="31" customFormat="1" x14ac:dyDescent="0.2">
      <c r="A644" s="16" t="s">
        <v>110</v>
      </c>
      <c r="B644" s="20" t="s">
        <v>66</v>
      </c>
      <c r="C644" s="20" t="s">
        <v>72</v>
      </c>
      <c r="D644" s="172" t="s">
        <v>535</v>
      </c>
      <c r="E644" s="172" t="s">
        <v>111</v>
      </c>
      <c r="F644" s="70">
        <f>F645</f>
        <v>5</v>
      </c>
      <c r="G644" s="98"/>
      <c r="H644" s="98"/>
      <c r="I644" s="98"/>
      <c r="J644" s="98"/>
      <c r="K644" s="96"/>
      <c r="L644" s="96"/>
      <c r="M644" s="96"/>
      <c r="N644" s="96"/>
      <c r="O644" s="324"/>
      <c r="P644" s="324"/>
      <c r="Q644" s="324"/>
      <c r="R644" s="324"/>
      <c r="S644" s="98"/>
      <c r="T644" s="98"/>
    </row>
    <row r="645" spans="1:20" s="31" customFormat="1" x14ac:dyDescent="0.2">
      <c r="A645" s="16" t="s">
        <v>113</v>
      </c>
      <c r="B645" s="20" t="s">
        <v>66</v>
      </c>
      <c r="C645" s="20" t="s">
        <v>72</v>
      </c>
      <c r="D645" s="172" t="s">
        <v>535</v>
      </c>
      <c r="E645" s="172" t="s">
        <v>114</v>
      </c>
      <c r="F645" s="70">
        <f>'пр.4 вед.стр.'!G608</f>
        <v>5</v>
      </c>
      <c r="G645" s="98"/>
      <c r="H645" s="98"/>
      <c r="I645" s="98"/>
      <c r="J645" s="98"/>
      <c r="K645" s="96"/>
      <c r="L645" s="96"/>
      <c r="M645" s="96"/>
      <c r="N645" s="96"/>
      <c r="O645" s="324"/>
      <c r="P645" s="324"/>
      <c r="Q645" s="324"/>
      <c r="R645" s="324"/>
      <c r="S645" s="98"/>
      <c r="T645" s="98"/>
    </row>
    <row r="646" spans="1:20" s="31" customFormat="1" ht="38.25" x14ac:dyDescent="0.2">
      <c r="A646" s="16" t="s">
        <v>205</v>
      </c>
      <c r="B646" s="20" t="s">
        <v>66</v>
      </c>
      <c r="C646" s="20" t="s">
        <v>72</v>
      </c>
      <c r="D646" s="172" t="s">
        <v>536</v>
      </c>
      <c r="E646" s="172"/>
      <c r="F646" s="70">
        <f>F647</f>
        <v>982</v>
      </c>
      <c r="G646" s="98"/>
      <c r="H646" s="98"/>
      <c r="I646" s="98"/>
      <c r="J646" s="98"/>
      <c r="K646" s="96"/>
      <c r="L646" s="96"/>
      <c r="M646" s="96"/>
      <c r="N646" s="96"/>
      <c r="O646" s="324"/>
      <c r="P646" s="324"/>
      <c r="Q646" s="324"/>
      <c r="R646" s="324"/>
      <c r="S646" s="98"/>
      <c r="T646" s="98"/>
    </row>
    <row r="647" spans="1:20" s="31" customFormat="1" ht="38.25" x14ac:dyDescent="0.2">
      <c r="A647" s="16" t="s">
        <v>92</v>
      </c>
      <c r="B647" s="20" t="s">
        <v>66</v>
      </c>
      <c r="C647" s="20" t="s">
        <v>72</v>
      </c>
      <c r="D647" s="172" t="s">
        <v>536</v>
      </c>
      <c r="E647" s="172" t="s">
        <v>93</v>
      </c>
      <c r="F647" s="468">
        <f>F648</f>
        <v>982</v>
      </c>
      <c r="G647" s="98"/>
      <c r="H647" s="98"/>
      <c r="I647" s="98"/>
      <c r="J647" s="98"/>
      <c r="K647" s="96"/>
      <c r="L647" s="96"/>
      <c r="M647" s="96"/>
      <c r="N647" s="96"/>
      <c r="O647" s="324"/>
      <c r="P647" s="324"/>
      <c r="Q647" s="324"/>
      <c r="R647" s="324"/>
      <c r="S647" s="98"/>
      <c r="T647" s="98"/>
    </row>
    <row r="648" spans="1:20" s="31" customFormat="1" x14ac:dyDescent="0.2">
      <c r="A648" s="16" t="s">
        <v>209</v>
      </c>
      <c r="B648" s="20" t="s">
        <v>66</v>
      </c>
      <c r="C648" s="20" t="s">
        <v>72</v>
      </c>
      <c r="D648" s="172" t="s">
        <v>536</v>
      </c>
      <c r="E648" s="172" t="s">
        <v>210</v>
      </c>
      <c r="F648" s="70">
        <f>'пр.4 вед.стр.'!G611</f>
        <v>982</v>
      </c>
      <c r="G648" s="98"/>
      <c r="H648" s="98"/>
      <c r="I648" s="98"/>
      <c r="J648" s="98"/>
      <c r="K648" s="96"/>
      <c r="L648" s="96"/>
      <c r="M648" s="96"/>
      <c r="N648" s="96"/>
      <c r="O648" s="324"/>
      <c r="P648" s="324"/>
      <c r="Q648" s="324"/>
      <c r="R648" s="324"/>
      <c r="S648" s="98"/>
      <c r="T648" s="98"/>
    </row>
    <row r="649" spans="1:20" s="31" customFormat="1" x14ac:dyDescent="0.2">
      <c r="A649" s="16" t="s">
        <v>177</v>
      </c>
      <c r="B649" s="20" t="s">
        <v>66</v>
      </c>
      <c r="C649" s="20" t="s">
        <v>72</v>
      </c>
      <c r="D649" s="172" t="s">
        <v>537</v>
      </c>
      <c r="E649" s="172"/>
      <c r="F649" s="70">
        <f>F650</f>
        <v>51.1</v>
      </c>
      <c r="G649" s="98"/>
      <c r="H649" s="98"/>
      <c r="I649" s="98"/>
      <c r="J649" s="98"/>
      <c r="K649" s="96"/>
      <c r="L649" s="96"/>
      <c r="M649" s="96"/>
      <c r="N649" s="96"/>
      <c r="O649" s="324"/>
      <c r="P649" s="324"/>
      <c r="Q649" s="324"/>
      <c r="R649" s="324"/>
      <c r="S649" s="98"/>
      <c r="T649" s="98"/>
    </row>
    <row r="650" spans="1:20" s="31" customFormat="1" ht="38.25" x14ac:dyDescent="0.2">
      <c r="A650" s="16" t="s">
        <v>92</v>
      </c>
      <c r="B650" s="20" t="s">
        <v>66</v>
      </c>
      <c r="C650" s="20" t="s">
        <v>72</v>
      </c>
      <c r="D650" s="172" t="s">
        <v>537</v>
      </c>
      <c r="E650" s="172" t="s">
        <v>93</v>
      </c>
      <c r="F650" s="70">
        <f>F651</f>
        <v>51.1</v>
      </c>
      <c r="G650" s="98"/>
      <c r="H650" s="98"/>
      <c r="I650" s="98"/>
      <c r="J650" s="98"/>
      <c r="K650" s="96"/>
      <c r="L650" s="96"/>
      <c r="M650" s="96"/>
      <c r="N650" s="96"/>
      <c r="O650" s="324"/>
      <c r="P650" s="324"/>
      <c r="Q650" s="324"/>
      <c r="R650" s="324"/>
      <c r="S650" s="98"/>
      <c r="T650" s="98"/>
    </row>
    <row r="651" spans="1:20" s="31" customFormat="1" x14ac:dyDescent="0.2">
      <c r="A651" s="16" t="s">
        <v>209</v>
      </c>
      <c r="B651" s="20" t="s">
        <v>66</v>
      </c>
      <c r="C651" s="20" t="s">
        <v>72</v>
      </c>
      <c r="D651" s="172" t="s">
        <v>537</v>
      </c>
      <c r="E651" s="172" t="s">
        <v>210</v>
      </c>
      <c r="F651" s="70">
        <f>'пр.4 вед.стр.'!G614</f>
        <v>51.1</v>
      </c>
      <c r="G651" s="98"/>
      <c r="H651" s="98"/>
      <c r="I651" s="98"/>
      <c r="J651" s="98"/>
      <c r="K651" s="96"/>
      <c r="L651" s="96"/>
      <c r="M651" s="96"/>
      <c r="N651" s="96"/>
      <c r="O651" s="324"/>
      <c r="P651" s="324"/>
      <c r="Q651" s="324"/>
      <c r="R651" s="324"/>
      <c r="S651" s="98"/>
      <c r="T651" s="98"/>
    </row>
    <row r="652" spans="1:20" x14ac:dyDescent="0.2">
      <c r="A652" s="16" t="s">
        <v>538</v>
      </c>
      <c r="B652" s="20" t="s">
        <v>66</v>
      </c>
      <c r="C652" s="20" t="s">
        <v>72</v>
      </c>
      <c r="D652" s="172" t="s">
        <v>539</v>
      </c>
      <c r="E652" s="172"/>
      <c r="F652" s="70">
        <f>F653+F660</f>
        <v>14016.6</v>
      </c>
    </row>
    <row r="653" spans="1:20" s="31" customFormat="1" x14ac:dyDescent="0.2">
      <c r="A653" s="30" t="s">
        <v>267</v>
      </c>
      <c r="B653" s="65" t="s">
        <v>66</v>
      </c>
      <c r="C653" s="65" t="s">
        <v>72</v>
      </c>
      <c r="D653" s="183" t="s">
        <v>540</v>
      </c>
      <c r="E653" s="183"/>
      <c r="F653" s="287">
        <f>F654+F656+F658</f>
        <v>13675.1</v>
      </c>
      <c r="G653" s="98"/>
      <c r="H653" s="98"/>
      <c r="I653" s="98"/>
      <c r="J653" s="98"/>
      <c r="K653" s="96"/>
      <c r="L653" s="96"/>
      <c r="M653" s="96"/>
      <c r="N653" s="96"/>
      <c r="O653" s="324"/>
      <c r="P653" s="324"/>
      <c r="Q653" s="324"/>
      <c r="R653" s="324"/>
      <c r="S653" s="98"/>
      <c r="T653" s="98"/>
    </row>
    <row r="654" spans="1:20" s="31" customFormat="1" ht="38.25" x14ac:dyDescent="0.2">
      <c r="A654" s="30" t="s">
        <v>92</v>
      </c>
      <c r="B654" s="65" t="s">
        <v>66</v>
      </c>
      <c r="C654" s="65" t="s">
        <v>72</v>
      </c>
      <c r="D654" s="183" t="s">
        <v>540</v>
      </c>
      <c r="E654" s="183" t="s">
        <v>93</v>
      </c>
      <c r="F654" s="287">
        <f>F655</f>
        <v>10452.4</v>
      </c>
      <c r="G654" s="98"/>
      <c r="H654" s="98"/>
      <c r="I654" s="98"/>
      <c r="J654" s="98"/>
      <c r="K654" s="96"/>
      <c r="L654" s="96"/>
      <c r="M654" s="96"/>
      <c r="N654" s="96"/>
      <c r="O654" s="324"/>
      <c r="P654" s="324"/>
      <c r="Q654" s="324"/>
      <c r="R654" s="324"/>
      <c r="S654" s="98"/>
      <c r="T654" s="98"/>
    </row>
    <row r="655" spans="1:20" s="31" customFormat="1" x14ac:dyDescent="0.2">
      <c r="A655" s="30" t="s">
        <v>209</v>
      </c>
      <c r="B655" s="65" t="s">
        <v>66</v>
      </c>
      <c r="C655" s="65" t="s">
        <v>72</v>
      </c>
      <c r="D655" s="183" t="s">
        <v>540</v>
      </c>
      <c r="E655" s="183" t="s">
        <v>210</v>
      </c>
      <c r="F655" s="287">
        <f>'пр.4 вед.стр.'!G618</f>
        <v>10452.4</v>
      </c>
      <c r="G655" s="98"/>
      <c r="H655" s="98"/>
      <c r="I655" s="98"/>
      <c r="J655" s="98"/>
      <c r="K655" s="96"/>
      <c r="L655" s="96"/>
      <c r="M655" s="96"/>
      <c r="N655" s="96"/>
      <c r="O655" s="324"/>
      <c r="P655" s="324"/>
      <c r="Q655" s="324"/>
      <c r="R655" s="324"/>
      <c r="S655" s="98"/>
      <c r="T655" s="98"/>
    </row>
    <row r="656" spans="1:20" s="31" customFormat="1" x14ac:dyDescent="0.2">
      <c r="A656" s="30" t="s">
        <v>335</v>
      </c>
      <c r="B656" s="65" t="s">
        <v>66</v>
      </c>
      <c r="C656" s="65" t="s">
        <v>72</v>
      </c>
      <c r="D656" s="183" t="s">
        <v>540</v>
      </c>
      <c r="E656" s="183" t="s">
        <v>94</v>
      </c>
      <c r="F656" s="287">
        <f>F657</f>
        <v>2850.1</v>
      </c>
      <c r="G656" s="98"/>
      <c r="H656" s="98"/>
      <c r="I656" s="98"/>
      <c r="J656" s="98"/>
      <c r="K656" s="96"/>
      <c r="L656" s="96"/>
      <c r="M656" s="96"/>
      <c r="N656" s="96"/>
      <c r="O656" s="324"/>
      <c r="P656" s="324"/>
      <c r="Q656" s="324"/>
      <c r="R656" s="324"/>
      <c r="S656" s="98"/>
      <c r="T656" s="98"/>
    </row>
    <row r="657" spans="1:20" s="31" customFormat="1" x14ac:dyDescent="0.2">
      <c r="A657" s="16" t="s">
        <v>631</v>
      </c>
      <c r="B657" s="65" t="s">
        <v>66</v>
      </c>
      <c r="C657" s="65" t="s">
        <v>72</v>
      </c>
      <c r="D657" s="183" t="s">
        <v>540</v>
      </c>
      <c r="E657" s="183" t="s">
        <v>91</v>
      </c>
      <c r="F657" s="287">
        <f>'пр.4 вед.стр.'!G620</f>
        <v>2850.1</v>
      </c>
      <c r="G657" s="98"/>
      <c r="H657" s="98"/>
      <c r="I657" s="98"/>
      <c r="J657" s="98"/>
      <c r="K657" s="96"/>
      <c r="L657" s="96"/>
      <c r="M657" s="96"/>
      <c r="N657" s="96"/>
      <c r="O657" s="324"/>
      <c r="P657" s="324"/>
      <c r="Q657" s="324"/>
      <c r="R657" s="324"/>
      <c r="S657" s="98"/>
      <c r="T657" s="98"/>
    </row>
    <row r="658" spans="1:20" s="31" customFormat="1" x14ac:dyDescent="0.2">
      <c r="A658" s="30" t="s">
        <v>110</v>
      </c>
      <c r="B658" s="65" t="s">
        <v>66</v>
      </c>
      <c r="C658" s="65" t="s">
        <v>72</v>
      </c>
      <c r="D658" s="183" t="s">
        <v>540</v>
      </c>
      <c r="E658" s="183" t="s">
        <v>111</v>
      </c>
      <c r="F658" s="287">
        <f>F659</f>
        <v>372.6</v>
      </c>
      <c r="G658" s="98"/>
      <c r="H658" s="98"/>
      <c r="I658" s="98"/>
      <c r="J658" s="98"/>
      <c r="K658" s="96"/>
      <c r="L658" s="96"/>
      <c r="M658" s="96"/>
      <c r="N658" s="96"/>
      <c r="O658" s="324"/>
      <c r="P658" s="324"/>
      <c r="Q658" s="324"/>
      <c r="R658" s="324"/>
      <c r="S658" s="98"/>
      <c r="T658" s="98"/>
    </row>
    <row r="659" spans="1:20" s="31" customFormat="1" x14ac:dyDescent="0.2">
      <c r="A659" s="30" t="s">
        <v>113</v>
      </c>
      <c r="B659" s="65" t="s">
        <v>66</v>
      </c>
      <c r="C659" s="65" t="s">
        <v>72</v>
      </c>
      <c r="D659" s="183" t="s">
        <v>540</v>
      </c>
      <c r="E659" s="183" t="s">
        <v>114</v>
      </c>
      <c r="F659" s="287">
        <f>'пр.4 вед.стр.'!G622</f>
        <v>372.6</v>
      </c>
      <c r="G659" s="98"/>
      <c r="H659" s="98"/>
      <c r="I659" s="98"/>
      <c r="J659" s="98"/>
      <c r="K659" s="96"/>
      <c r="L659" s="96"/>
      <c r="M659" s="96"/>
      <c r="N659" s="96"/>
      <c r="O659" s="324"/>
      <c r="P659" s="324"/>
      <c r="Q659" s="324"/>
      <c r="R659" s="324"/>
      <c r="S659" s="98"/>
      <c r="T659" s="98"/>
    </row>
    <row r="660" spans="1:20" s="31" customFormat="1" ht="38.25" x14ac:dyDescent="0.2">
      <c r="A660" s="30" t="s">
        <v>205</v>
      </c>
      <c r="B660" s="65" t="s">
        <v>66</v>
      </c>
      <c r="C660" s="65" t="s">
        <v>72</v>
      </c>
      <c r="D660" s="183" t="s">
        <v>541</v>
      </c>
      <c r="E660" s="183"/>
      <c r="F660" s="287">
        <f>F661</f>
        <v>341.5</v>
      </c>
      <c r="G660" s="98"/>
      <c r="H660" s="98"/>
      <c r="I660" s="98"/>
      <c r="J660" s="98"/>
      <c r="K660" s="96"/>
      <c r="L660" s="96"/>
      <c r="M660" s="96"/>
      <c r="N660" s="96"/>
      <c r="O660" s="324"/>
      <c r="P660" s="324"/>
      <c r="Q660" s="324"/>
      <c r="R660" s="324"/>
      <c r="S660" s="98"/>
      <c r="T660" s="98"/>
    </row>
    <row r="661" spans="1:20" s="31" customFormat="1" ht="38.25" x14ac:dyDescent="0.2">
      <c r="A661" s="30" t="s">
        <v>92</v>
      </c>
      <c r="B661" s="65" t="s">
        <v>66</v>
      </c>
      <c r="C661" s="65" t="s">
        <v>72</v>
      </c>
      <c r="D661" s="183" t="s">
        <v>541</v>
      </c>
      <c r="E661" s="183" t="s">
        <v>93</v>
      </c>
      <c r="F661" s="470">
        <f>F662</f>
        <v>341.5</v>
      </c>
      <c r="G661" s="98"/>
      <c r="H661" s="98"/>
      <c r="I661" s="98"/>
      <c r="J661" s="98"/>
      <c r="K661" s="96"/>
      <c r="L661" s="96"/>
      <c r="M661" s="96"/>
      <c r="N661" s="96"/>
      <c r="O661" s="324"/>
      <c r="P661" s="324"/>
      <c r="Q661" s="324"/>
      <c r="R661" s="324"/>
      <c r="S661" s="98"/>
      <c r="T661" s="98"/>
    </row>
    <row r="662" spans="1:20" s="31" customFormat="1" x14ac:dyDescent="0.2">
      <c r="A662" s="30" t="s">
        <v>209</v>
      </c>
      <c r="B662" s="65" t="s">
        <v>66</v>
      </c>
      <c r="C662" s="65" t="s">
        <v>72</v>
      </c>
      <c r="D662" s="183" t="s">
        <v>541</v>
      </c>
      <c r="E662" s="183" t="s">
        <v>210</v>
      </c>
      <c r="F662" s="287">
        <f>'пр.4 вед.стр.'!G625</f>
        <v>341.5</v>
      </c>
      <c r="G662" s="98"/>
      <c r="H662" s="98"/>
      <c r="I662" s="98"/>
      <c r="J662" s="98"/>
      <c r="K662" s="96"/>
      <c r="L662" s="96"/>
      <c r="M662" s="96"/>
      <c r="N662" s="96"/>
      <c r="O662" s="324"/>
      <c r="P662" s="324"/>
      <c r="Q662" s="324"/>
      <c r="R662" s="324"/>
      <c r="S662" s="98"/>
      <c r="T662" s="98"/>
    </row>
    <row r="663" spans="1:20" s="31" customFormat="1" x14ac:dyDescent="0.2">
      <c r="A663" s="15" t="s">
        <v>122</v>
      </c>
      <c r="B663" s="34" t="s">
        <v>70</v>
      </c>
      <c r="C663" s="34" t="s">
        <v>34</v>
      </c>
      <c r="D663" s="176"/>
      <c r="E663" s="176"/>
      <c r="F663" s="465">
        <f>F664+F731</f>
        <v>44597.399999999994</v>
      </c>
      <c r="G663" s="98"/>
      <c r="H663" s="98"/>
      <c r="I663" s="98"/>
      <c r="J663" s="98"/>
      <c r="K663" s="96"/>
      <c r="L663" s="96"/>
      <c r="M663" s="96"/>
      <c r="N663" s="96"/>
      <c r="O663" s="324"/>
      <c r="P663" s="324"/>
      <c r="Q663" s="324"/>
      <c r="R663" s="324"/>
      <c r="S663" s="98"/>
      <c r="T663" s="98"/>
    </row>
    <row r="664" spans="1:20" s="31" customFormat="1" x14ac:dyDescent="0.2">
      <c r="A664" s="15" t="s">
        <v>12</v>
      </c>
      <c r="B664" s="34" t="s">
        <v>70</v>
      </c>
      <c r="C664" s="34" t="s">
        <v>63</v>
      </c>
      <c r="D664" s="176"/>
      <c r="E664" s="176"/>
      <c r="F664" s="465">
        <f>F666+F686+F703+F713+F723</f>
        <v>30818.1</v>
      </c>
      <c r="G664" s="98"/>
      <c r="H664" s="98"/>
      <c r="I664" s="98"/>
      <c r="J664" s="98"/>
      <c r="K664" s="96"/>
      <c r="L664" s="96"/>
      <c r="M664" s="96"/>
      <c r="N664" s="96"/>
      <c r="O664" s="324"/>
      <c r="P664" s="324"/>
      <c r="Q664" s="324"/>
      <c r="R664" s="324"/>
      <c r="S664" s="98"/>
      <c r="T664" s="98"/>
    </row>
    <row r="665" spans="1:20" s="31" customFormat="1" x14ac:dyDescent="0.2">
      <c r="A665" s="16" t="s">
        <v>496</v>
      </c>
      <c r="B665" s="20" t="s">
        <v>70</v>
      </c>
      <c r="C665" s="20" t="s">
        <v>63</v>
      </c>
      <c r="D665" s="190" t="s">
        <v>497</v>
      </c>
      <c r="E665" s="172"/>
      <c r="F665" s="70">
        <f>F666+F686</f>
        <v>1957</v>
      </c>
      <c r="G665" s="98"/>
      <c r="H665" s="98"/>
      <c r="I665" s="98"/>
      <c r="J665" s="98"/>
      <c r="K665" s="96"/>
      <c r="L665" s="96"/>
      <c r="M665" s="96"/>
      <c r="N665" s="96"/>
      <c r="O665" s="324"/>
      <c r="P665" s="324"/>
      <c r="Q665" s="324"/>
      <c r="R665" s="324"/>
      <c r="S665" s="98"/>
      <c r="T665" s="98"/>
    </row>
    <row r="666" spans="1:20" s="31" customFormat="1" x14ac:dyDescent="0.2">
      <c r="A666" s="154" t="str">
        <f>'пр.4 вед.стр.'!A694</f>
        <v>Муниципальная программа "Развитие культуры в Сусуманском городском округе на 2018- 2020 годы"</v>
      </c>
      <c r="B666" s="155" t="s">
        <v>70</v>
      </c>
      <c r="C666" s="155" t="s">
        <v>63</v>
      </c>
      <c r="D666" s="188" t="str">
        <f>'пр.4 вед.стр.'!E694</f>
        <v xml:space="preserve">7Е 0 00 00000 </v>
      </c>
      <c r="E666" s="171"/>
      <c r="F666" s="467">
        <f>F667+F678+F674+F682</f>
        <v>1477.5</v>
      </c>
      <c r="G666" s="98"/>
      <c r="H666" s="98"/>
      <c r="I666" s="98"/>
      <c r="J666" s="98"/>
      <c r="K666" s="96"/>
      <c r="L666" s="96"/>
      <c r="M666" s="96"/>
      <c r="N666" s="96"/>
      <c r="O666" s="324"/>
      <c r="P666" s="324"/>
      <c r="Q666" s="324"/>
      <c r="R666" s="324"/>
      <c r="S666" s="98"/>
      <c r="T666" s="98"/>
    </row>
    <row r="667" spans="1:20" s="31" customFormat="1" ht="25.5" x14ac:dyDescent="0.2">
      <c r="A667" s="16" t="str">
        <f>'пр.4 вед.стр.'!A695</f>
        <v>Основное мероприятие "Комплектование книжных фондов библиотек Сусуманского городского округа"</v>
      </c>
      <c r="B667" s="20" t="s">
        <v>70</v>
      </c>
      <c r="C667" s="20" t="s">
        <v>63</v>
      </c>
      <c r="D667" s="190" t="str">
        <f>'пр.4 вед.стр.'!E695</f>
        <v xml:space="preserve">7Е 0 01 00000 </v>
      </c>
      <c r="E667" s="172"/>
      <c r="F667" s="70">
        <f>F668+F671</f>
        <v>51.4</v>
      </c>
      <c r="G667" s="98"/>
      <c r="H667" s="98"/>
      <c r="I667" s="98"/>
      <c r="J667" s="98"/>
      <c r="K667" s="96"/>
      <c r="L667" s="96"/>
      <c r="M667" s="96"/>
      <c r="N667" s="96"/>
      <c r="O667" s="324"/>
      <c r="P667" s="324"/>
      <c r="Q667" s="324"/>
      <c r="R667" s="324"/>
      <c r="S667" s="98"/>
      <c r="T667" s="98"/>
    </row>
    <row r="668" spans="1:20" s="31" customFormat="1" x14ac:dyDescent="0.2">
      <c r="A668" s="150" t="str">
        <f>'пр.4 вед.стр.'!A696</f>
        <v>Приобретение литературно- художественных изданий</v>
      </c>
      <c r="B668" s="151" t="s">
        <v>70</v>
      </c>
      <c r="C668" s="151" t="s">
        <v>63</v>
      </c>
      <c r="D668" s="177" t="str">
        <f>'пр.4 вед.стр.'!E696</f>
        <v>7Е 0 01 73160</v>
      </c>
      <c r="E668" s="177"/>
      <c r="F668" s="451">
        <f>F669</f>
        <v>41.4</v>
      </c>
      <c r="G668" s="98"/>
      <c r="H668" s="98"/>
      <c r="I668" s="98"/>
      <c r="J668" s="98"/>
      <c r="K668" s="96"/>
      <c r="L668" s="96"/>
      <c r="M668" s="96"/>
      <c r="N668" s="96"/>
      <c r="O668" s="324"/>
      <c r="P668" s="324"/>
      <c r="Q668" s="324"/>
      <c r="R668" s="324"/>
      <c r="S668" s="98"/>
      <c r="T668" s="98"/>
    </row>
    <row r="669" spans="1:20" s="31" customFormat="1" ht="25.5" x14ac:dyDescent="0.2">
      <c r="A669" s="150" t="str">
        <f>'пр.4 вед.стр.'!A697</f>
        <v>Предоставление субсидий бюджетным, автономным учреждениям и иным некоммерческим организациям</v>
      </c>
      <c r="B669" s="151" t="s">
        <v>70</v>
      </c>
      <c r="C669" s="151" t="s">
        <v>63</v>
      </c>
      <c r="D669" s="177" t="str">
        <f>'пр.4 вед.стр.'!E697</f>
        <v>7Е 0 01 73160</v>
      </c>
      <c r="E669" s="177" t="str">
        <f>'пр.4 вед.стр.'!F697</f>
        <v>600</v>
      </c>
      <c r="F669" s="451">
        <f>F670</f>
        <v>41.4</v>
      </c>
      <c r="G669" s="98"/>
      <c r="H669" s="98"/>
      <c r="I669" s="98"/>
      <c r="J669" s="98"/>
      <c r="K669" s="96"/>
      <c r="L669" s="96"/>
      <c r="M669" s="96"/>
      <c r="N669" s="96"/>
      <c r="O669" s="324"/>
      <c r="P669" s="324"/>
      <c r="Q669" s="324"/>
      <c r="R669" s="324"/>
      <c r="S669" s="98"/>
      <c r="T669" s="98"/>
    </row>
    <row r="670" spans="1:20" s="31" customFormat="1" x14ac:dyDescent="0.2">
      <c r="A670" s="150" t="str">
        <f>'пр.4 вед.стр.'!A698</f>
        <v>Субсидии бюджетным учреждениям</v>
      </c>
      <c r="B670" s="151" t="s">
        <v>70</v>
      </c>
      <c r="C670" s="151" t="s">
        <v>63</v>
      </c>
      <c r="D670" s="177" t="str">
        <f>'пр.4 вед.стр.'!E698</f>
        <v>7Е 0 01 73160</v>
      </c>
      <c r="E670" s="177" t="str">
        <f>'пр.4 вед.стр.'!F698</f>
        <v>610</v>
      </c>
      <c r="F670" s="451">
        <f>'пр.4 вед.стр.'!G698</f>
        <v>41.4</v>
      </c>
      <c r="G670" s="98"/>
      <c r="H670" s="98"/>
      <c r="I670" s="98"/>
      <c r="J670" s="98"/>
      <c r="K670" s="96"/>
      <c r="L670" s="96"/>
      <c r="M670" s="96"/>
      <c r="N670" s="96"/>
      <c r="O670" s="324"/>
      <c r="P670" s="324"/>
      <c r="Q670" s="324"/>
      <c r="R670" s="324"/>
      <c r="S670" s="98"/>
      <c r="T670" s="98"/>
    </row>
    <row r="671" spans="1:20" s="31" customFormat="1" x14ac:dyDescent="0.2">
      <c r="A671" s="160" t="str">
        <f>'пр.4 вед.стр.'!A699</f>
        <v>Приобретение литературно- художественных изданий за счет средств местного бюджета</v>
      </c>
      <c r="B671" s="20" t="s">
        <v>70</v>
      </c>
      <c r="C671" s="20" t="s">
        <v>63</v>
      </c>
      <c r="D671" s="172" t="str">
        <f>'пр.4 вед.стр.'!E699</f>
        <v>7Е 0 01 S3160</v>
      </c>
      <c r="E671" s="181"/>
      <c r="F671" s="70">
        <f>F672</f>
        <v>10</v>
      </c>
      <c r="G671" s="98"/>
      <c r="H671" s="98"/>
      <c r="I671" s="98"/>
      <c r="J671" s="98"/>
      <c r="K671" s="96"/>
      <c r="L671" s="96"/>
      <c r="M671" s="96"/>
      <c r="N671" s="96"/>
      <c r="O671" s="324"/>
      <c r="P671" s="324"/>
      <c r="Q671" s="324"/>
      <c r="R671" s="324"/>
      <c r="S671" s="98"/>
      <c r="T671" s="98"/>
    </row>
    <row r="672" spans="1:20" s="31" customFormat="1" ht="25.5" x14ac:dyDescent="0.2">
      <c r="A672" s="160" t="str">
        <f>'пр.4 вед.стр.'!A700</f>
        <v>Предоставление субсидий бюджетным, автономным учреждениям и иным некоммерческим организациям</v>
      </c>
      <c r="B672" s="20" t="s">
        <v>70</v>
      </c>
      <c r="C672" s="20" t="s">
        <v>63</v>
      </c>
      <c r="D672" s="172" t="str">
        <f>'пр.4 вед.стр.'!E700</f>
        <v>7Е 0 01 S3160</v>
      </c>
      <c r="E672" s="172" t="str">
        <f>'пр.4 вед.стр.'!F700</f>
        <v>600</v>
      </c>
      <c r="F672" s="70">
        <f>F673</f>
        <v>10</v>
      </c>
      <c r="G672" s="98"/>
      <c r="H672" s="98"/>
      <c r="I672" s="98"/>
      <c r="J672" s="98"/>
      <c r="K672" s="96"/>
      <c r="L672" s="96"/>
      <c r="M672" s="96"/>
      <c r="N672" s="96"/>
      <c r="O672" s="324"/>
      <c r="P672" s="324"/>
      <c r="Q672" s="324"/>
      <c r="R672" s="324"/>
      <c r="S672" s="98"/>
      <c r="T672" s="98"/>
    </row>
    <row r="673" spans="1:20" s="31" customFormat="1" x14ac:dyDescent="0.2">
      <c r="A673" s="160" t="str">
        <f>'пр.4 вед.стр.'!A701</f>
        <v>Субсидии бюджетным учреждениям</v>
      </c>
      <c r="B673" s="20" t="s">
        <v>70</v>
      </c>
      <c r="C673" s="20" t="s">
        <v>63</v>
      </c>
      <c r="D673" s="172" t="str">
        <f>'пр.4 вед.стр.'!E701</f>
        <v>7Е 0 01 S3160</v>
      </c>
      <c r="E673" s="172" t="str">
        <f>'пр.4 вед.стр.'!F701</f>
        <v>610</v>
      </c>
      <c r="F673" s="70">
        <f>'пр.4 вед.стр.'!G701</f>
        <v>10</v>
      </c>
      <c r="G673" s="98"/>
      <c r="H673" s="98"/>
      <c r="I673" s="98"/>
      <c r="J673" s="98"/>
      <c r="K673" s="96"/>
      <c r="L673" s="96"/>
      <c r="M673" s="96"/>
      <c r="N673" s="96"/>
      <c r="O673" s="324"/>
      <c r="P673" s="324"/>
      <c r="Q673" s="324"/>
      <c r="R673" s="324"/>
      <c r="S673" s="98"/>
      <c r="T673" s="98"/>
    </row>
    <row r="674" spans="1:20" s="31" customFormat="1" x14ac:dyDescent="0.2">
      <c r="A674" s="29" t="str">
        <f>'пр.4 вед.стр.'!A702</f>
        <v>Основное мероприятие "Сохранение культурного наследия и творческого потенциала"</v>
      </c>
      <c r="B674" s="20" t="s">
        <v>70</v>
      </c>
      <c r="C674" s="20" t="s">
        <v>63</v>
      </c>
      <c r="D674" s="190" t="str">
        <f>'пр.4 вед.стр.'!E702</f>
        <v xml:space="preserve">7Е 0 02 00000 </v>
      </c>
      <c r="E674" s="172"/>
      <c r="F674" s="70">
        <f>F675</f>
        <v>74.5</v>
      </c>
      <c r="G674" s="98"/>
      <c r="H674" s="98"/>
      <c r="I674" s="98"/>
      <c r="J674" s="98"/>
      <c r="K674" s="96"/>
      <c r="L674" s="96"/>
      <c r="M674" s="96"/>
      <c r="N674" s="96"/>
      <c r="O674" s="324"/>
      <c r="P674" s="324"/>
      <c r="Q674" s="324"/>
      <c r="R674" s="324"/>
      <c r="S674" s="98"/>
      <c r="T674" s="98"/>
    </row>
    <row r="675" spans="1:20" s="31" customFormat="1" x14ac:dyDescent="0.2">
      <c r="A675" s="29" t="str">
        <f>'пр.4 вед.стр.'!A703</f>
        <v>Укрепление материально- технической базы учреждений культуры</v>
      </c>
      <c r="B675" s="20" t="s">
        <v>70</v>
      </c>
      <c r="C675" s="20" t="s">
        <v>63</v>
      </c>
      <c r="D675" s="190" t="str">
        <f>'пр.4 вед.стр.'!E703</f>
        <v xml:space="preserve">7Е 0 02 92510 </v>
      </c>
      <c r="E675" s="172"/>
      <c r="F675" s="70">
        <f>F676</f>
        <v>74.5</v>
      </c>
      <c r="G675" s="98"/>
      <c r="H675" s="98"/>
      <c r="I675" s="98"/>
      <c r="J675" s="98"/>
      <c r="K675" s="96"/>
      <c r="L675" s="96"/>
      <c r="M675" s="96"/>
      <c r="N675" s="96"/>
      <c r="O675" s="324"/>
      <c r="P675" s="324"/>
      <c r="Q675" s="324"/>
      <c r="R675" s="324"/>
      <c r="S675" s="98"/>
      <c r="T675" s="98"/>
    </row>
    <row r="676" spans="1:20" s="31" customFormat="1" ht="25.5" x14ac:dyDescent="0.2">
      <c r="A676" s="29" t="str">
        <f>'пр.4 вед.стр.'!A704</f>
        <v>Предоставление субсидий бюджетным, автономным учреждениям и иным некоммерческим организациям</v>
      </c>
      <c r="B676" s="20" t="s">
        <v>70</v>
      </c>
      <c r="C676" s="20" t="s">
        <v>63</v>
      </c>
      <c r="D676" s="190" t="str">
        <f>'пр.4 вед.стр.'!E704</f>
        <v xml:space="preserve">7Е 0 02 92510 </v>
      </c>
      <c r="E676" s="172" t="str">
        <f>'пр.4 вед.стр.'!F704</f>
        <v>600</v>
      </c>
      <c r="F676" s="70">
        <f>F677</f>
        <v>74.5</v>
      </c>
      <c r="G676" s="98"/>
      <c r="H676" s="98"/>
      <c r="I676" s="98"/>
      <c r="J676" s="98"/>
      <c r="K676" s="96"/>
      <c r="L676" s="96"/>
      <c r="M676" s="96"/>
      <c r="N676" s="96"/>
      <c r="O676" s="324"/>
      <c r="P676" s="324"/>
      <c r="Q676" s="324"/>
      <c r="R676" s="324"/>
      <c r="S676" s="98"/>
      <c r="T676" s="98"/>
    </row>
    <row r="677" spans="1:20" s="31" customFormat="1" x14ac:dyDescent="0.2">
      <c r="A677" s="29" t="str">
        <f>'пр.4 вед.стр.'!A705</f>
        <v>Субсидии бюджетным учреждениям</v>
      </c>
      <c r="B677" s="20" t="s">
        <v>70</v>
      </c>
      <c r="C677" s="20" t="s">
        <v>63</v>
      </c>
      <c r="D677" s="190" t="str">
        <f>'пр.4 вед.стр.'!E705</f>
        <v xml:space="preserve">7Е 0 02 92510 </v>
      </c>
      <c r="E677" s="172" t="str">
        <f>'пр.4 вед.стр.'!F705</f>
        <v>610</v>
      </c>
      <c r="F677" s="70">
        <f>'пр.4 вед.стр.'!G705</f>
        <v>74.5</v>
      </c>
      <c r="G677" s="98"/>
      <c r="H677" s="98"/>
      <c r="I677" s="98"/>
      <c r="J677" s="98"/>
      <c r="K677" s="96"/>
      <c r="L677" s="96"/>
      <c r="M677" s="96"/>
      <c r="N677" s="96"/>
      <c r="O677" s="324"/>
      <c r="P677" s="324"/>
      <c r="Q677" s="324"/>
      <c r="R677" s="324"/>
      <c r="S677" s="98"/>
      <c r="T677" s="98"/>
    </row>
    <row r="678" spans="1:20" s="31" customFormat="1" ht="25.5" x14ac:dyDescent="0.2">
      <c r="A678" s="150" t="str">
        <f>'пр.4 вед.стр.'!A706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78" s="151" t="s">
        <v>70</v>
      </c>
      <c r="C678" s="151" t="s">
        <v>63</v>
      </c>
      <c r="D678" s="192" t="str">
        <f>'пр.4 вед.стр.'!E706</f>
        <v xml:space="preserve">7Е 0 03 00000 </v>
      </c>
      <c r="E678" s="177"/>
      <c r="F678" s="451">
        <f>F679</f>
        <v>1101.5999999999999</v>
      </c>
      <c r="G678" s="98"/>
      <c r="H678" s="98"/>
      <c r="I678" s="98"/>
      <c r="J678" s="98"/>
      <c r="K678" s="96"/>
      <c r="L678" s="96"/>
      <c r="M678" s="96"/>
      <c r="N678" s="96"/>
      <c r="O678" s="324"/>
      <c r="P678" s="324"/>
      <c r="Q678" s="324"/>
      <c r="R678" s="324"/>
      <c r="S678" s="98"/>
      <c r="T678" s="98"/>
    </row>
    <row r="679" spans="1:20" s="31" customFormat="1" ht="25.5" x14ac:dyDescent="0.2">
      <c r="A679" s="150" t="str">
        <f>'пр.4 вед.стр.'!A707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79" s="151" t="s">
        <v>70</v>
      </c>
      <c r="C679" s="151" t="s">
        <v>63</v>
      </c>
      <c r="D679" s="192" t="str">
        <f>'пр.4 вед.стр.'!E707</f>
        <v xml:space="preserve">7Е 0 03 75010 </v>
      </c>
      <c r="E679" s="177"/>
      <c r="F679" s="451">
        <f>F680</f>
        <v>1101.5999999999999</v>
      </c>
      <c r="G679" s="98"/>
      <c r="H679" s="98"/>
      <c r="I679" s="98"/>
      <c r="J679" s="98"/>
      <c r="K679" s="96"/>
      <c r="L679" s="96"/>
      <c r="M679" s="96"/>
      <c r="N679" s="96"/>
      <c r="O679" s="324"/>
      <c r="P679" s="324"/>
      <c r="Q679" s="324"/>
      <c r="R679" s="324"/>
      <c r="S679" s="98"/>
      <c r="T679" s="98"/>
    </row>
    <row r="680" spans="1:20" s="31" customFormat="1" ht="25.5" x14ac:dyDescent="0.2">
      <c r="A680" s="150" t="str">
        <f>'пр.4 вед.стр.'!A708</f>
        <v>Предоставление субсидий бюджетным, автономным учреждениям и иным некоммерческим организациям</v>
      </c>
      <c r="B680" s="151" t="s">
        <v>70</v>
      </c>
      <c r="C680" s="151" t="s">
        <v>63</v>
      </c>
      <c r="D680" s="192" t="str">
        <f>'пр.4 вед.стр.'!E708</f>
        <v xml:space="preserve">7Е 0 03 75010 </v>
      </c>
      <c r="E680" s="177" t="str">
        <f>'пр.4 вед.стр.'!F708</f>
        <v>600</v>
      </c>
      <c r="F680" s="451">
        <f>F681</f>
        <v>1101.5999999999999</v>
      </c>
      <c r="G680" s="98"/>
      <c r="H680" s="98"/>
      <c r="I680" s="98"/>
      <c r="J680" s="98"/>
      <c r="K680" s="96"/>
      <c r="L680" s="96"/>
      <c r="M680" s="96"/>
      <c r="N680" s="96"/>
      <c r="O680" s="324"/>
      <c r="P680" s="324"/>
      <c r="Q680" s="324"/>
      <c r="R680" s="324"/>
      <c r="S680" s="98"/>
      <c r="T680" s="98"/>
    </row>
    <row r="681" spans="1:20" s="31" customFormat="1" x14ac:dyDescent="0.2">
      <c r="A681" s="150" t="str">
        <f>'пр.4 вед.стр.'!A709</f>
        <v>Субсидии бюджетным учреждениям</v>
      </c>
      <c r="B681" s="151" t="s">
        <v>70</v>
      </c>
      <c r="C681" s="151" t="s">
        <v>63</v>
      </c>
      <c r="D681" s="192" t="str">
        <f>'пр.4 вед.стр.'!E709</f>
        <v xml:space="preserve">7Е 0 03 75010 </v>
      </c>
      <c r="E681" s="177" t="str">
        <f>'пр.4 вед.стр.'!F709</f>
        <v>610</v>
      </c>
      <c r="F681" s="451">
        <f>'пр.4 вед.стр.'!G709</f>
        <v>1101.5999999999999</v>
      </c>
      <c r="G681" s="98"/>
      <c r="H681" s="98"/>
      <c r="I681" s="98"/>
      <c r="J681" s="98"/>
      <c r="K681" s="96"/>
      <c r="L681" s="96"/>
      <c r="M681" s="96"/>
      <c r="N681" s="96"/>
      <c r="O681" s="324"/>
      <c r="P681" s="324"/>
      <c r="Q681" s="324"/>
      <c r="R681" s="324"/>
      <c r="S681" s="98"/>
      <c r="T681" s="98"/>
    </row>
    <row r="682" spans="1:20" x14ac:dyDescent="0.2">
      <c r="A682" s="16" t="str">
        <f>'пр.4 вед.стр.'!A710</f>
        <v>Основное мероприятие "Формирование доступной среды в учреждениях культуры и искусства"</v>
      </c>
      <c r="B682" s="20" t="s">
        <v>70</v>
      </c>
      <c r="C682" s="20" t="s">
        <v>63</v>
      </c>
      <c r="D682" s="190" t="str">
        <f>'пр.4 вед.стр.'!E710</f>
        <v xml:space="preserve">7Е 0 04 00000 </v>
      </c>
      <c r="E682" s="172"/>
      <c r="F682" s="70">
        <f>F683</f>
        <v>250</v>
      </c>
    </row>
    <row r="683" spans="1:20" x14ac:dyDescent="0.2">
      <c r="A683" s="16" t="str">
        <f>'пр.4 вед.стр.'!A711</f>
        <v>Адаптация социально- значимых объектов для инвалидов и маломобильных групп населения</v>
      </c>
      <c r="B683" s="20" t="s">
        <v>70</v>
      </c>
      <c r="C683" s="20" t="s">
        <v>63</v>
      </c>
      <c r="D683" s="190" t="str">
        <f>'пр.4 вед.стр.'!E711</f>
        <v xml:space="preserve">7Е 0 04 91500 </v>
      </c>
      <c r="E683" s="172"/>
      <c r="F683" s="70">
        <f>F684</f>
        <v>250</v>
      </c>
    </row>
    <row r="684" spans="1:20" ht="25.5" x14ac:dyDescent="0.2">
      <c r="A684" s="16" t="str">
        <f>'пр.4 вед.стр.'!A712</f>
        <v>Предоставление субсидий бюджетным, автономным учреждениям и иным некоммерческим организациям</v>
      </c>
      <c r="B684" s="20" t="s">
        <v>70</v>
      </c>
      <c r="C684" s="20" t="s">
        <v>63</v>
      </c>
      <c r="D684" s="190" t="str">
        <f>'пр.4 вед.стр.'!E712</f>
        <v xml:space="preserve">7Е 0 04 91500 </v>
      </c>
      <c r="E684" s="172" t="str">
        <f>'пр.4 вед.стр.'!F712</f>
        <v>600</v>
      </c>
      <c r="F684" s="70">
        <f>F685</f>
        <v>250</v>
      </c>
    </row>
    <row r="685" spans="1:20" x14ac:dyDescent="0.2">
      <c r="A685" s="16" t="str">
        <f>'пр.4 вед.стр.'!A713</f>
        <v>Субсидии бюджетным учреждениям</v>
      </c>
      <c r="B685" s="20" t="s">
        <v>70</v>
      </c>
      <c r="C685" s="20" t="s">
        <v>63</v>
      </c>
      <c r="D685" s="190" t="str">
        <f>'пр.4 вед.стр.'!E713</f>
        <v xml:space="preserve">7Е 0 04 91500 </v>
      </c>
      <c r="E685" s="172" t="str">
        <f>'пр.4 вед.стр.'!F713</f>
        <v>610</v>
      </c>
      <c r="F685" s="70">
        <f>'пр.4 вед.стр.'!G713</f>
        <v>250</v>
      </c>
    </row>
    <row r="686" spans="1:20" s="31" customFormat="1" ht="18.600000000000001" customHeight="1" x14ac:dyDescent="0.2">
      <c r="A686" s="154" t="str">
        <f>'пр.4 вед.стр.'!A714</f>
        <v>Муниципальная программа  "Пожарная безопасность в Сусуманском городском округе на 2018- 2020 годы"</v>
      </c>
      <c r="B686" s="155" t="s">
        <v>70</v>
      </c>
      <c r="C686" s="155" t="s">
        <v>63</v>
      </c>
      <c r="D686" s="188" t="str">
        <f>'пр.4 вед.стр.'!E714</f>
        <v xml:space="preserve">7П 0 00 00000 </v>
      </c>
      <c r="E686" s="171"/>
      <c r="F686" s="467">
        <f>F687</f>
        <v>479.5</v>
      </c>
      <c r="G686" s="98"/>
      <c r="H686" s="98"/>
      <c r="I686" s="98"/>
      <c r="J686" s="98"/>
      <c r="K686" s="96"/>
      <c r="L686" s="96"/>
      <c r="M686" s="96"/>
      <c r="N686" s="96"/>
      <c r="O686" s="324"/>
      <c r="P686" s="324"/>
      <c r="Q686" s="324"/>
      <c r="R686" s="324"/>
      <c r="S686" s="98"/>
      <c r="T686" s="98"/>
    </row>
    <row r="687" spans="1:20" s="31" customFormat="1" ht="25.5" x14ac:dyDescent="0.2">
      <c r="A687" s="29" t="str">
        <f>'пр.4 вед.стр.'!A715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87" s="20" t="s">
        <v>70</v>
      </c>
      <c r="C687" s="20" t="s">
        <v>63</v>
      </c>
      <c r="D687" s="190" t="str">
        <f>'пр.4 вед.стр.'!E715</f>
        <v xml:space="preserve">7П 0 01 00000 </v>
      </c>
      <c r="E687" s="172"/>
      <c r="F687" s="70">
        <f>F688+F691+F694+F700+F697</f>
        <v>479.5</v>
      </c>
      <c r="G687" s="98"/>
      <c r="H687" s="98"/>
      <c r="I687" s="98"/>
      <c r="J687" s="98"/>
      <c r="K687" s="96"/>
      <c r="L687" s="96"/>
      <c r="M687" s="96"/>
      <c r="N687" s="96"/>
      <c r="O687" s="324"/>
      <c r="P687" s="324"/>
      <c r="Q687" s="324"/>
      <c r="R687" s="324"/>
      <c r="S687" s="98"/>
      <c r="T687" s="98"/>
    </row>
    <row r="688" spans="1:20" s="31" customFormat="1" ht="25.5" x14ac:dyDescent="0.2">
      <c r="A688" s="29" t="str">
        <f>'пр.4 вед.стр.'!A716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88" s="20" t="s">
        <v>70</v>
      </c>
      <c r="C688" s="20" t="s">
        <v>63</v>
      </c>
      <c r="D688" s="190" t="str">
        <f>'пр.4 вед.стр.'!E716</f>
        <v xml:space="preserve">7П 0 01 94100 </v>
      </c>
      <c r="E688" s="172"/>
      <c r="F688" s="70">
        <f>F689</f>
        <v>295</v>
      </c>
      <c r="G688" s="98"/>
      <c r="H688" s="98"/>
      <c r="I688" s="98"/>
      <c r="J688" s="98"/>
      <c r="K688" s="96"/>
      <c r="L688" s="96"/>
      <c r="M688" s="96"/>
      <c r="N688" s="96"/>
      <c r="O688" s="324"/>
      <c r="P688" s="324"/>
      <c r="Q688" s="324"/>
      <c r="R688" s="324"/>
      <c r="S688" s="98"/>
      <c r="T688" s="98"/>
    </row>
    <row r="689" spans="1:20" s="31" customFormat="1" ht="25.5" x14ac:dyDescent="0.2">
      <c r="A689" s="29" t="str">
        <f>'пр.4 вед.стр.'!A717</f>
        <v>Предоставление субсидий бюджетным, автономным учреждениям и иным некоммерческим организациям</v>
      </c>
      <c r="B689" s="20" t="s">
        <v>70</v>
      </c>
      <c r="C689" s="20" t="s">
        <v>63</v>
      </c>
      <c r="D689" s="190" t="str">
        <f>'пр.4 вед.стр.'!E717</f>
        <v xml:space="preserve">7П 0 01 94100 </v>
      </c>
      <c r="E689" s="172" t="str">
        <f>'пр.4 вед.стр.'!F717</f>
        <v>600</v>
      </c>
      <c r="F689" s="70">
        <f>F690</f>
        <v>295</v>
      </c>
      <c r="G689" s="98"/>
      <c r="H689" s="98"/>
      <c r="I689" s="98"/>
      <c r="J689" s="98"/>
      <c r="K689" s="96"/>
      <c r="L689" s="96"/>
      <c r="M689" s="96"/>
      <c r="N689" s="96"/>
      <c r="O689" s="324"/>
      <c r="P689" s="324"/>
      <c r="Q689" s="324"/>
      <c r="R689" s="324"/>
      <c r="S689" s="98"/>
      <c r="T689" s="98"/>
    </row>
    <row r="690" spans="1:20" s="31" customFormat="1" x14ac:dyDescent="0.2">
      <c r="A690" s="29" t="str">
        <f>'пр.4 вед.стр.'!A718</f>
        <v>Субсидии бюджетным учреждениям</v>
      </c>
      <c r="B690" s="20" t="s">
        <v>70</v>
      </c>
      <c r="C690" s="20" t="s">
        <v>63</v>
      </c>
      <c r="D690" s="190" t="str">
        <f>'пр.4 вед.стр.'!E718</f>
        <v xml:space="preserve">7П 0 01 94100 </v>
      </c>
      <c r="E690" s="172" t="str">
        <f>'пр.4 вед.стр.'!F718</f>
        <v>610</v>
      </c>
      <c r="F690" s="70">
        <f>'пр.4 вед.стр.'!G718</f>
        <v>295</v>
      </c>
      <c r="G690" s="98"/>
      <c r="H690" s="98"/>
      <c r="I690" s="98"/>
      <c r="J690" s="98"/>
      <c r="K690" s="96"/>
      <c r="L690" s="96"/>
      <c r="M690" s="96"/>
      <c r="N690" s="96"/>
      <c r="O690" s="324"/>
      <c r="P690" s="324"/>
      <c r="Q690" s="324"/>
      <c r="R690" s="324"/>
      <c r="S690" s="98"/>
      <c r="T690" s="98"/>
    </row>
    <row r="691" spans="1:20" s="31" customFormat="1" x14ac:dyDescent="0.2">
      <c r="A691" s="29" t="str">
        <f>'пр.4 вед.стр.'!A719</f>
        <v>Обработка сгораемых конструкций огнезащитными составами</v>
      </c>
      <c r="B691" s="20" t="s">
        <v>70</v>
      </c>
      <c r="C691" s="20" t="s">
        <v>63</v>
      </c>
      <c r="D691" s="190" t="str">
        <f>'пр.4 вед.стр.'!E719</f>
        <v xml:space="preserve">7П 0 01 94200 </v>
      </c>
      <c r="E691" s="172"/>
      <c r="F691" s="70">
        <f>F692</f>
        <v>80</v>
      </c>
      <c r="G691" s="98"/>
      <c r="H691" s="98"/>
      <c r="I691" s="98"/>
      <c r="J691" s="98"/>
      <c r="K691" s="96"/>
      <c r="L691" s="96"/>
      <c r="M691" s="96"/>
      <c r="N691" s="96"/>
      <c r="O691" s="324"/>
      <c r="P691" s="324"/>
      <c r="Q691" s="324"/>
      <c r="R691" s="324"/>
      <c r="S691" s="98"/>
      <c r="T691" s="98"/>
    </row>
    <row r="692" spans="1:20" s="31" customFormat="1" ht="25.5" x14ac:dyDescent="0.2">
      <c r="A692" s="29" t="str">
        <f>'пр.4 вед.стр.'!A720</f>
        <v>Предоставление субсидий бюджетным, автономным учреждениям и иным некоммерческим организациям</v>
      </c>
      <c r="B692" s="20" t="s">
        <v>70</v>
      </c>
      <c r="C692" s="20" t="s">
        <v>63</v>
      </c>
      <c r="D692" s="190" t="str">
        <f>'пр.4 вед.стр.'!E720</f>
        <v xml:space="preserve">7П 0 01 94200 </v>
      </c>
      <c r="E692" s="172" t="str">
        <f>'пр.4 вед.стр.'!F720</f>
        <v>600</v>
      </c>
      <c r="F692" s="70">
        <f>F693</f>
        <v>80</v>
      </c>
      <c r="G692" s="98"/>
      <c r="H692" s="98"/>
      <c r="I692" s="98"/>
      <c r="J692" s="98"/>
      <c r="K692" s="96"/>
      <c r="L692" s="96"/>
      <c r="M692" s="96"/>
      <c r="N692" s="96"/>
      <c r="O692" s="324"/>
      <c r="P692" s="324"/>
      <c r="Q692" s="324"/>
      <c r="R692" s="324"/>
      <c r="S692" s="98"/>
      <c r="T692" s="98"/>
    </row>
    <row r="693" spans="1:20" s="31" customFormat="1" x14ac:dyDescent="0.2">
      <c r="A693" s="29" t="str">
        <f>'пр.4 вед.стр.'!A721</f>
        <v>Субсидии бюджетным учреждениям</v>
      </c>
      <c r="B693" s="20" t="s">
        <v>70</v>
      </c>
      <c r="C693" s="20" t="s">
        <v>63</v>
      </c>
      <c r="D693" s="190" t="str">
        <f>'пр.4 вед.стр.'!E721</f>
        <v xml:space="preserve">7П 0 01 94200 </v>
      </c>
      <c r="E693" s="172" t="str">
        <f>'пр.4 вед.стр.'!F721</f>
        <v>610</v>
      </c>
      <c r="F693" s="70">
        <f>'пр.4 вед.стр.'!G721</f>
        <v>80</v>
      </c>
      <c r="G693" s="98"/>
      <c r="H693" s="98"/>
      <c r="I693" s="98"/>
      <c r="J693" s="98"/>
      <c r="K693" s="96"/>
      <c r="L693" s="96"/>
      <c r="M693" s="96"/>
      <c r="N693" s="96"/>
      <c r="O693" s="324"/>
      <c r="P693" s="324"/>
      <c r="Q693" s="324"/>
      <c r="R693" s="324"/>
      <c r="S693" s="98"/>
      <c r="T693" s="98"/>
    </row>
    <row r="694" spans="1:20" s="31" customFormat="1" x14ac:dyDescent="0.2">
      <c r="A694" s="29" t="str">
        <f>'пр.4 вед.стр.'!A722</f>
        <v>Приобретение и заправка огнетушителей, средств индивидуальной защиты</v>
      </c>
      <c r="B694" s="20" t="s">
        <v>70</v>
      </c>
      <c r="C694" s="20" t="s">
        <v>63</v>
      </c>
      <c r="D694" s="190" t="str">
        <f>'пр.4 вед.стр.'!E722</f>
        <v xml:space="preserve">7П 0 01 94300 </v>
      </c>
      <c r="E694" s="172"/>
      <c r="F694" s="70">
        <f>F695</f>
        <v>34.5</v>
      </c>
      <c r="G694" s="98"/>
      <c r="H694" s="98"/>
      <c r="I694" s="98"/>
      <c r="J694" s="98"/>
      <c r="K694" s="96"/>
      <c r="L694" s="96"/>
      <c r="M694" s="96"/>
      <c r="N694" s="96"/>
      <c r="O694" s="324"/>
      <c r="P694" s="324"/>
      <c r="Q694" s="324"/>
      <c r="R694" s="324"/>
      <c r="S694" s="98"/>
      <c r="T694" s="98"/>
    </row>
    <row r="695" spans="1:20" s="31" customFormat="1" ht="25.5" x14ac:dyDescent="0.2">
      <c r="A695" s="29" t="str">
        <f>'пр.4 вед.стр.'!A723</f>
        <v>Предоставление субсидий бюджетным, автономным учреждениям и иным некоммерческим организациям</v>
      </c>
      <c r="B695" s="20" t="s">
        <v>70</v>
      </c>
      <c r="C695" s="20" t="s">
        <v>63</v>
      </c>
      <c r="D695" s="190" t="str">
        <f>'пр.4 вед.стр.'!E723</f>
        <v xml:space="preserve">7П 0 01 94300 </v>
      </c>
      <c r="E695" s="172" t="str">
        <f>'пр.4 вед.стр.'!F723</f>
        <v>600</v>
      </c>
      <c r="F695" s="70">
        <f>F696</f>
        <v>34.5</v>
      </c>
      <c r="G695" s="98"/>
      <c r="H695" s="98"/>
      <c r="I695" s="98"/>
      <c r="J695" s="98"/>
      <c r="K695" s="96"/>
      <c r="L695" s="96"/>
      <c r="M695" s="96"/>
      <c r="N695" s="96"/>
      <c r="O695" s="324"/>
      <c r="P695" s="324"/>
      <c r="Q695" s="324"/>
      <c r="R695" s="324"/>
      <c r="S695" s="98"/>
      <c r="T695" s="98"/>
    </row>
    <row r="696" spans="1:20" s="31" customFormat="1" x14ac:dyDescent="0.2">
      <c r="A696" s="29" t="str">
        <f>'пр.4 вед.стр.'!A724</f>
        <v>Субсидии бюджетным учреждениям</v>
      </c>
      <c r="B696" s="20" t="s">
        <v>70</v>
      </c>
      <c r="C696" s="20" t="s">
        <v>63</v>
      </c>
      <c r="D696" s="190" t="str">
        <f>'пр.4 вед.стр.'!E724</f>
        <v xml:space="preserve">7П 0 01 94300 </v>
      </c>
      <c r="E696" s="172" t="str">
        <f>'пр.4 вед.стр.'!F724</f>
        <v>610</v>
      </c>
      <c r="F696" s="70">
        <f>'пр.4 вед.стр.'!G724</f>
        <v>34.5</v>
      </c>
      <c r="G696" s="98"/>
      <c r="H696" s="98"/>
      <c r="I696" s="98"/>
      <c r="J696" s="98"/>
      <c r="K696" s="96"/>
      <c r="L696" s="96"/>
      <c r="M696" s="96"/>
      <c r="N696" s="96"/>
      <c r="O696" s="324"/>
      <c r="P696" s="324"/>
      <c r="Q696" s="324"/>
      <c r="R696" s="324"/>
      <c r="S696" s="98"/>
      <c r="T696" s="98"/>
    </row>
    <row r="697" spans="1:20" s="31" customFormat="1" x14ac:dyDescent="0.2">
      <c r="A697" s="29" t="str">
        <f>'пр.4 вед.стр.'!A725</f>
        <v>Проведение замеров сопротивления изоляции электросетей и электрооборудования</v>
      </c>
      <c r="B697" s="20" t="s">
        <v>70</v>
      </c>
      <c r="C697" s="20" t="s">
        <v>63</v>
      </c>
      <c r="D697" s="190" t="str">
        <f>'пр.4 вед.стр.'!E725</f>
        <v xml:space="preserve">7П 0 01 94400 </v>
      </c>
      <c r="E697" s="172"/>
      <c r="F697" s="70">
        <f>F698</f>
        <v>50</v>
      </c>
      <c r="G697" s="98"/>
      <c r="H697" s="98"/>
      <c r="I697" s="98"/>
      <c r="J697" s="98"/>
      <c r="K697" s="96"/>
      <c r="L697" s="96"/>
      <c r="M697" s="96"/>
      <c r="N697" s="96"/>
      <c r="O697" s="324"/>
      <c r="P697" s="324"/>
      <c r="Q697" s="324"/>
      <c r="R697" s="324"/>
      <c r="S697" s="98"/>
      <c r="T697" s="98"/>
    </row>
    <row r="698" spans="1:20" s="31" customFormat="1" ht="25.5" x14ac:dyDescent="0.2">
      <c r="A698" s="29" t="str">
        <f>'пр.4 вед.стр.'!A726</f>
        <v>Предоставление субсидий бюджетным, автономным учреждениям и иным некоммерческим организациям</v>
      </c>
      <c r="B698" s="20" t="s">
        <v>70</v>
      </c>
      <c r="C698" s="20" t="s">
        <v>63</v>
      </c>
      <c r="D698" s="190" t="str">
        <f>'пр.4 вед.стр.'!E726</f>
        <v xml:space="preserve">7П 0 01 94400 </v>
      </c>
      <c r="E698" s="172" t="str">
        <f>'пр.4 вед.стр.'!F726</f>
        <v>600</v>
      </c>
      <c r="F698" s="70">
        <f>F699</f>
        <v>50</v>
      </c>
      <c r="G698" s="98"/>
      <c r="H698" s="98"/>
      <c r="I698" s="98"/>
      <c r="J698" s="98"/>
      <c r="K698" s="96"/>
      <c r="L698" s="96"/>
      <c r="M698" s="96"/>
      <c r="N698" s="96"/>
      <c r="O698" s="324"/>
      <c r="P698" s="324"/>
      <c r="Q698" s="324"/>
      <c r="R698" s="324"/>
      <c r="S698" s="98"/>
      <c r="T698" s="98"/>
    </row>
    <row r="699" spans="1:20" s="31" customFormat="1" x14ac:dyDescent="0.2">
      <c r="A699" s="29" t="str">
        <f>'пр.4 вед.стр.'!A727</f>
        <v>Субсидии бюджетным учреждениям</v>
      </c>
      <c r="B699" s="20" t="s">
        <v>70</v>
      </c>
      <c r="C699" s="20" t="s">
        <v>63</v>
      </c>
      <c r="D699" s="190" t="str">
        <f>'пр.4 вед.стр.'!E727</f>
        <v xml:space="preserve">7П 0 01 94400 </v>
      </c>
      <c r="E699" s="172" t="str">
        <f>'пр.4 вед.стр.'!F727</f>
        <v>610</v>
      </c>
      <c r="F699" s="70">
        <f>'пр.4 вед.стр.'!G727</f>
        <v>50</v>
      </c>
      <c r="G699" s="98"/>
      <c r="H699" s="98"/>
      <c r="I699" s="98"/>
      <c r="J699" s="98"/>
      <c r="K699" s="96"/>
      <c r="L699" s="96"/>
      <c r="M699" s="96"/>
      <c r="N699" s="96"/>
      <c r="O699" s="324"/>
      <c r="P699" s="324"/>
      <c r="Q699" s="324"/>
      <c r="R699" s="324"/>
      <c r="S699" s="98"/>
      <c r="T699" s="98"/>
    </row>
    <row r="700" spans="1:20" s="31" customFormat="1" ht="25.5" x14ac:dyDescent="0.2">
      <c r="A700" s="29" t="str">
        <f>'пр.4 вед.стр.'!A728</f>
        <v>Проведение проверок исправности и ремонт систем противопожарного водоснабжения, приобретение и обслуживание гидрантов</v>
      </c>
      <c r="B700" s="20" t="s">
        <v>70</v>
      </c>
      <c r="C700" s="20" t="s">
        <v>63</v>
      </c>
      <c r="D700" s="190" t="str">
        <f>'пр.4 вед.стр.'!E728</f>
        <v xml:space="preserve">7П 0 01 94500 </v>
      </c>
      <c r="E700" s="172"/>
      <c r="F700" s="70">
        <f>F701</f>
        <v>20</v>
      </c>
      <c r="G700" s="98"/>
      <c r="H700" s="98"/>
      <c r="I700" s="98"/>
      <c r="J700" s="98"/>
      <c r="K700" s="96"/>
      <c r="L700" s="96"/>
      <c r="M700" s="96"/>
      <c r="N700" s="96"/>
      <c r="O700" s="324"/>
      <c r="P700" s="324"/>
      <c r="Q700" s="324"/>
      <c r="R700" s="324"/>
      <c r="S700" s="98"/>
      <c r="T700" s="98"/>
    </row>
    <row r="701" spans="1:20" s="31" customFormat="1" ht="25.5" x14ac:dyDescent="0.2">
      <c r="A701" s="29" t="str">
        <f>'пр.4 вед.стр.'!A729</f>
        <v>Предоставление субсидий бюджетным, автономным учреждениям и иным некоммерческим организациям</v>
      </c>
      <c r="B701" s="20" t="s">
        <v>70</v>
      </c>
      <c r="C701" s="20" t="s">
        <v>63</v>
      </c>
      <c r="D701" s="190" t="str">
        <f>'пр.4 вед.стр.'!E729</f>
        <v xml:space="preserve">7П 0 01 94500 </v>
      </c>
      <c r="E701" s="172" t="str">
        <f>'пр.4 вед.стр.'!F729</f>
        <v>600</v>
      </c>
      <c r="F701" s="70">
        <f>F702</f>
        <v>20</v>
      </c>
      <c r="G701" s="98"/>
      <c r="H701" s="98"/>
      <c r="I701" s="98"/>
      <c r="J701" s="98"/>
      <c r="K701" s="96"/>
      <c r="L701" s="96"/>
      <c r="M701" s="96"/>
      <c r="N701" s="96"/>
      <c r="O701" s="324"/>
      <c r="P701" s="324"/>
      <c r="Q701" s="324"/>
      <c r="R701" s="324"/>
      <c r="S701" s="98"/>
      <c r="T701" s="98"/>
    </row>
    <row r="702" spans="1:20" s="31" customFormat="1" x14ac:dyDescent="0.2">
      <c r="A702" s="29" t="str">
        <f>'пр.4 вед.стр.'!A730</f>
        <v>Субсидии бюджетным учреждениям</v>
      </c>
      <c r="B702" s="20" t="s">
        <v>70</v>
      </c>
      <c r="C702" s="20" t="s">
        <v>63</v>
      </c>
      <c r="D702" s="190" t="str">
        <f>'пр.4 вед.стр.'!E730</f>
        <v xml:space="preserve">7П 0 01 94500 </v>
      </c>
      <c r="E702" s="172" t="str">
        <f>'пр.4 вед.стр.'!F730</f>
        <v>610</v>
      </c>
      <c r="F702" s="70">
        <f>'пр.4 вед.стр.'!G730</f>
        <v>20</v>
      </c>
      <c r="G702" s="98"/>
      <c r="H702" s="98"/>
      <c r="I702" s="98"/>
      <c r="J702" s="98"/>
      <c r="K702" s="96"/>
      <c r="L702" s="96"/>
      <c r="M702" s="96"/>
      <c r="N702" s="96"/>
      <c r="O702" s="324"/>
      <c r="P702" s="324"/>
      <c r="Q702" s="324"/>
      <c r="R702" s="324"/>
      <c r="S702" s="98"/>
      <c r="T702" s="98"/>
    </row>
    <row r="703" spans="1:20" s="31" customFormat="1" x14ac:dyDescent="0.2">
      <c r="A703" s="16" t="s">
        <v>136</v>
      </c>
      <c r="B703" s="20" t="s">
        <v>70</v>
      </c>
      <c r="C703" s="20" t="s">
        <v>63</v>
      </c>
      <c r="D703" s="172" t="s">
        <v>545</v>
      </c>
      <c r="E703" s="172"/>
      <c r="F703" s="70">
        <f>F704+F707+F710</f>
        <v>11568</v>
      </c>
      <c r="G703" s="98"/>
      <c r="H703" s="98"/>
      <c r="I703" s="98"/>
      <c r="J703" s="98"/>
      <c r="K703" s="96"/>
      <c r="L703" s="96"/>
      <c r="M703" s="96"/>
      <c r="N703" s="96"/>
      <c r="O703" s="324"/>
      <c r="P703" s="324"/>
      <c r="Q703" s="324"/>
      <c r="R703" s="324"/>
      <c r="S703" s="98"/>
      <c r="T703" s="98"/>
    </row>
    <row r="704" spans="1:20" s="31" customFormat="1" x14ac:dyDescent="0.2">
      <c r="A704" s="30" t="s">
        <v>186</v>
      </c>
      <c r="B704" s="65" t="s">
        <v>70</v>
      </c>
      <c r="C704" s="65" t="s">
        <v>63</v>
      </c>
      <c r="D704" s="183" t="s">
        <v>546</v>
      </c>
      <c r="E704" s="183"/>
      <c r="F704" s="287">
        <f>F705</f>
        <v>11156</v>
      </c>
      <c r="G704" s="98"/>
      <c r="H704" s="98"/>
      <c r="I704" s="98"/>
      <c r="J704" s="98"/>
      <c r="K704" s="96"/>
      <c r="L704" s="96"/>
      <c r="M704" s="96"/>
      <c r="N704" s="96"/>
      <c r="O704" s="324"/>
      <c r="P704" s="324"/>
      <c r="Q704" s="324"/>
      <c r="R704" s="324"/>
      <c r="S704" s="98"/>
      <c r="T704" s="98"/>
    </row>
    <row r="705" spans="1:20" s="31" customFormat="1" ht="25.5" x14ac:dyDescent="0.2">
      <c r="A705" s="30" t="s">
        <v>95</v>
      </c>
      <c r="B705" s="65" t="s">
        <v>70</v>
      </c>
      <c r="C705" s="65" t="s">
        <v>63</v>
      </c>
      <c r="D705" s="183" t="s">
        <v>546</v>
      </c>
      <c r="E705" s="183" t="s">
        <v>96</v>
      </c>
      <c r="F705" s="287">
        <f>F706</f>
        <v>11156</v>
      </c>
      <c r="G705" s="98"/>
      <c r="H705" s="98"/>
      <c r="I705" s="98"/>
      <c r="J705" s="98"/>
      <c r="K705" s="96"/>
      <c r="L705" s="96"/>
      <c r="M705" s="96"/>
      <c r="N705" s="96"/>
      <c r="O705" s="324"/>
      <c r="P705" s="324"/>
      <c r="Q705" s="324"/>
      <c r="R705" s="324"/>
      <c r="S705" s="98"/>
      <c r="T705" s="98"/>
    </row>
    <row r="706" spans="1:20" s="31" customFormat="1" x14ac:dyDescent="0.2">
      <c r="A706" s="30" t="s">
        <v>99</v>
      </c>
      <c r="B706" s="65" t="s">
        <v>70</v>
      </c>
      <c r="C706" s="65" t="s">
        <v>63</v>
      </c>
      <c r="D706" s="183" t="s">
        <v>546</v>
      </c>
      <c r="E706" s="183" t="s">
        <v>100</v>
      </c>
      <c r="F706" s="287">
        <f>'пр.4 вед.стр.'!G734</f>
        <v>11156</v>
      </c>
      <c r="G706" s="98"/>
      <c r="H706" s="98"/>
      <c r="I706" s="98"/>
      <c r="J706" s="98"/>
      <c r="K706" s="96"/>
      <c r="L706" s="96"/>
      <c r="M706" s="96"/>
      <c r="N706" s="96"/>
      <c r="O706" s="324"/>
      <c r="P706" s="324"/>
      <c r="Q706" s="324"/>
      <c r="R706" s="324"/>
      <c r="S706" s="98"/>
      <c r="T706" s="98"/>
    </row>
    <row r="707" spans="1:20" s="31" customFormat="1" ht="38.25" x14ac:dyDescent="0.2">
      <c r="A707" s="30" t="s">
        <v>205</v>
      </c>
      <c r="B707" s="65" t="s">
        <v>70</v>
      </c>
      <c r="C707" s="65" t="s">
        <v>63</v>
      </c>
      <c r="D707" s="183" t="s">
        <v>547</v>
      </c>
      <c r="E707" s="183"/>
      <c r="F707" s="287">
        <f>F708</f>
        <v>400</v>
      </c>
      <c r="G707" s="98"/>
      <c r="H707" s="98"/>
      <c r="I707" s="98"/>
      <c r="J707" s="98"/>
      <c r="K707" s="96"/>
      <c r="L707" s="96"/>
      <c r="M707" s="96"/>
      <c r="N707" s="96"/>
      <c r="O707" s="324"/>
      <c r="P707" s="324"/>
      <c r="Q707" s="324"/>
      <c r="R707" s="324"/>
      <c r="S707" s="98"/>
      <c r="T707" s="98"/>
    </row>
    <row r="708" spans="1:20" s="31" customFormat="1" ht="25.5" x14ac:dyDescent="0.2">
      <c r="A708" s="30" t="s">
        <v>95</v>
      </c>
      <c r="B708" s="65" t="s">
        <v>70</v>
      </c>
      <c r="C708" s="65" t="s">
        <v>63</v>
      </c>
      <c r="D708" s="183" t="s">
        <v>547</v>
      </c>
      <c r="E708" s="183" t="s">
        <v>96</v>
      </c>
      <c r="F708" s="287">
        <f>F709</f>
        <v>400</v>
      </c>
      <c r="G708" s="98"/>
      <c r="H708" s="98"/>
      <c r="I708" s="98"/>
      <c r="J708" s="98"/>
      <c r="K708" s="96"/>
      <c r="L708" s="96"/>
      <c r="M708" s="96"/>
      <c r="N708" s="96"/>
      <c r="O708" s="324"/>
      <c r="P708" s="324"/>
      <c r="Q708" s="324"/>
      <c r="R708" s="324"/>
      <c r="S708" s="98"/>
      <c r="T708" s="98"/>
    </row>
    <row r="709" spans="1:20" s="31" customFormat="1" x14ac:dyDescent="0.2">
      <c r="A709" s="30" t="s">
        <v>99</v>
      </c>
      <c r="B709" s="65" t="s">
        <v>70</v>
      </c>
      <c r="C709" s="65" t="s">
        <v>63</v>
      </c>
      <c r="D709" s="183" t="s">
        <v>547</v>
      </c>
      <c r="E709" s="183" t="s">
        <v>100</v>
      </c>
      <c r="F709" s="287">
        <f>'пр.4 вед.стр.'!G737</f>
        <v>400</v>
      </c>
      <c r="G709" s="98"/>
      <c r="H709" s="98"/>
      <c r="I709" s="98"/>
      <c r="J709" s="98"/>
      <c r="K709" s="96"/>
      <c r="L709" s="96"/>
      <c r="M709" s="96"/>
      <c r="N709" s="96"/>
      <c r="O709" s="324"/>
      <c r="P709" s="324"/>
      <c r="Q709" s="324"/>
      <c r="R709" s="324"/>
      <c r="S709" s="98"/>
      <c r="T709" s="98"/>
    </row>
    <row r="710" spans="1:20" s="31" customFormat="1" x14ac:dyDescent="0.2">
      <c r="A710" s="30" t="s">
        <v>177</v>
      </c>
      <c r="B710" s="65" t="s">
        <v>70</v>
      </c>
      <c r="C710" s="65" t="s">
        <v>63</v>
      </c>
      <c r="D710" s="183" t="s">
        <v>548</v>
      </c>
      <c r="E710" s="183"/>
      <c r="F710" s="287">
        <f>F711</f>
        <v>12</v>
      </c>
      <c r="G710" s="98"/>
      <c r="H710" s="98"/>
      <c r="I710" s="98"/>
      <c r="J710" s="98"/>
      <c r="K710" s="96"/>
      <c r="L710" s="96"/>
      <c r="M710" s="96"/>
      <c r="N710" s="96"/>
      <c r="O710" s="324"/>
      <c r="P710" s="324"/>
      <c r="Q710" s="324"/>
      <c r="R710" s="324"/>
      <c r="S710" s="98"/>
      <c r="T710" s="98"/>
    </row>
    <row r="711" spans="1:20" s="31" customFormat="1" ht="25.5" x14ac:dyDescent="0.2">
      <c r="A711" s="30" t="s">
        <v>95</v>
      </c>
      <c r="B711" s="65" t="s">
        <v>70</v>
      </c>
      <c r="C711" s="65" t="s">
        <v>63</v>
      </c>
      <c r="D711" s="183" t="s">
        <v>548</v>
      </c>
      <c r="E711" s="183" t="s">
        <v>96</v>
      </c>
      <c r="F711" s="287">
        <f>F712</f>
        <v>12</v>
      </c>
      <c r="G711" s="98"/>
      <c r="H711" s="98"/>
      <c r="I711" s="98"/>
      <c r="J711" s="98"/>
      <c r="K711" s="96"/>
      <c r="L711" s="96"/>
      <c r="M711" s="96"/>
      <c r="N711" s="96"/>
      <c r="O711" s="324"/>
      <c r="P711" s="324"/>
      <c r="Q711" s="324"/>
      <c r="R711" s="324"/>
      <c r="S711" s="98"/>
      <c r="T711" s="98"/>
    </row>
    <row r="712" spans="1:20" s="31" customFormat="1" x14ac:dyDescent="0.2">
      <c r="A712" s="30" t="s">
        <v>99</v>
      </c>
      <c r="B712" s="65" t="s">
        <v>70</v>
      </c>
      <c r="C712" s="65" t="s">
        <v>63</v>
      </c>
      <c r="D712" s="183" t="s">
        <v>548</v>
      </c>
      <c r="E712" s="183" t="s">
        <v>100</v>
      </c>
      <c r="F712" s="287">
        <f>'пр.4 вед.стр.'!G740</f>
        <v>12</v>
      </c>
      <c r="G712" s="98"/>
      <c r="H712" s="98"/>
      <c r="I712" s="98"/>
      <c r="J712" s="98"/>
      <c r="K712" s="96"/>
      <c r="L712" s="96"/>
      <c r="M712" s="96"/>
      <c r="N712" s="96"/>
      <c r="O712" s="324"/>
      <c r="P712" s="324"/>
      <c r="Q712" s="324"/>
      <c r="R712" s="324"/>
      <c r="S712" s="98"/>
      <c r="T712" s="98"/>
    </row>
    <row r="713" spans="1:20" s="31" customFormat="1" x14ac:dyDescent="0.2">
      <c r="A713" s="16" t="s">
        <v>549</v>
      </c>
      <c r="B713" s="20" t="s">
        <v>70</v>
      </c>
      <c r="C713" s="20" t="s">
        <v>63</v>
      </c>
      <c r="D713" s="172" t="s">
        <v>550</v>
      </c>
      <c r="E713" s="172"/>
      <c r="F713" s="70">
        <f>F714+F717+F720</f>
        <v>15742.8</v>
      </c>
      <c r="G713" s="98"/>
      <c r="H713" s="98"/>
      <c r="I713" s="98"/>
      <c r="J713" s="98"/>
      <c r="K713" s="96"/>
      <c r="L713" s="96"/>
      <c r="M713" s="96"/>
      <c r="N713" s="96"/>
      <c r="O713" s="324"/>
      <c r="P713" s="324"/>
      <c r="Q713" s="324"/>
      <c r="R713" s="324"/>
      <c r="S713" s="98"/>
      <c r="T713" s="98"/>
    </row>
    <row r="714" spans="1:20" s="31" customFormat="1" x14ac:dyDescent="0.2">
      <c r="A714" s="30" t="s">
        <v>186</v>
      </c>
      <c r="B714" s="65" t="s">
        <v>70</v>
      </c>
      <c r="C714" s="65" t="s">
        <v>63</v>
      </c>
      <c r="D714" s="183" t="s">
        <v>551</v>
      </c>
      <c r="E714" s="183"/>
      <c r="F714" s="287">
        <f>F715</f>
        <v>15390.8</v>
      </c>
      <c r="G714" s="98"/>
      <c r="H714" s="98"/>
      <c r="I714" s="98"/>
      <c r="J714" s="98"/>
      <c r="K714" s="96"/>
      <c r="L714" s="96"/>
      <c r="M714" s="96"/>
      <c r="N714" s="96"/>
      <c r="O714" s="324"/>
      <c r="P714" s="324"/>
      <c r="Q714" s="324"/>
      <c r="R714" s="324"/>
      <c r="S714" s="98"/>
      <c r="T714" s="98"/>
    </row>
    <row r="715" spans="1:20" s="31" customFormat="1" ht="25.5" x14ac:dyDescent="0.2">
      <c r="A715" s="30" t="s">
        <v>95</v>
      </c>
      <c r="B715" s="65" t="s">
        <v>70</v>
      </c>
      <c r="C715" s="65" t="s">
        <v>63</v>
      </c>
      <c r="D715" s="183" t="s">
        <v>551</v>
      </c>
      <c r="E715" s="183" t="s">
        <v>96</v>
      </c>
      <c r="F715" s="287">
        <f>F716</f>
        <v>15390.8</v>
      </c>
      <c r="G715" s="98"/>
      <c r="H715" s="98"/>
      <c r="I715" s="98"/>
      <c r="J715" s="98"/>
      <c r="K715" s="96"/>
      <c r="L715" s="96"/>
      <c r="M715" s="96"/>
      <c r="N715" s="96"/>
      <c r="O715" s="324"/>
      <c r="P715" s="324"/>
      <c r="Q715" s="324"/>
      <c r="R715" s="324"/>
      <c r="S715" s="98"/>
      <c r="T715" s="98"/>
    </row>
    <row r="716" spans="1:20" s="31" customFormat="1" x14ac:dyDescent="0.2">
      <c r="A716" s="30" t="s">
        <v>99</v>
      </c>
      <c r="B716" s="65" t="s">
        <v>70</v>
      </c>
      <c r="C716" s="65" t="s">
        <v>63</v>
      </c>
      <c r="D716" s="183" t="s">
        <v>551</v>
      </c>
      <c r="E716" s="183" t="s">
        <v>100</v>
      </c>
      <c r="F716" s="287">
        <f>'пр.4 вед.стр.'!G744</f>
        <v>15390.8</v>
      </c>
      <c r="G716" s="98"/>
      <c r="H716" s="98"/>
      <c r="I716" s="98"/>
      <c r="J716" s="98"/>
      <c r="K716" s="96"/>
      <c r="L716" s="96"/>
      <c r="M716" s="96"/>
      <c r="N716" s="96"/>
      <c r="O716" s="324"/>
      <c r="P716" s="324"/>
      <c r="Q716" s="324"/>
      <c r="R716" s="324"/>
      <c r="S716" s="98"/>
      <c r="T716" s="98"/>
    </row>
    <row r="717" spans="1:20" s="31" customFormat="1" ht="38.25" x14ac:dyDescent="0.2">
      <c r="A717" s="30" t="s">
        <v>205</v>
      </c>
      <c r="B717" s="65" t="s">
        <v>70</v>
      </c>
      <c r="C717" s="65" t="s">
        <v>63</v>
      </c>
      <c r="D717" s="183" t="s">
        <v>552</v>
      </c>
      <c r="E717" s="183"/>
      <c r="F717" s="287">
        <f>F718</f>
        <v>320</v>
      </c>
      <c r="G717" s="98"/>
      <c r="H717" s="98"/>
      <c r="I717" s="98"/>
      <c r="J717" s="98"/>
      <c r="K717" s="96"/>
      <c r="L717" s="96"/>
      <c r="M717" s="96"/>
      <c r="N717" s="96"/>
      <c r="O717" s="324"/>
      <c r="P717" s="324"/>
      <c r="Q717" s="324"/>
      <c r="R717" s="324"/>
      <c r="S717" s="98"/>
      <c r="T717" s="98"/>
    </row>
    <row r="718" spans="1:20" s="31" customFormat="1" ht="25.5" x14ac:dyDescent="0.2">
      <c r="A718" s="30" t="s">
        <v>95</v>
      </c>
      <c r="B718" s="65" t="s">
        <v>70</v>
      </c>
      <c r="C718" s="65" t="s">
        <v>63</v>
      </c>
      <c r="D718" s="183" t="s">
        <v>552</v>
      </c>
      <c r="E718" s="183" t="s">
        <v>96</v>
      </c>
      <c r="F718" s="287">
        <f>F719</f>
        <v>320</v>
      </c>
      <c r="G718" s="98"/>
      <c r="H718" s="98"/>
      <c r="I718" s="98"/>
      <c r="J718" s="98"/>
      <c r="K718" s="96"/>
      <c r="L718" s="96"/>
      <c r="M718" s="96"/>
      <c r="N718" s="96"/>
      <c r="O718" s="324"/>
      <c r="P718" s="324"/>
      <c r="Q718" s="324"/>
      <c r="R718" s="324"/>
      <c r="S718" s="98"/>
      <c r="T718" s="98"/>
    </row>
    <row r="719" spans="1:20" s="31" customFormat="1" x14ac:dyDescent="0.2">
      <c r="A719" s="30" t="s">
        <v>99</v>
      </c>
      <c r="B719" s="65" t="s">
        <v>70</v>
      </c>
      <c r="C719" s="65" t="s">
        <v>63</v>
      </c>
      <c r="D719" s="183" t="s">
        <v>552</v>
      </c>
      <c r="E719" s="183" t="s">
        <v>100</v>
      </c>
      <c r="F719" s="287">
        <f>'пр.4 вед.стр.'!G747</f>
        <v>320</v>
      </c>
      <c r="G719" s="98"/>
      <c r="H719" s="98"/>
      <c r="I719" s="98"/>
      <c r="J719" s="98"/>
      <c r="K719" s="96"/>
      <c r="L719" s="96"/>
      <c r="M719" s="96"/>
      <c r="N719" s="96"/>
      <c r="O719" s="324"/>
      <c r="P719" s="324"/>
      <c r="Q719" s="324"/>
      <c r="R719" s="324"/>
      <c r="S719" s="98"/>
      <c r="T719" s="98"/>
    </row>
    <row r="720" spans="1:20" s="31" customFormat="1" x14ac:dyDescent="0.2">
      <c r="A720" s="30" t="s">
        <v>177</v>
      </c>
      <c r="B720" s="65" t="s">
        <v>70</v>
      </c>
      <c r="C720" s="65" t="s">
        <v>63</v>
      </c>
      <c r="D720" s="183" t="s">
        <v>553</v>
      </c>
      <c r="E720" s="183"/>
      <c r="F720" s="287">
        <f>F721</f>
        <v>32</v>
      </c>
      <c r="G720" s="98"/>
      <c r="H720" s="98"/>
      <c r="I720" s="98"/>
      <c r="J720" s="98"/>
      <c r="K720" s="96"/>
      <c r="L720" s="96"/>
      <c r="M720" s="96"/>
      <c r="N720" s="96"/>
      <c r="O720" s="324"/>
      <c r="P720" s="324"/>
      <c r="Q720" s="324"/>
      <c r="R720" s="324"/>
      <c r="S720" s="98"/>
      <c r="T720" s="98"/>
    </row>
    <row r="721" spans="1:20" s="31" customFormat="1" ht="25.5" x14ac:dyDescent="0.2">
      <c r="A721" s="30" t="s">
        <v>95</v>
      </c>
      <c r="B721" s="65" t="s">
        <v>70</v>
      </c>
      <c r="C721" s="65" t="s">
        <v>63</v>
      </c>
      <c r="D721" s="183" t="s">
        <v>553</v>
      </c>
      <c r="E721" s="183" t="s">
        <v>96</v>
      </c>
      <c r="F721" s="287">
        <f>F722</f>
        <v>32</v>
      </c>
      <c r="G721" s="98"/>
      <c r="H721" s="98"/>
      <c r="I721" s="98"/>
      <c r="J721" s="98"/>
      <c r="K721" s="96"/>
      <c r="L721" s="96"/>
      <c r="M721" s="96"/>
      <c r="N721" s="96"/>
      <c r="O721" s="324"/>
      <c r="P721" s="324"/>
      <c r="Q721" s="324"/>
      <c r="R721" s="324"/>
      <c r="S721" s="98"/>
      <c r="T721" s="98"/>
    </row>
    <row r="722" spans="1:20" s="31" customFormat="1" x14ac:dyDescent="0.2">
      <c r="A722" s="30" t="s">
        <v>99</v>
      </c>
      <c r="B722" s="65" t="s">
        <v>70</v>
      </c>
      <c r="C722" s="65" t="s">
        <v>63</v>
      </c>
      <c r="D722" s="183" t="s">
        <v>553</v>
      </c>
      <c r="E722" s="183" t="s">
        <v>100</v>
      </c>
      <c r="F722" s="287">
        <f>'пр.4 вед.стр.'!G750</f>
        <v>32</v>
      </c>
      <c r="G722" s="98"/>
      <c r="H722" s="98"/>
      <c r="I722" s="98"/>
      <c r="J722" s="98"/>
      <c r="K722" s="96"/>
      <c r="L722" s="96"/>
      <c r="M722" s="96"/>
      <c r="N722" s="96"/>
      <c r="O722" s="324"/>
      <c r="P722" s="324"/>
      <c r="Q722" s="324"/>
      <c r="R722" s="324"/>
      <c r="S722" s="98"/>
      <c r="T722" s="98"/>
    </row>
    <row r="723" spans="1:20" s="31" customFormat="1" x14ac:dyDescent="0.2">
      <c r="A723" s="16" t="s">
        <v>78</v>
      </c>
      <c r="B723" s="20" t="s">
        <v>70</v>
      </c>
      <c r="C723" s="20" t="s">
        <v>63</v>
      </c>
      <c r="D723" s="172" t="s">
        <v>554</v>
      </c>
      <c r="E723" s="172"/>
      <c r="F723" s="70">
        <f>F724</f>
        <v>1550.3</v>
      </c>
      <c r="G723" s="98"/>
      <c r="H723" s="98"/>
      <c r="I723" s="98"/>
      <c r="J723" s="98"/>
      <c r="K723" s="96"/>
      <c r="L723" s="96"/>
      <c r="M723" s="96"/>
      <c r="N723" s="96"/>
      <c r="O723" s="324"/>
      <c r="P723" s="324"/>
      <c r="Q723" s="324"/>
      <c r="R723" s="324"/>
      <c r="S723" s="98"/>
      <c r="T723" s="98"/>
    </row>
    <row r="724" spans="1:20" s="76" customFormat="1" x14ac:dyDescent="0.2">
      <c r="A724" s="16" t="s">
        <v>555</v>
      </c>
      <c r="B724" s="20" t="s">
        <v>70</v>
      </c>
      <c r="C724" s="20" t="s">
        <v>63</v>
      </c>
      <c r="D724" s="172" t="s">
        <v>556</v>
      </c>
      <c r="E724" s="172"/>
      <c r="F724" s="70">
        <f>F725+F727+F729</f>
        <v>1550.3</v>
      </c>
      <c r="G724" s="96"/>
      <c r="H724" s="96"/>
      <c r="I724" s="96"/>
      <c r="J724" s="96"/>
      <c r="K724" s="208"/>
      <c r="L724" s="208"/>
      <c r="M724" s="208"/>
      <c r="N724" s="208"/>
      <c r="O724" s="362"/>
      <c r="P724" s="362"/>
      <c r="Q724" s="362"/>
      <c r="R724" s="362"/>
      <c r="S724" s="208"/>
      <c r="T724" s="208"/>
    </row>
    <row r="725" spans="1:20" s="31" customFormat="1" ht="38.25" x14ac:dyDescent="0.2">
      <c r="A725" s="16" t="s">
        <v>92</v>
      </c>
      <c r="B725" s="20" t="s">
        <v>70</v>
      </c>
      <c r="C725" s="20" t="s">
        <v>63</v>
      </c>
      <c r="D725" s="172" t="s">
        <v>556</v>
      </c>
      <c r="E725" s="172" t="s">
        <v>93</v>
      </c>
      <c r="F725" s="70">
        <f>F726</f>
        <v>1261</v>
      </c>
      <c r="G725" s="98"/>
      <c r="H725" s="98"/>
      <c r="I725" s="98"/>
      <c r="J725" s="98"/>
      <c r="K725" s="96"/>
      <c r="L725" s="96"/>
      <c r="M725" s="96"/>
      <c r="N725" s="96"/>
      <c r="O725" s="324"/>
      <c r="P725" s="324"/>
      <c r="Q725" s="324"/>
      <c r="R725" s="324"/>
      <c r="S725" s="98"/>
      <c r="T725" s="98"/>
    </row>
    <row r="726" spans="1:20" s="31" customFormat="1" x14ac:dyDescent="0.2">
      <c r="A726" s="16" t="s">
        <v>209</v>
      </c>
      <c r="B726" s="20" t="s">
        <v>70</v>
      </c>
      <c r="C726" s="20" t="s">
        <v>63</v>
      </c>
      <c r="D726" s="172" t="s">
        <v>556</v>
      </c>
      <c r="E726" s="172" t="s">
        <v>210</v>
      </c>
      <c r="F726" s="70">
        <f>'пр.4 вед.стр.'!G754</f>
        <v>1261</v>
      </c>
      <c r="G726" s="98"/>
      <c r="H726" s="98"/>
      <c r="I726" s="98"/>
      <c r="J726" s="98"/>
      <c r="K726" s="96"/>
      <c r="L726" s="96"/>
      <c r="M726" s="96"/>
      <c r="N726" s="96"/>
      <c r="O726" s="324"/>
      <c r="P726" s="324"/>
      <c r="Q726" s="324"/>
      <c r="R726" s="324"/>
      <c r="S726" s="98"/>
      <c r="T726" s="98"/>
    </row>
    <row r="727" spans="1:20" s="31" customFormat="1" x14ac:dyDescent="0.2">
      <c r="A727" s="16" t="s">
        <v>335</v>
      </c>
      <c r="B727" s="20" t="s">
        <v>70</v>
      </c>
      <c r="C727" s="20" t="s">
        <v>63</v>
      </c>
      <c r="D727" s="172" t="s">
        <v>556</v>
      </c>
      <c r="E727" s="172" t="s">
        <v>94</v>
      </c>
      <c r="F727" s="70">
        <f>F728</f>
        <v>279.3</v>
      </c>
      <c r="G727" s="98"/>
      <c r="H727" s="98"/>
      <c r="I727" s="98"/>
      <c r="J727" s="98"/>
      <c r="K727" s="96"/>
      <c r="L727" s="96"/>
      <c r="M727" s="96"/>
      <c r="N727" s="96"/>
      <c r="O727" s="324"/>
      <c r="P727" s="324"/>
      <c r="Q727" s="324"/>
      <c r="R727" s="324"/>
      <c r="S727" s="98"/>
      <c r="T727" s="98"/>
    </row>
    <row r="728" spans="1:20" s="31" customFormat="1" x14ac:dyDescent="0.2">
      <c r="A728" s="16" t="s">
        <v>631</v>
      </c>
      <c r="B728" s="20" t="s">
        <v>70</v>
      </c>
      <c r="C728" s="20" t="s">
        <v>63</v>
      </c>
      <c r="D728" s="172" t="s">
        <v>556</v>
      </c>
      <c r="E728" s="172" t="s">
        <v>91</v>
      </c>
      <c r="F728" s="70">
        <f>'пр.4 вед.стр.'!G756</f>
        <v>279.3</v>
      </c>
      <c r="G728" s="98"/>
      <c r="H728" s="98"/>
      <c r="I728" s="98"/>
      <c r="J728" s="98"/>
      <c r="K728" s="96"/>
      <c r="L728" s="96"/>
      <c r="M728" s="96"/>
      <c r="N728" s="96"/>
      <c r="O728" s="324"/>
      <c r="P728" s="324"/>
      <c r="Q728" s="324"/>
      <c r="R728" s="324"/>
      <c r="S728" s="98"/>
      <c r="T728" s="98"/>
    </row>
    <row r="729" spans="1:20" s="31" customFormat="1" x14ac:dyDescent="0.2">
      <c r="A729" s="16" t="s">
        <v>110</v>
      </c>
      <c r="B729" s="20" t="s">
        <v>70</v>
      </c>
      <c r="C729" s="20" t="s">
        <v>63</v>
      </c>
      <c r="D729" s="172" t="s">
        <v>556</v>
      </c>
      <c r="E729" s="172" t="s">
        <v>111</v>
      </c>
      <c r="F729" s="70">
        <f>F730</f>
        <v>10</v>
      </c>
      <c r="G729" s="98"/>
      <c r="H729" s="98"/>
      <c r="I729" s="98"/>
      <c r="J729" s="98"/>
      <c r="K729" s="96"/>
      <c r="L729" s="96"/>
      <c r="M729" s="96"/>
      <c r="N729" s="96"/>
      <c r="O729" s="324"/>
      <c r="P729" s="324"/>
      <c r="Q729" s="324"/>
      <c r="R729" s="324"/>
      <c r="S729" s="98"/>
      <c r="T729" s="98"/>
    </row>
    <row r="730" spans="1:20" s="31" customFormat="1" x14ac:dyDescent="0.2">
      <c r="A730" s="16" t="s">
        <v>113</v>
      </c>
      <c r="B730" s="20" t="s">
        <v>70</v>
      </c>
      <c r="C730" s="20" t="s">
        <v>63</v>
      </c>
      <c r="D730" s="172" t="s">
        <v>556</v>
      </c>
      <c r="E730" s="172" t="s">
        <v>114</v>
      </c>
      <c r="F730" s="70">
        <f>'пр.4 вед.стр.'!G758</f>
        <v>10</v>
      </c>
      <c r="G730" s="98"/>
      <c r="H730" s="98"/>
      <c r="I730" s="98"/>
      <c r="J730" s="98"/>
      <c r="K730" s="96"/>
      <c r="L730" s="96"/>
      <c r="M730" s="96"/>
      <c r="N730" s="96"/>
      <c r="O730" s="324"/>
      <c r="P730" s="324"/>
      <c r="Q730" s="324"/>
      <c r="R730" s="324"/>
      <c r="S730" s="98"/>
      <c r="T730" s="98"/>
    </row>
    <row r="731" spans="1:20" s="31" customFormat="1" x14ac:dyDescent="0.2">
      <c r="A731" s="15" t="s">
        <v>83</v>
      </c>
      <c r="B731" s="34" t="s">
        <v>70</v>
      </c>
      <c r="C731" s="34" t="s">
        <v>65</v>
      </c>
      <c r="D731" s="176"/>
      <c r="E731" s="176"/>
      <c r="F731" s="465">
        <f>F733+F740+F745+F750+F768</f>
        <v>13779.3</v>
      </c>
      <c r="G731" s="98"/>
      <c r="H731" s="98"/>
      <c r="I731" s="98"/>
      <c r="J731" s="98"/>
      <c r="K731" s="96"/>
      <c r="L731" s="96"/>
      <c r="M731" s="96"/>
      <c r="N731" s="96"/>
      <c r="O731" s="324"/>
      <c r="P731" s="324"/>
      <c r="Q731" s="324"/>
      <c r="R731" s="324"/>
      <c r="S731" s="98"/>
      <c r="T731" s="98"/>
    </row>
    <row r="732" spans="1:20" s="31" customFormat="1" x14ac:dyDescent="0.2">
      <c r="A732" s="16" t="s">
        <v>496</v>
      </c>
      <c r="B732" s="20" t="s">
        <v>70</v>
      </c>
      <c r="C732" s="20" t="s">
        <v>65</v>
      </c>
      <c r="D732" s="190" t="s">
        <v>497</v>
      </c>
      <c r="E732" s="172"/>
      <c r="F732" s="70">
        <f>F733+F740+F745</f>
        <v>313.5</v>
      </c>
      <c r="G732" s="98"/>
      <c r="H732" s="98"/>
      <c r="I732" s="98"/>
      <c r="J732" s="98"/>
      <c r="K732" s="96"/>
      <c r="L732" s="96"/>
      <c r="M732" s="96"/>
      <c r="N732" s="96"/>
      <c r="O732" s="324"/>
      <c r="P732" s="324"/>
      <c r="Q732" s="324"/>
      <c r="R732" s="324"/>
      <c r="S732" s="98"/>
      <c r="T732" s="98"/>
    </row>
    <row r="733" spans="1:20" s="31" customFormat="1" x14ac:dyDescent="0.2">
      <c r="A733" s="154" t="str">
        <f>'пр.4 вед.стр.'!A761</f>
        <v>Муниципальная программа "Развитие культуры в Сусуманском городском округе на 2018- 2020 годы"</v>
      </c>
      <c r="B733" s="155" t="s">
        <v>70</v>
      </c>
      <c r="C733" s="155" t="s">
        <v>65</v>
      </c>
      <c r="D733" s="188" t="str">
        <f>'пр.4 вед.стр.'!E761</f>
        <v xml:space="preserve">7Е 0 00 00000 </v>
      </c>
      <c r="E733" s="171"/>
      <c r="F733" s="467">
        <f>F734</f>
        <v>261.60000000000002</v>
      </c>
      <c r="G733" s="98"/>
      <c r="H733" s="98"/>
      <c r="I733" s="98"/>
      <c r="J733" s="98"/>
      <c r="K733" s="96"/>
      <c r="L733" s="96"/>
      <c r="M733" s="96"/>
      <c r="N733" s="96"/>
      <c r="O733" s="324"/>
      <c r="P733" s="324"/>
      <c r="Q733" s="324"/>
      <c r="R733" s="324"/>
      <c r="S733" s="98"/>
      <c r="T733" s="98"/>
    </row>
    <row r="734" spans="1:20" s="31" customFormat="1" x14ac:dyDescent="0.2">
      <c r="A734" s="29" t="str">
        <f>'пр.4 вед.стр.'!A762</f>
        <v>Основное мероприятие "Сохранение культурного наследия и творческого потенциала"</v>
      </c>
      <c r="B734" s="20" t="s">
        <v>70</v>
      </c>
      <c r="C734" s="20" t="s">
        <v>65</v>
      </c>
      <c r="D734" s="190" t="str">
        <f>'пр.4 вед.стр.'!E762</f>
        <v xml:space="preserve">7Е 0 02 00000 </v>
      </c>
      <c r="E734" s="172"/>
      <c r="F734" s="70">
        <f>F735</f>
        <v>261.60000000000002</v>
      </c>
      <c r="G734" s="98"/>
      <c r="H734" s="98"/>
      <c r="I734" s="98"/>
      <c r="J734" s="98"/>
      <c r="K734" s="96"/>
      <c r="L734" s="96"/>
      <c r="M734" s="96"/>
      <c r="N734" s="96"/>
      <c r="O734" s="324"/>
      <c r="P734" s="324"/>
      <c r="Q734" s="324"/>
      <c r="R734" s="324"/>
      <c r="S734" s="98"/>
      <c r="T734" s="98"/>
    </row>
    <row r="735" spans="1:20" s="31" customFormat="1" x14ac:dyDescent="0.2">
      <c r="A735" s="29" t="str">
        <f>'пр.4 вед.стр.'!A763</f>
        <v>Проведение и участие в конкурсах, фестивалях, выставках, концертах, мастер- классах</v>
      </c>
      <c r="B735" s="20" t="s">
        <v>70</v>
      </c>
      <c r="C735" s="20" t="s">
        <v>65</v>
      </c>
      <c r="D735" s="190" t="s">
        <v>350</v>
      </c>
      <c r="E735" s="176"/>
      <c r="F735" s="70">
        <f>F736+F738</f>
        <v>261.60000000000002</v>
      </c>
      <c r="G735" s="98"/>
      <c r="H735" s="98"/>
      <c r="I735" s="98"/>
      <c r="J735" s="98"/>
      <c r="K735" s="96"/>
      <c r="L735" s="96"/>
      <c r="M735" s="96"/>
      <c r="N735" s="96"/>
      <c r="O735" s="324"/>
      <c r="P735" s="324"/>
      <c r="Q735" s="324"/>
      <c r="R735" s="324"/>
      <c r="S735" s="98"/>
      <c r="T735" s="98"/>
    </row>
    <row r="736" spans="1:20" s="31" customFormat="1" ht="38.25" x14ac:dyDescent="0.2">
      <c r="A736" s="29" t="str">
        <f>'пр.4 вед.стр.'!A764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6" s="20" t="s">
        <v>70</v>
      </c>
      <c r="C736" s="20" t="s">
        <v>65</v>
      </c>
      <c r="D736" s="190" t="str">
        <f>'пр.4 вед.стр.'!E764</f>
        <v xml:space="preserve">7Е 0 02 96120 </v>
      </c>
      <c r="E736" s="172" t="str">
        <f>'пр.4 вед.стр.'!F764</f>
        <v>100</v>
      </c>
      <c r="F736" s="70">
        <f>F737</f>
        <v>84</v>
      </c>
      <c r="G736" s="98"/>
      <c r="H736" s="98"/>
      <c r="I736" s="98"/>
      <c r="J736" s="98"/>
      <c r="K736" s="96"/>
      <c r="L736" s="96"/>
      <c r="M736" s="96"/>
      <c r="N736" s="96"/>
      <c r="O736" s="324"/>
      <c r="P736" s="324"/>
      <c r="Q736" s="324"/>
      <c r="R736" s="324"/>
      <c r="S736" s="98"/>
      <c r="T736" s="98"/>
    </row>
    <row r="737" spans="1:20" s="31" customFormat="1" x14ac:dyDescent="0.2">
      <c r="A737" s="29" t="str">
        <f>'пр.4 вед.стр.'!A765</f>
        <v>Расходы на выплаты персоналу казенных учреждений</v>
      </c>
      <c r="B737" s="20" t="s">
        <v>70</v>
      </c>
      <c r="C737" s="20" t="s">
        <v>65</v>
      </c>
      <c r="D737" s="190" t="str">
        <f>'пр.4 вед.стр.'!E765</f>
        <v xml:space="preserve">7Е 0 02 96120 </v>
      </c>
      <c r="E737" s="172" t="str">
        <f>'пр.4 вед.стр.'!F765</f>
        <v>110</v>
      </c>
      <c r="F737" s="70">
        <f>'пр.4 вед.стр.'!G765</f>
        <v>84</v>
      </c>
      <c r="G737" s="98"/>
      <c r="H737" s="98"/>
      <c r="I737" s="98"/>
      <c r="J737" s="98"/>
      <c r="K737" s="96"/>
      <c r="L737" s="96"/>
      <c r="M737" s="96"/>
      <c r="N737" s="96"/>
      <c r="O737" s="324"/>
      <c r="P737" s="324"/>
      <c r="Q737" s="324"/>
      <c r="R737" s="324"/>
      <c r="S737" s="98"/>
      <c r="T737" s="98"/>
    </row>
    <row r="738" spans="1:20" s="31" customFormat="1" x14ac:dyDescent="0.2">
      <c r="A738" s="29" t="str">
        <f>'пр.4 вед.стр.'!A766</f>
        <v>Закупка товаров, работ и услуг для обеспечения государственных (муниципальных) нужд</v>
      </c>
      <c r="B738" s="20" t="s">
        <v>70</v>
      </c>
      <c r="C738" s="20" t="s">
        <v>65</v>
      </c>
      <c r="D738" s="190" t="str">
        <f>'пр.4 вед.стр.'!E766</f>
        <v xml:space="preserve">7Е 0 02 96120 </v>
      </c>
      <c r="E738" s="172" t="str">
        <f>'пр.4 вед.стр.'!F766</f>
        <v>200</v>
      </c>
      <c r="F738" s="70">
        <f>F739</f>
        <v>177.6</v>
      </c>
      <c r="G738" s="98"/>
      <c r="H738" s="98"/>
      <c r="I738" s="98"/>
      <c r="J738" s="98"/>
      <c r="K738" s="96"/>
      <c r="L738" s="96"/>
      <c r="M738" s="96"/>
      <c r="N738" s="96"/>
      <c r="O738" s="324"/>
      <c r="P738" s="324"/>
      <c r="Q738" s="324"/>
      <c r="R738" s="324"/>
      <c r="S738" s="98"/>
      <c r="T738" s="98"/>
    </row>
    <row r="739" spans="1:20" s="31" customFormat="1" x14ac:dyDescent="0.2">
      <c r="A739" s="16" t="s">
        <v>631</v>
      </c>
      <c r="B739" s="20" t="s">
        <v>70</v>
      </c>
      <c r="C739" s="20" t="s">
        <v>65</v>
      </c>
      <c r="D739" s="190" t="str">
        <f>'пр.4 вед.стр.'!E767</f>
        <v xml:space="preserve">7Е 0 02 96120 </v>
      </c>
      <c r="E739" s="172" t="str">
        <f>'пр.4 вед.стр.'!F767</f>
        <v>240</v>
      </c>
      <c r="F739" s="70">
        <f>'пр.4 вед.стр.'!G767</f>
        <v>177.6</v>
      </c>
      <c r="G739" s="98"/>
      <c r="H739" s="98"/>
      <c r="I739" s="98"/>
      <c r="J739" s="98"/>
      <c r="K739" s="96"/>
      <c r="L739" s="96"/>
      <c r="M739" s="96"/>
      <c r="N739" s="96"/>
      <c r="O739" s="324"/>
      <c r="P739" s="324"/>
      <c r="Q739" s="324"/>
      <c r="R739" s="324"/>
      <c r="S739" s="98"/>
      <c r="T739" s="98"/>
    </row>
    <row r="740" spans="1:20" s="31" customFormat="1" ht="25.5" x14ac:dyDescent="0.2">
      <c r="A740" s="154" t="str">
        <f>'пр.4 вед.стр.'!A768</f>
        <v>Муниципальная программа  "Пожарная безопасность в Сусуманском городском округе на 2018- 2020 годы"</v>
      </c>
      <c r="B740" s="155" t="s">
        <v>70</v>
      </c>
      <c r="C740" s="155" t="s">
        <v>65</v>
      </c>
      <c r="D740" s="188" t="str">
        <f>'пр.4 вед.стр.'!E768</f>
        <v xml:space="preserve">7П 0 00 00000 </v>
      </c>
      <c r="E740" s="171"/>
      <c r="F740" s="467">
        <f>F741</f>
        <v>36.4</v>
      </c>
      <c r="G740" s="98"/>
      <c r="H740" s="98"/>
      <c r="I740" s="98"/>
      <c r="J740" s="98"/>
      <c r="K740" s="96"/>
      <c r="L740" s="96"/>
      <c r="M740" s="96"/>
      <c r="N740" s="96"/>
      <c r="O740" s="324"/>
      <c r="P740" s="324"/>
      <c r="Q740" s="324"/>
      <c r="R740" s="324"/>
      <c r="S740" s="98"/>
      <c r="T740" s="98"/>
    </row>
    <row r="741" spans="1:20" s="31" customFormat="1" ht="25.5" x14ac:dyDescent="0.2">
      <c r="A741" s="29" t="str">
        <f>'пр.4 вед.стр.'!A769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41" s="20" t="s">
        <v>70</v>
      </c>
      <c r="C741" s="20" t="s">
        <v>65</v>
      </c>
      <c r="D741" s="190" t="str">
        <f>'пр.4 вед.стр.'!E769</f>
        <v xml:space="preserve">7П 0 01 00000 </v>
      </c>
      <c r="E741" s="172"/>
      <c r="F741" s="70">
        <f>F742</f>
        <v>36.4</v>
      </c>
      <c r="G741" s="98"/>
      <c r="H741" s="98"/>
      <c r="I741" s="98"/>
      <c r="J741" s="98"/>
      <c r="K741" s="96"/>
      <c r="L741" s="96"/>
      <c r="M741" s="96"/>
      <c r="N741" s="96"/>
      <c r="O741" s="324"/>
      <c r="P741" s="324"/>
      <c r="Q741" s="324"/>
      <c r="R741" s="324"/>
      <c r="S741" s="98"/>
      <c r="T741" s="98"/>
    </row>
    <row r="742" spans="1:20" s="31" customFormat="1" x14ac:dyDescent="0.2">
      <c r="A742" s="29" t="str">
        <f>'пр.4 вед.стр.'!A770</f>
        <v>Приобретение и заправка огнетушителей, средств индивидуальной защиты</v>
      </c>
      <c r="B742" s="20" t="s">
        <v>70</v>
      </c>
      <c r="C742" s="20" t="s">
        <v>65</v>
      </c>
      <c r="D742" s="190" t="str">
        <f>'пр.4 вед.стр.'!E770</f>
        <v xml:space="preserve">7П 0 01 94300 </v>
      </c>
      <c r="E742" s="172"/>
      <c r="F742" s="70">
        <f>F743</f>
        <v>36.4</v>
      </c>
      <c r="G742" s="98"/>
      <c r="H742" s="98"/>
      <c r="I742" s="98"/>
      <c r="J742" s="98"/>
      <c r="K742" s="96"/>
      <c r="L742" s="96"/>
      <c r="M742" s="96"/>
      <c r="N742" s="96"/>
      <c r="O742" s="324"/>
      <c r="P742" s="324"/>
      <c r="Q742" s="324"/>
      <c r="R742" s="324"/>
      <c r="S742" s="98"/>
      <c r="T742" s="98"/>
    </row>
    <row r="743" spans="1:20" s="31" customFormat="1" x14ac:dyDescent="0.2">
      <c r="A743" s="29" t="str">
        <f>'пр.4 вед.стр.'!A771</f>
        <v>Закупка товаров, работ и услуг для обеспечения государственных (муниципальных) нужд</v>
      </c>
      <c r="B743" s="20" t="s">
        <v>70</v>
      </c>
      <c r="C743" s="20" t="s">
        <v>65</v>
      </c>
      <c r="D743" s="190" t="str">
        <f>'пр.4 вед.стр.'!E771</f>
        <v xml:space="preserve">7П 0 01 94300 </v>
      </c>
      <c r="E743" s="172" t="str">
        <f>'пр.4 вед.стр.'!F771</f>
        <v>200</v>
      </c>
      <c r="F743" s="70">
        <f>F744</f>
        <v>36.4</v>
      </c>
      <c r="G743" s="98"/>
      <c r="H743" s="98"/>
      <c r="I743" s="98"/>
      <c r="J743" s="98"/>
      <c r="K743" s="96"/>
      <c r="L743" s="96"/>
      <c r="M743" s="96"/>
      <c r="N743" s="96"/>
      <c r="O743" s="324"/>
      <c r="P743" s="324"/>
      <c r="Q743" s="324"/>
      <c r="R743" s="324"/>
      <c r="S743" s="98"/>
      <c r="T743" s="98"/>
    </row>
    <row r="744" spans="1:20" s="31" customFormat="1" x14ac:dyDescent="0.2">
      <c r="A744" s="16" t="s">
        <v>631</v>
      </c>
      <c r="B744" s="20" t="s">
        <v>70</v>
      </c>
      <c r="C744" s="20" t="s">
        <v>65</v>
      </c>
      <c r="D744" s="190" t="str">
        <f>'пр.4 вед.стр.'!E772</f>
        <v xml:space="preserve">7П 0 01 94300 </v>
      </c>
      <c r="E744" s="172" t="str">
        <f>'пр.4 вед.стр.'!F772</f>
        <v>240</v>
      </c>
      <c r="F744" s="70">
        <f>'пр.4 вед.стр.'!G772</f>
        <v>36.4</v>
      </c>
      <c r="G744" s="98"/>
      <c r="H744" s="98"/>
      <c r="I744" s="98"/>
      <c r="J744" s="98"/>
      <c r="K744" s="96"/>
      <c r="L744" s="96"/>
      <c r="M744" s="96"/>
      <c r="N744" s="96"/>
      <c r="O744" s="324"/>
      <c r="P744" s="324"/>
      <c r="Q744" s="324"/>
      <c r="R744" s="324"/>
      <c r="S744" s="98"/>
      <c r="T744" s="98"/>
    </row>
    <row r="745" spans="1:20" s="31" customFormat="1" ht="38.25" x14ac:dyDescent="0.2">
      <c r="A745" s="158" t="str">
        <f>'пр.4 вед.стр.'!A773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745" s="155" t="s">
        <v>70</v>
      </c>
      <c r="C745" s="155" t="s">
        <v>65</v>
      </c>
      <c r="D745" s="171" t="str">
        <f>'пр.4 вед.стр.'!E773</f>
        <v>7L 0 00 00000</v>
      </c>
      <c r="E745" s="178"/>
      <c r="F745" s="467">
        <f>F746</f>
        <v>15.5</v>
      </c>
      <c r="G745" s="98"/>
      <c r="H745" s="98"/>
      <c r="I745" s="98"/>
      <c r="J745" s="98"/>
      <c r="K745" s="96"/>
      <c r="L745" s="96"/>
      <c r="M745" s="96"/>
      <c r="N745" s="96"/>
      <c r="O745" s="324"/>
      <c r="P745" s="324"/>
      <c r="Q745" s="324"/>
      <c r="R745" s="324"/>
      <c r="S745" s="98"/>
      <c r="T745" s="98"/>
    </row>
    <row r="746" spans="1:20" s="31" customFormat="1" x14ac:dyDescent="0.2">
      <c r="A746" s="16" t="str">
        <f>'пр.4 вед.стр.'!A774</f>
        <v>Основное мероприятие "Гармонизация межнациональных отношений"</v>
      </c>
      <c r="B746" s="20" t="s">
        <v>70</v>
      </c>
      <c r="C746" s="20" t="s">
        <v>65</v>
      </c>
      <c r="D746" s="172" t="str">
        <f>'пр.4 вед.стр.'!E774</f>
        <v>7L 0 03 00000</v>
      </c>
      <c r="E746" s="173"/>
      <c r="F746" s="70">
        <f>F747</f>
        <v>15.5</v>
      </c>
      <c r="G746" s="98"/>
      <c r="H746" s="98"/>
      <c r="I746" s="98"/>
      <c r="J746" s="98"/>
      <c r="K746" s="96"/>
      <c r="L746" s="96"/>
      <c r="M746" s="96"/>
      <c r="N746" s="96"/>
      <c r="O746" s="324"/>
      <c r="P746" s="324"/>
      <c r="Q746" s="324"/>
      <c r="R746" s="324"/>
      <c r="S746" s="98"/>
      <c r="T746" s="98"/>
    </row>
    <row r="747" spans="1:20" s="31" customFormat="1" ht="25.5" x14ac:dyDescent="0.2">
      <c r="A747" s="16" t="str">
        <f>'пр.4 вед.стр.'!A775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47" s="20" t="s">
        <v>70</v>
      </c>
      <c r="C747" s="20" t="s">
        <v>65</v>
      </c>
      <c r="D747" s="172" t="str">
        <f>'пр.4 вед.стр.'!E775</f>
        <v>7L 0 03 97200</v>
      </c>
      <c r="E747" s="173"/>
      <c r="F747" s="70">
        <f>F748</f>
        <v>15.5</v>
      </c>
      <c r="G747" s="98"/>
      <c r="H747" s="98"/>
      <c r="I747" s="98"/>
      <c r="J747" s="98"/>
      <c r="K747" s="96"/>
      <c r="L747" s="96"/>
      <c r="M747" s="96"/>
      <c r="N747" s="96"/>
      <c r="O747" s="324"/>
      <c r="P747" s="324"/>
      <c r="Q747" s="324"/>
      <c r="R747" s="324"/>
      <c r="S747" s="98"/>
      <c r="T747" s="98"/>
    </row>
    <row r="748" spans="1:20" s="31" customFormat="1" x14ac:dyDescent="0.2">
      <c r="A748" s="16" t="str">
        <f>'пр.4 вед.стр.'!A776</f>
        <v>Закупка товаров, работ и услуг для обеспечения государственных (муниципальных) нужд</v>
      </c>
      <c r="B748" s="20" t="s">
        <v>70</v>
      </c>
      <c r="C748" s="20" t="s">
        <v>65</v>
      </c>
      <c r="D748" s="172" t="str">
        <f>'пр.4 вед.стр.'!E776</f>
        <v>7L 0 03 97200</v>
      </c>
      <c r="E748" s="172" t="str">
        <f>'пр.4 вед.стр.'!F776</f>
        <v>200</v>
      </c>
      <c r="F748" s="70">
        <f>F749</f>
        <v>15.5</v>
      </c>
      <c r="G748" s="98"/>
      <c r="H748" s="98"/>
      <c r="I748" s="98"/>
      <c r="J748" s="98"/>
      <c r="K748" s="96"/>
      <c r="L748" s="96"/>
      <c r="M748" s="96"/>
      <c r="N748" s="96"/>
      <c r="O748" s="324"/>
      <c r="P748" s="324"/>
      <c r="Q748" s="324"/>
      <c r="R748" s="324"/>
      <c r="S748" s="98"/>
      <c r="T748" s="98"/>
    </row>
    <row r="749" spans="1:20" s="31" customFormat="1" x14ac:dyDescent="0.2">
      <c r="A749" s="16" t="s">
        <v>631</v>
      </c>
      <c r="B749" s="20" t="s">
        <v>70</v>
      </c>
      <c r="C749" s="20" t="s">
        <v>65</v>
      </c>
      <c r="D749" s="172" t="str">
        <f>'пр.4 вед.стр.'!E777</f>
        <v>7L 0 03 97200</v>
      </c>
      <c r="E749" s="172" t="str">
        <f>'пр.4 вед.стр.'!F777</f>
        <v>240</v>
      </c>
      <c r="F749" s="70">
        <f>'пр.4 вед.стр.'!G777</f>
        <v>15.5</v>
      </c>
      <c r="G749" s="98"/>
      <c r="H749" s="98"/>
      <c r="I749" s="98"/>
      <c r="J749" s="98"/>
      <c r="K749" s="96"/>
      <c r="L749" s="96"/>
      <c r="M749" s="96"/>
      <c r="N749" s="96"/>
      <c r="O749" s="324"/>
      <c r="P749" s="324"/>
      <c r="Q749" s="324"/>
      <c r="R749" s="324"/>
      <c r="S749" s="98"/>
      <c r="T749" s="98"/>
    </row>
    <row r="750" spans="1:20" s="31" customFormat="1" ht="25.5" x14ac:dyDescent="0.2">
      <c r="A750" s="16" t="s">
        <v>279</v>
      </c>
      <c r="B750" s="20" t="s">
        <v>70</v>
      </c>
      <c r="C750" s="20" t="s">
        <v>65</v>
      </c>
      <c r="D750" s="172" t="s">
        <v>176</v>
      </c>
      <c r="E750" s="172"/>
      <c r="F750" s="70">
        <f>F751</f>
        <v>6759.9000000000005</v>
      </c>
      <c r="G750" s="98"/>
      <c r="H750" s="98"/>
      <c r="I750" s="98"/>
      <c r="J750" s="98"/>
      <c r="K750" s="96"/>
      <c r="L750" s="96"/>
      <c r="M750" s="96"/>
      <c r="N750" s="96"/>
      <c r="O750" s="324"/>
      <c r="P750" s="324"/>
      <c r="Q750" s="324"/>
      <c r="R750" s="324"/>
      <c r="S750" s="98"/>
      <c r="T750" s="98"/>
    </row>
    <row r="751" spans="1:20" s="31" customFormat="1" x14ac:dyDescent="0.2">
      <c r="A751" s="16" t="s">
        <v>47</v>
      </c>
      <c r="B751" s="20" t="s">
        <v>70</v>
      </c>
      <c r="C751" s="20" t="s">
        <v>65</v>
      </c>
      <c r="D751" s="172" t="s">
        <v>182</v>
      </c>
      <c r="E751" s="172"/>
      <c r="F751" s="70">
        <f>F752+F755+F760+F763</f>
        <v>6759.9000000000005</v>
      </c>
      <c r="G751" s="98"/>
      <c r="H751" s="98"/>
      <c r="I751" s="98"/>
      <c r="J751" s="98"/>
      <c r="K751" s="96"/>
      <c r="L751" s="96"/>
      <c r="M751" s="96"/>
      <c r="N751" s="96"/>
      <c r="O751" s="324"/>
      <c r="P751" s="324"/>
      <c r="Q751" s="324"/>
      <c r="R751" s="324"/>
      <c r="S751" s="98"/>
      <c r="T751" s="98"/>
    </row>
    <row r="752" spans="1:20" s="31" customFormat="1" x14ac:dyDescent="0.2">
      <c r="A752" s="16" t="s">
        <v>178</v>
      </c>
      <c r="B752" s="20" t="s">
        <v>70</v>
      </c>
      <c r="C752" s="20" t="s">
        <v>65</v>
      </c>
      <c r="D752" s="172" t="s">
        <v>183</v>
      </c>
      <c r="E752" s="172"/>
      <c r="F752" s="70">
        <f>F753</f>
        <v>5775.1</v>
      </c>
      <c r="G752" s="98"/>
      <c r="H752" s="98"/>
      <c r="I752" s="98"/>
      <c r="J752" s="98"/>
      <c r="K752" s="96"/>
      <c r="L752" s="96"/>
      <c r="M752" s="96"/>
      <c r="N752" s="96"/>
      <c r="O752" s="324"/>
      <c r="P752" s="324"/>
      <c r="Q752" s="324"/>
      <c r="R752" s="324"/>
      <c r="S752" s="98"/>
      <c r="T752" s="98"/>
    </row>
    <row r="753" spans="1:20" s="31" customFormat="1" ht="38.25" x14ac:dyDescent="0.2">
      <c r="A753" s="16" t="s">
        <v>92</v>
      </c>
      <c r="B753" s="20" t="s">
        <v>70</v>
      </c>
      <c r="C753" s="20" t="s">
        <v>65</v>
      </c>
      <c r="D753" s="172" t="s">
        <v>183</v>
      </c>
      <c r="E753" s="172" t="s">
        <v>93</v>
      </c>
      <c r="F753" s="70">
        <f>F754</f>
        <v>5775.1</v>
      </c>
      <c r="G753" s="98"/>
      <c r="H753" s="98"/>
      <c r="I753" s="98"/>
      <c r="J753" s="98"/>
      <c r="K753" s="96"/>
      <c r="L753" s="96"/>
      <c r="M753" s="96"/>
      <c r="N753" s="96"/>
      <c r="O753" s="324"/>
      <c r="P753" s="324"/>
      <c r="Q753" s="324"/>
      <c r="R753" s="324"/>
      <c r="S753" s="98"/>
      <c r="T753" s="98"/>
    </row>
    <row r="754" spans="1:20" s="31" customFormat="1" x14ac:dyDescent="0.2">
      <c r="A754" s="16" t="s">
        <v>89</v>
      </c>
      <c r="B754" s="20" t="s">
        <v>70</v>
      </c>
      <c r="C754" s="20" t="s">
        <v>65</v>
      </c>
      <c r="D754" s="172" t="s">
        <v>183</v>
      </c>
      <c r="E754" s="172" t="s">
        <v>90</v>
      </c>
      <c r="F754" s="70">
        <f>'пр.4 вед.стр.'!G782</f>
        <v>5775.1</v>
      </c>
      <c r="G754" s="98"/>
      <c r="H754" s="98"/>
      <c r="I754" s="98"/>
      <c r="J754" s="98"/>
      <c r="K754" s="96"/>
      <c r="L754" s="96"/>
      <c r="M754" s="96"/>
      <c r="N754" s="96"/>
      <c r="O754" s="324"/>
      <c r="P754" s="324"/>
      <c r="Q754" s="324"/>
      <c r="R754" s="324"/>
      <c r="S754" s="98"/>
      <c r="T754" s="98"/>
    </row>
    <row r="755" spans="1:20" s="31" customFormat="1" x14ac:dyDescent="0.2">
      <c r="A755" s="16" t="s">
        <v>179</v>
      </c>
      <c r="B755" s="20" t="s">
        <v>70</v>
      </c>
      <c r="C755" s="20" t="s">
        <v>65</v>
      </c>
      <c r="D755" s="172" t="s">
        <v>184</v>
      </c>
      <c r="E755" s="172"/>
      <c r="F755" s="70">
        <f>F756+F758</f>
        <v>408.70000000000005</v>
      </c>
      <c r="G755" s="98"/>
      <c r="H755" s="98"/>
      <c r="I755" s="98"/>
      <c r="J755" s="98"/>
      <c r="K755" s="96"/>
      <c r="L755" s="96"/>
      <c r="M755" s="96"/>
      <c r="N755" s="96"/>
      <c r="O755" s="324"/>
      <c r="P755" s="324"/>
      <c r="Q755" s="324"/>
      <c r="R755" s="324"/>
      <c r="S755" s="98"/>
      <c r="T755" s="98"/>
    </row>
    <row r="756" spans="1:20" s="31" customFormat="1" x14ac:dyDescent="0.2">
      <c r="A756" s="16" t="s">
        <v>335</v>
      </c>
      <c r="B756" s="20" t="s">
        <v>70</v>
      </c>
      <c r="C756" s="20" t="s">
        <v>65</v>
      </c>
      <c r="D756" s="172" t="s">
        <v>184</v>
      </c>
      <c r="E756" s="172" t="s">
        <v>94</v>
      </c>
      <c r="F756" s="70">
        <f>F757</f>
        <v>329.6</v>
      </c>
      <c r="G756" s="98"/>
      <c r="H756" s="98"/>
      <c r="I756" s="98"/>
      <c r="J756" s="98"/>
      <c r="K756" s="96"/>
      <c r="L756" s="96"/>
      <c r="M756" s="96"/>
      <c r="N756" s="96"/>
      <c r="O756" s="324"/>
      <c r="P756" s="324"/>
      <c r="Q756" s="324"/>
      <c r="R756" s="324"/>
      <c r="S756" s="98"/>
      <c r="T756" s="98"/>
    </row>
    <row r="757" spans="1:20" s="31" customFormat="1" x14ac:dyDescent="0.2">
      <c r="A757" s="16" t="s">
        <v>631</v>
      </c>
      <c r="B757" s="20" t="s">
        <v>70</v>
      </c>
      <c r="C757" s="20" t="s">
        <v>65</v>
      </c>
      <c r="D757" s="172" t="s">
        <v>184</v>
      </c>
      <c r="E757" s="172" t="s">
        <v>91</v>
      </c>
      <c r="F757" s="70">
        <f>'пр.4 вед.стр.'!G785</f>
        <v>329.6</v>
      </c>
      <c r="G757" s="98"/>
      <c r="H757" s="98"/>
      <c r="I757" s="98"/>
      <c r="J757" s="98"/>
      <c r="K757" s="96"/>
      <c r="L757" s="96"/>
      <c r="M757" s="96"/>
      <c r="N757" s="96"/>
      <c r="O757" s="324"/>
      <c r="P757" s="324"/>
      <c r="Q757" s="324"/>
      <c r="R757" s="324"/>
      <c r="S757" s="98"/>
      <c r="T757" s="98"/>
    </row>
    <row r="758" spans="1:20" s="31" customFormat="1" x14ac:dyDescent="0.2">
      <c r="A758" s="16" t="s">
        <v>110</v>
      </c>
      <c r="B758" s="20" t="s">
        <v>70</v>
      </c>
      <c r="C758" s="20" t="s">
        <v>65</v>
      </c>
      <c r="D758" s="172" t="s">
        <v>184</v>
      </c>
      <c r="E758" s="172" t="s">
        <v>111</v>
      </c>
      <c r="F758" s="70">
        <f>F759</f>
        <v>79.099999999999994</v>
      </c>
      <c r="G758" s="98"/>
      <c r="H758" s="98"/>
      <c r="I758" s="98"/>
      <c r="J758" s="98"/>
      <c r="K758" s="96"/>
      <c r="L758" s="96"/>
      <c r="M758" s="96"/>
      <c r="N758" s="96"/>
      <c r="O758" s="324"/>
      <c r="P758" s="324"/>
      <c r="Q758" s="324"/>
      <c r="R758" s="324"/>
      <c r="S758" s="98"/>
      <c r="T758" s="98"/>
    </row>
    <row r="759" spans="1:20" s="31" customFormat="1" x14ac:dyDescent="0.2">
      <c r="A759" s="16" t="s">
        <v>113</v>
      </c>
      <c r="B759" s="20" t="s">
        <v>70</v>
      </c>
      <c r="C759" s="20" t="s">
        <v>65</v>
      </c>
      <c r="D759" s="172" t="s">
        <v>184</v>
      </c>
      <c r="E759" s="172" t="s">
        <v>114</v>
      </c>
      <c r="F759" s="70">
        <f>'пр.4 вед.стр.'!G787</f>
        <v>79.099999999999994</v>
      </c>
      <c r="G759" s="98"/>
      <c r="H759" s="98"/>
      <c r="I759" s="98"/>
      <c r="J759" s="98"/>
      <c r="K759" s="96"/>
      <c r="L759" s="96"/>
      <c r="M759" s="96"/>
      <c r="N759" s="96"/>
      <c r="O759" s="324"/>
      <c r="P759" s="324"/>
      <c r="Q759" s="324"/>
      <c r="R759" s="324"/>
      <c r="S759" s="98"/>
      <c r="T759" s="98"/>
    </row>
    <row r="760" spans="1:20" s="31" customFormat="1" ht="38.25" x14ac:dyDescent="0.2">
      <c r="A760" s="16" t="s">
        <v>205</v>
      </c>
      <c r="B760" s="20" t="s">
        <v>70</v>
      </c>
      <c r="C760" s="20" t="s">
        <v>65</v>
      </c>
      <c r="D760" s="172" t="s">
        <v>480</v>
      </c>
      <c r="E760" s="172"/>
      <c r="F760" s="70">
        <f>F761</f>
        <v>281.10000000000002</v>
      </c>
      <c r="G760" s="98"/>
      <c r="H760" s="98"/>
      <c r="I760" s="98"/>
      <c r="J760" s="98"/>
      <c r="K760" s="96"/>
      <c r="L760" s="96"/>
      <c r="M760" s="96"/>
      <c r="N760" s="96"/>
      <c r="O760" s="324"/>
      <c r="P760" s="324"/>
      <c r="Q760" s="324"/>
      <c r="R760" s="324"/>
      <c r="S760" s="98"/>
      <c r="T760" s="98"/>
    </row>
    <row r="761" spans="1:20" s="31" customFormat="1" ht="38.25" x14ac:dyDescent="0.2">
      <c r="A761" s="16" t="s">
        <v>92</v>
      </c>
      <c r="B761" s="20" t="s">
        <v>70</v>
      </c>
      <c r="C761" s="20" t="s">
        <v>65</v>
      </c>
      <c r="D761" s="172" t="s">
        <v>480</v>
      </c>
      <c r="E761" s="172" t="s">
        <v>93</v>
      </c>
      <c r="F761" s="70">
        <f>F762</f>
        <v>281.10000000000002</v>
      </c>
      <c r="G761" s="98"/>
      <c r="H761" s="98"/>
      <c r="I761" s="98"/>
      <c r="J761" s="98"/>
      <c r="K761" s="96"/>
      <c r="L761" s="96"/>
      <c r="M761" s="96"/>
      <c r="N761" s="96"/>
      <c r="O761" s="324"/>
      <c r="P761" s="324"/>
      <c r="Q761" s="324"/>
      <c r="R761" s="324"/>
      <c r="S761" s="98"/>
      <c r="T761" s="98"/>
    </row>
    <row r="762" spans="1:20" s="31" customFormat="1" x14ac:dyDescent="0.2">
      <c r="A762" s="16" t="s">
        <v>89</v>
      </c>
      <c r="B762" s="20" t="s">
        <v>70</v>
      </c>
      <c r="C762" s="20" t="s">
        <v>65</v>
      </c>
      <c r="D762" s="172" t="s">
        <v>480</v>
      </c>
      <c r="E762" s="172" t="s">
        <v>90</v>
      </c>
      <c r="F762" s="70">
        <f>'пр.4 вед.стр.'!G790</f>
        <v>281.10000000000002</v>
      </c>
      <c r="G762" s="98"/>
      <c r="H762" s="98"/>
      <c r="I762" s="98"/>
      <c r="J762" s="98"/>
      <c r="K762" s="96"/>
      <c r="L762" s="96"/>
      <c r="M762" s="96"/>
      <c r="N762" s="96"/>
      <c r="O762" s="324"/>
      <c r="P762" s="324"/>
      <c r="Q762" s="324"/>
      <c r="R762" s="324"/>
      <c r="S762" s="98"/>
      <c r="T762" s="98"/>
    </row>
    <row r="763" spans="1:20" s="31" customFormat="1" x14ac:dyDescent="0.2">
      <c r="A763" s="16" t="s">
        <v>177</v>
      </c>
      <c r="B763" s="20" t="s">
        <v>70</v>
      </c>
      <c r="C763" s="20" t="s">
        <v>65</v>
      </c>
      <c r="D763" s="172" t="s">
        <v>481</v>
      </c>
      <c r="E763" s="172"/>
      <c r="F763" s="70">
        <f>F764+F766</f>
        <v>295</v>
      </c>
      <c r="G763" s="98"/>
      <c r="H763" s="98"/>
      <c r="I763" s="98"/>
      <c r="J763" s="98"/>
      <c r="K763" s="96"/>
      <c r="L763" s="96"/>
      <c r="M763" s="96"/>
      <c r="N763" s="96"/>
      <c r="O763" s="324"/>
      <c r="P763" s="324"/>
      <c r="Q763" s="324"/>
      <c r="R763" s="324"/>
      <c r="S763" s="98"/>
      <c r="T763" s="98"/>
    </row>
    <row r="764" spans="1:20" s="31" customFormat="1" ht="38.25" x14ac:dyDescent="0.2">
      <c r="A764" s="16" t="s">
        <v>92</v>
      </c>
      <c r="B764" s="20" t="s">
        <v>70</v>
      </c>
      <c r="C764" s="20" t="s">
        <v>65</v>
      </c>
      <c r="D764" s="172" t="s">
        <v>481</v>
      </c>
      <c r="E764" s="172" t="s">
        <v>93</v>
      </c>
      <c r="F764" s="70">
        <f>F765</f>
        <v>11</v>
      </c>
      <c r="G764" s="98"/>
      <c r="H764" s="98"/>
      <c r="I764" s="98"/>
      <c r="J764" s="98"/>
      <c r="K764" s="96"/>
      <c r="L764" s="96"/>
      <c r="M764" s="96"/>
      <c r="N764" s="96"/>
      <c r="O764" s="324"/>
      <c r="P764" s="324"/>
      <c r="Q764" s="324"/>
      <c r="R764" s="324"/>
      <c r="S764" s="98"/>
      <c r="T764" s="98"/>
    </row>
    <row r="765" spans="1:20" s="31" customFormat="1" x14ac:dyDescent="0.2">
      <c r="A765" s="16" t="s">
        <v>89</v>
      </c>
      <c r="B765" s="20" t="s">
        <v>70</v>
      </c>
      <c r="C765" s="20" t="s">
        <v>65</v>
      </c>
      <c r="D765" s="172" t="s">
        <v>481</v>
      </c>
      <c r="E765" s="172" t="s">
        <v>90</v>
      </c>
      <c r="F765" s="70">
        <f>'пр.4 вед.стр.'!G793</f>
        <v>11</v>
      </c>
      <c r="G765" s="98"/>
      <c r="H765" s="98"/>
      <c r="I765" s="98"/>
      <c r="J765" s="98"/>
      <c r="K765" s="96"/>
      <c r="L765" s="96"/>
      <c r="M765" s="96"/>
      <c r="N765" s="96"/>
      <c r="O765" s="324"/>
      <c r="P765" s="324"/>
      <c r="Q765" s="324"/>
      <c r="R765" s="324"/>
      <c r="S765" s="98"/>
      <c r="T765" s="98"/>
    </row>
    <row r="766" spans="1:20" s="31" customFormat="1" x14ac:dyDescent="0.2">
      <c r="A766" s="16" t="str">
        <f>'пр.4 вед.стр.'!A794</f>
        <v>Социальное обеспечение и иные выплаты населению</v>
      </c>
      <c r="B766" s="20" t="s">
        <v>70</v>
      </c>
      <c r="C766" s="20" t="s">
        <v>65</v>
      </c>
      <c r="D766" s="172" t="s">
        <v>481</v>
      </c>
      <c r="E766" s="262">
        <f>'пр.4 вед.стр.'!F794</f>
        <v>300</v>
      </c>
      <c r="F766" s="70">
        <f>F767</f>
        <v>284</v>
      </c>
      <c r="G766" s="98"/>
      <c r="H766" s="98"/>
      <c r="I766" s="98"/>
      <c r="J766" s="98"/>
      <c r="K766" s="96"/>
      <c r="L766" s="96"/>
      <c r="M766" s="96"/>
      <c r="N766" s="96"/>
      <c r="O766" s="324"/>
      <c r="P766" s="324"/>
      <c r="Q766" s="324"/>
      <c r="R766" s="324"/>
      <c r="S766" s="98"/>
      <c r="T766" s="98"/>
    </row>
    <row r="767" spans="1:20" s="31" customFormat="1" x14ac:dyDescent="0.2">
      <c r="A767" s="16" t="str">
        <f>'пр.4 вед.стр.'!A795</f>
        <v>Социальные выплаты гражданам, кроме публичных нормативных социальных выплат</v>
      </c>
      <c r="B767" s="20" t="s">
        <v>70</v>
      </c>
      <c r="C767" s="20" t="s">
        <v>65</v>
      </c>
      <c r="D767" s="172" t="s">
        <v>481</v>
      </c>
      <c r="E767" s="262">
        <f>'пр.4 вед.стр.'!F795</f>
        <v>320</v>
      </c>
      <c r="F767" s="70">
        <f>'пр.4 вед.стр.'!G795</f>
        <v>284</v>
      </c>
      <c r="G767" s="98"/>
      <c r="H767" s="98"/>
      <c r="I767" s="98"/>
      <c r="J767" s="98"/>
      <c r="K767" s="96"/>
      <c r="L767" s="96"/>
      <c r="M767" s="96"/>
      <c r="N767" s="96"/>
      <c r="O767" s="324"/>
      <c r="P767" s="324"/>
      <c r="Q767" s="324"/>
      <c r="R767" s="324"/>
      <c r="S767" s="98"/>
      <c r="T767" s="98"/>
    </row>
    <row r="768" spans="1:20" x14ac:dyDescent="0.2">
      <c r="A768" s="16" t="s">
        <v>533</v>
      </c>
      <c r="B768" s="20" t="s">
        <v>70</v>
      </c>
      <c r="C768" s="20" t="s">
        <v>65</v>
      </c>
      <c r="D768" s="172" t="s">
        <v>534</v>
      </c>
      <c r="E768" s="172"/>
      <c r="F768" s="70">
        <f>F769+F776+F779</f>
        <v>6705.9</v>
      </c>
    </row>
    <row r="769" spans="1:20" s="31" customFormat="1" x14ac:dyDescent="0.2">
      <c r="A769" s="16" t="s">
        <v>265</v>
      </c>
      <c r="B769" s="20" t="s">
        <v>70</v>
      </c>
      <c r="C769" s="20" t="s">
        <v>65</v>
      </c>
      <c r="D769" s="172" t="s">
        <v>535</v>
      </c>
      <c r="E769" s="172"/>
      <c r="F769" s="70">
        <f>F770+F772+F774</f>
        <v>6374.9</v>
      </c>
      <c r="G769" s="98"/>
      <c r="H769" s="98"/>
      <c r="I769" s="98"/>
      <c r="J769" s="98"/>
      <c r="K769" s="96"/>
      <c r="L769" s="96"/>
      <c r="M769" s="96"/>
      <c r="N769" s="96"/>
      <c r="O769" s="324"/>
      <c r="P769" s="324"/>
      <c r="Q769" s="324"/>
      <c r="R769" s="324"/>
      <c r="S769" s="98"/>
      <c r="T769" s="98"/>
    </row>
    <row r="770" spans="1:20" s="31" customFormat="1" ht="38.25" x14ac:dyDescent="0.2">
      <c r="A770" s="16" t="s">
        <v>92</v>
      </c>
      <c r="B770" s="20" t="s">
        <v>70</v>
      </c>
      <c r="C770" s="20" t="s">
        <v>65</v>
      </c>
      <c r="D770" s="172" t="s">
        <v>535</v>
      </c>
      <c r="E770" s="172" t="s">
        <v>93</v>
      </c>
      <c r="F770" s="70">
        <f>F771</f>
        <v>5978.9</v>
      </c>
      <c r="G770" s="98"/>
      <c r="H770" s="98"/>
      <c r="I770" s="98"/>
      <c r="J770" s="98"/>
      <c r="K770" s="96"/>
      <c r="L770" s="96"/>
      <c r="M770" s="96"/>
      <c r="N770" s="96"/>
      <c r="O770" s="324"/>
      <c r="P770" s="324"/>
      <c r="Q770" s="324"/>
      <c r="R770" s="324"/>
      <c r="S770" s="98"/>
      <c r="T770" s="98"/>
    </row>
    <row r="771" spans="1:20" s="31" customFormat="1" x14ac:dyDescent="0.2">
      <c r="A771" s="16" t="s">
        <v>209</v>
      </c>
      <c r="B771" s="20" t="s">
        <v>70</v>
      </c>
      <c r="C771" s="20" t="s">
        <v>65</v>
      </c>
      <c r="D771" s="172" t="s">
        <v>535</v>
      </c>
      <c r="E771" s="172" t="s">
        <v>210</v>
      </c>
      <c r="F771" s="70">
        <f>'пр.4 вед.стр.'!G799</f>
        <v>5978.9</v>
      </c>
      <c r="G771" s="98"/>
      <c r="H771" s="98"/>
      <c r="I771" s="98"/>
      <c r="J771" s="98"/>
      <c r="K771" s="96"/>
      <c r="L771" s="96"/>
      <c r="M771" s="96"/>
      <c r="N771" s="96"/>
      <c r="O771" s="324"/>
      <c r="P771" s="324"/>
      <c r="Q771" s="324"/>
      <c r="R771" s="324"/>
      <c r="S771" s="98"/>
      <c r="T771" s="98"/>
    </row>
    <row r="772" spans="1:20" s="31" customFormat="1" x14ac:dyDescent="0.2">
      <c r="A772" s="16" t="s">
        <v>335</v>
      </c>
      <c r="B772" s="65" t="s">
        <v>70</v>
      </c>
      <c r="C772" s="65" t="s">
        <v>65</v>
      </c>
      <c r="D772" s="172" t="s">
        <v>535</v>
      </c>
      <c r="E772" s="183" t="s">
        <v>94</v>
      </c>
      <c r="F772" s="287">
        <f>F773</f>
        <v>386</v>
      </c>
      <c r="G772" s="98"/>
      <c r="H772" s="98"/>
      <c r="I772" s="98"/>
      <c r="J772" s="98"/>
      <c r="K772" s="96"/>
      <c r="L772" s="96"/>
      <c r="M772" s="96"/>
      <c r="N772" s="96"/>
      <c r="O772" s="324"/>
      <c r="P772" s="324"/>
      <c r="Q772" s="324"/>
      <c r="R772" s="324"/>
      <c r="S772" s="98"/>
      <c r="T772" s="98"/>
    </row>
    <row r="773" spans="1:20" s="31" customFormat="1" x14ac:dyDescent="0.2">
      <c r="A773" s="16" t="s">
        <v>631</v>
      </c>
      <c r="B773" s="20" t="s">
        <v>70</v>
      </c>
      <c r="C773" s="20" t="s">
        <v>65</v>
      </c>
      <c r="D773" s="172" t="s">
        <v>535</v>
      </c>
      <c r="E773" s="172" t="s">
        <v>91</v>
      </c>
      <c r="F773" s="70">
        <f>'пр.4 вед.стр.'!G801</f>
        <v>386</v>
      </c>
      <c r="G773" s="98"/>
      <c r="H773" s="98"/>
      <c r="I773" s="98"/>
      <c r="J773" s="98"/>
      <c r="K773" s="96"/>
      <c r="L773" s="96"/>
      <c r="M773" s="96"/>
      <c r="N773" s="96"/>
      <c r="O773" s="324"/>
      <c r="P773" s="324"/>
      <c r="Q773" s="324"/>
      <c r="R773" s="324"/>
      <c r="S773" s="98"/>
      <c r="T773" s="98"/>
    </row>
    <row r="774" spans="1:20" s="31" customFormat="1" x14ac:dyDescent="0.2">
      <c r="A774" s="16" t="s">
        <v>110</v>
      </c>
      <c r="B774" s="20" t="s">
        <v>70</v>
      </c>
      <c r="C774" s="20" t="s">
        <v>65</v>
      </c>
      <c r="D774" s="172" t="s">
        <v>535</v>
      </c>
      <c r="E774" s="172" t="s">
        <v>111</v>
      </c>
      <c r="F774" s="70">
        <f>F775</f>
        <v>10</v>
      </c>
      <c r="G774" s="98"/>
      <c r="H774" s="98"/>
      <c r="I774" s="98"/>
      <c r="J774" s="98"/>
      <c r="K774" s="96"/>
      <c r="L774" s="96"/>
      <c r="M774" s="96"/>
      <c r="N774" s="96"/>
      <c r="O774" s="324"/>
      <c r="P774" s="324"/>
      <c r="Q774" s="324"/>
      <c r="R774" s="324"/>
      <c r="S774" s="98"/>
      <c r="T774" s="98"/>
    </row>
    <row r="775" spans="1:20" s="31" customFormat="1" x14ac:dyDescent="0.2">
      <c r="A775" s="16" t="s">
        <v>113</v>
      </c>
      <c r="B775" s="20" t="s">
        <v>70</v>
      </c>
      <c r="C775" s="20" t="s">
        <v>65</v>
      </c>
      <c r="D775" s="172" t="s">
        <v>535</v>
      </c>
      <c r="E775" s="172" t="s">
        <v>114</v>
      </c>
      <c r="F775" s="70">
        <f>'пр.4 вед.стр.'!G803</f>
        <v>10</v>
      </c>
      <c r="G775" s="98"/>
      <c r="H775" s="98"/>
      <c r="I775" s="98"/>
      <c r="J775" s="98"/>
      <c r="K775" s="96"/>
      <c r="L775" s="96"/>
      <c r="M775" s="96"/>
      <c r="N775" s="96"/>
      <c r="O775" s="324"/>
      <c r="P775" s="324"/>
      <c r="Q775" s="324"/>
      <c r="R775" s="324"/>
      <c r="S775" s="98"/>
      <c r="T775" s="98"/>
    </row>
    <row r="776" spans="1:20" s="31" customFormat="1" ht="38.25" x14ac:dyDescent="0.2">
      <c r="A776" s="16" t="s">
        <v>205</v>
      </c>
      <c r="B776" s="20" t="s">
        <v>70</v>
      </c>
      <c r="C776" s="20" t="s">
        <v>65</v>
      </c>
      <c r="D776" s="172" t="s">
        <v>536</v>
      </c>
      <c r="E776" s="172"/>
      <c r="F776" s="70">
        <f>F777</f>
        <v>330</v>
      </c>
      <c r="G776" s="98"/>
      <c r="H776" s="98"/>
      <c r="I776" s="98"/>
      <c r="J776" s="98"/>
      <c r="K776" s="96"/>
      <c r="L776" s="96"/>
      <c r="M776" s="96"/>
      <c r="N776" s="96"/>
      <c r="O776" s="324"/>
      <c r="P776" s="324"/>
      <c r="Q776" s="324"/>
      <c r="R776" s="324"/>
      <c r="S776" s="98"/>
      <c r="T776" s="98"/>
    </row>
    <row r="777" spans="1:20" s="31" customFormat="1" ht="38.25" x14ac:dyDescent="0.2">
      <c r="A777" s="16" t="s">
        <v>92</v>
      </c>
      <c r="B777" s="20" t="s">
        <v>70</v>
      </c>
      <c r="C777" s="20" t="s">
        <v>65</v>
      </c>
      <c r="D777" s="172" t="s">
        <v>536</v>
      </c>
      <c r="E777" s="172" t="s">
        <v>93</v>
      </c>
      <c r="F777" s="70">
        <f>F778</f>
        <v>330</v>
      </c>
      <c r="G777" s="98"/>
      <c r="H777" s="98"/>
      <c r="I777" s="98"/>
      <c r="J777" s="98"/>
      <c r="K777" s="96"/>
      <c r="L777" s="96"/>
      <c r="M777" s="96"/>
      <c r="N777" s="96"/>
      <c r="O777" s="324"/>
      <c r="P777" s="324"/>
      <c r="Q777" s="324"/>
      <c r="R777" s="324"/>
      <c r="S777" s="98"/>
      <c r="T777" s="98"/>
    </row>
    <row r="778" spans="1:20" s="31" customFormat="1" x14ac:dyDescent="0.2">
      <c r="A778" s="16" t="s">
        <v>209</v>
      </c>
      <c r="B778" s="20" t="s">
        <v>70</v>
      </c>
      <c r="C778" s="20" t="s">
        <v>65</v>
      </c>
      <c r="D778" s="172" t="s">
        <v>536</v>
      </c>
      <c r="E778" s="172" t="s">
        <v>210</v>
      </c>
      <c r="F778" s="70">
        <f>'пр.4 вед.стр.'!G806</f>
        <v>330</v>
      </c>
      <c r="G778" s="98"/>
      <c r="H778" s="98"/>
      <c r="I778" s="98"/>
      <c r="J778" s="98"/>
      <c r="K778" s="96"/>
      <c r="L778" s="96"/>
      <c r="M778" s="96"/>
      <c r="N778" s="96"/>
      <c r="O778" s="324"/>
      <c r="P778" s="324"/>
      <c r="Q778" s="324"/>
      <c r="R778" s="324"/>
      <c r="S778" s="98"/>
      <c r="T778" s="98"/>
    </row>
    <row r="779" spans="1:20" s="31" customFormat="1" x14ac:dyDescent="0.2">
      <c r="A779" s="16" t="s">
        <v>177</v>
      </c>
      <c r="B779" s="20" t="s">
        <v>70</v>
      </c>
      <c r="C779" s="20" t="s">
        <v>65</v>
      </c>
      <c r="D779" s="172" t="s">
        <v>537</v>
      </c>
      <c r="E779" s="172"/>
      <c r="F779" s="70">
        <f>F780</f>
        <v>1</v>
      </c>
      <c r="G779" s="98"/>
      <c r="H779" s="98"/>
      <c r="I779" s="98"/>
      <c r="J779" s="98"/>
      <c r="K779" s="96"/>
      <c r="L779" s="96"/>
      <c r="M779" s="96"/>
      <c r="N779" s="96"/>
      <c r="O779" s="324"/>
      <c r="P779" s="324"/>
      <c r="Q779" s="324"/>
      <c r="R779" s="324"/>
      <c r="S779" s="98"/>
      <c r="T779" s="98"/>
    </row>
    <row r="780" spans="1:20" s="31" customFormat="1" ht="38.25" x14ac:dyDescent="0.2">
      <c r="A780" s="16" t="s">
        <v>92</v>
      </c>
      <c r="B780" s="20" t="s">
        <v>70</v>
      </c>
      <c r="C780" s="20" t="s">
        <v>65</v>
      </c>
      <c r="D780" s="172" t="s">
        <v>537</v>
      </c>
      <c r="E780" s="172" t="s">
        <v>93</v>
      </c>
      <c r="F780" s="70">
        <f>F781</f>
        <v>1</v>
      </c>
      <c r="G780" s="98"/>
      <c r="H780" s="98"/>
      <c r="I780" s="98"/>
      <c r="J780" s="98"/>
      <c r="K780" s="96"/>
      <c r="L780" s="96"/>
      <c r="M780" s="96"/>
      <c r="N780" s="96"/>
      <c r="O780" s="324"/>
      <c r="P780" s="324"/>
      <c r="Q780" s="324"/>
      <c r="R780" s="324"/>
      <c r="S780" s="98"/>
      <c r="T780" s="98"/>
    </row>
    <row r="781" spans="1:20" s="31" customFormat="1" x14ac:dyDescent="0.2">
      <c r="A781" s="16" t="s">
        <v>209</v>
      </c>
      <c r="B781" s="20" t="s">
        <v>70</v>
      </c>
      <c r="C781" s="20" t="s">
        <v>65</v>
      </c>
      <c r="D781" s="172" t="s">
        <v>537</v>
      </c>
      <c r="E781" s="172" t="s">
        <v>210</v>
      </c>
      <c r="F781" s="70">
        <f>'пр.4 вед.стр.'!G809</f>
        <v>1</v>
      </c>
      <c r="G781" s="98"/>
      <c r="H781" s="98"/>
      <c r="I781" s="98"/>
      <c r="J781" s="98"/>
      <c r="K781" s="96"/>
      <c r="L781" s="96"/>
      <c r="M781" s="96"/>
      <c r="N781" s="96"/>
      <c r="O781" s="324"/>
      <c r="P781" s="324"/>
      <c r="Q781" s="324"/>
      <c r="R781" s="324"/>
      <c r="S781" s="98"/>
      <c r="T781" s="98"/>
    </row>
    <row r="782" spans="1:20" x14ac:dyDescent="0.2">
      <c r="A782" s="15" t="s">
        <v>59</v>
      </c>
      <c r="B782" s="34" t="s">
        <v>68</v>
      </c>
      <c r="C782" s="34" t="s">
        <v>34</v>
      </c>
      <c r="D782" s="172"/>
      <c r="E782" s="172"/>
      <c r="F782" s="465">
        <f>F784+F788+F823</f>
        <v>47519.3</v>
      </c>
      <c r="K782" s="98"/>
      <c r="L782" s="98"/>
      <c r="M782" s="98"/>
      <c r="N782" s="98"/>
    </row>
    <row r="783" spans="1:20" x14ac:dyDescent="0.2">
      <c r="A783" s="15" t="s">
        <v>55</v>
      </c>
      <c r="B783" s="34" t="s">
        <v>68</v>
      </c>
      <c r="C783" s="34" t="s">
        <v>63</v>
      </c>
      <c r="D783" s="172"/>
      <c r="E783" s="172"/>
      <c r="F783" s="465">
        <f>F784</f>
        <v>7875.5</v>
      </c>
      <c r="K783" s="98"/>
      <c r="L783" s="98"/>
      <c r="M783" s="98"/>
      <c r="N783" s="98"/>
    </row>
    <row r="784" spans="1:20" x14ac:dyDescent="0.2">
      <c r="A784" s="16" t="s">
        <v>18</v>
      </c>
      <c r="B784" s="20" t="s">
        <v>68</v>
      </c>
      <c r="C784" s="20" t="s">
        <v>63</v>
      </c>
      <c r="D784" s="172" t="s">
        <v>351</v>
      </c>
      <c r="E784" s="172"/>
      <c r="F784" s="70">
        <f>F785</f>
        <v>7875.5</v>
      </c>
      <c r="K784" s="98"/>
      <c r="L784" s="98"/>
      <c r="M784" s="98"/>
      <c r="N784" s="98"/>
    </row>
    <row r="785" spans="1:14" x14ac:dyDescent="0.2">
      <c r="A785" s="16" t="str">
        <f>'пр.4 вед.стр.'!A168</f>
        <v>Выплата доплаты к пенсии</v>
      </c>
      <c r="B785" s="20" t="s">
        <v>68</v>
      </c>
      <c r="C785" s="20" t="s">
        <v>63</v>
      </c>
      <c r="D785" s="181" t="s">
        <v>647</v>
      </c>
      <c r="E785" s="172"/>
      <c r="F785" s="70">
        <f>F786</f>
        <v>7875.5</v>
      </c>
    </row>
    <row r="786" spans="1:14" x14ac:dyDescent="0.2">
      <c r="A786" s="16" t="s">
        <v>101</v>
      </c>
      <c r="B786" s="20" t="s">
        <v>68</v>
      </c>
      <c r="C786" s="20" t="s">
        <v>63</v>
      </c>
      <c r="D786" s="181" t="s">
        <v>647</v>
      </c>
      <c r="E786" s="172" t="s">
        <v>102</v>
      </c>
      <c r="F786" s="70">
        <f>F787</f>
        <v>7875.5</v>
      </c>
      <c r="K786" s="98"/>
      <c r="L786" s="98"/>
      <c r="M786" s="98"/>
      <c r="N786" s="98"/>
    </row>
    <row r="787" spans="1:14" x14ac:dyDescent="0.2">
      <c r="A787" s="16" t="s">
        <v>103</v>
      </c>
      <c r="B787" s="20" t="s">
        <v>68</v>
      </c>
      <c r="C787" s="20" t="s">
        <v>63</v>
      </c>
      <c r="D787" s="181" t="s">
        <v>647</v>
      </c>
      <c r="E787" s="172" t="s">
        <v>104</v>
      </c>
      <c r="F787" s="70">
        <f>'пр.4 вед.стр.'!G170</f>
        <v>7875.5</v>
      </c>
      <c r="K787" s="98"/>
      <c r="L787" s="98"/>
      <c r="M787" s="98"/>
      <c r="N787" s="98"/>
    </row>
    <row r="788" spans="1:14" x14ac:dyDescent="0.2">
      <c r="A788" s="23" t="s">
        <v>58</v>
      </c>
      <c r="B788" s="40" t="s">
        <v>68</v>
      </c>
      <c r="C788" s="40" t="s">
        <v>67</v>
      </c>
      <c r="D788" s="190"/>
      <c r="E788" s="190"/>
      <c r="F788" s="471">
        <f>F789+F819</f>
        <v>36202</v>
      </c>
      <c r="K788" s="98"/>
      <c r="L788" s="98"/>
      <c r="M788" s="98"/>
      <c r="N788" s="98"/>
    </row>
    <row r="789" spans="1:14" x14ac:dyDescent="0.2">
      <c r="A789" s="16" t="s">
        <v>496</v>
      </c>
      <c r="B789" s="20" t="s">
        <v>68</v>
      </c>
      <c r="C789" s="20" t="s">
        <v>67</v>
      </c>
      <c r="D789" s="190" t="s">
        <v>497</v>
      </c>
      <c r="E789" s="190"/>
      <c r="F789" s="472">
        <f>F814+F790+F798</f>
        <v>30007.7</v>
      </c>
      <c r="K789" s="98"/>
      <c r="L789" s="98"/>
      <c r="M789" s="98"/>
      <c r="N789" s="98"/>
    </row>
    <row r="790" spans="1:14" ht="25.5" x14ac:dyDescent="0.2">
      <c r="A790" s="158" t="str">
        <f>'пр.4 вед.стр.'!A173</f>
        <v>Муниципальная программа "Патриотическое воспитание  жителей Сусуманского городского округа  на 2018- 2020 годы"</v>
      </c>
      <c r="B790" s="155" t="s">
        <v>68</v>
      </c>
      <c r="C790" s="155" t="s">
        <v>67</v>
      </c>
      <c r="D790" s="188" t="str">
        <f>'пр.4 вед.стр.'!E173</f>
        <v xml:space="preserve">7В 0 00 00000 </v>
      </c>
      <c r="E790" s="188"/>
      <c r="F790" s="473">
        <f>F791</f>
        <v>117.19999999999999</v>
      </c>
      <c r="K790" s="98"/>
      <c r="L790" s="98"/>
      <c r="M790" s="98"/>
      <c r="N790" s="98"/>
    </row>
    <row r="791" spans="1:14" ht="25.5" x14ac:dyDescent="0.2">
      <c r="A791" s="16" t="str">
        <f>'пр.4 вед.стр.'!A174</f>
        <v>Основное мероприятие "Реализация мероприятий по оказанию адресной помощи ветеранам Великой Отечественной войны 1941- 1945 годов"</v>
      </c>
      <c r="B791" s="20" t="s">
        <v>68</v>
      </c>
      <c r="C791" s="20" t="s">
        <v>67</v>
      </c>
      <c r="D791" s="190" t="str">
        <f>'пр.4 вед.стр.'!E174</f>
        <v>7В 0 02 00000</v>
      </c>
      <c r="E791" s="190"/>
      <c r="F791" s="472">
        <f>F792+F795</f>
        <v>117.19999999999999</v>
      </c>
      <c r="K791" s="98"/>
      <c r="L791" s="98"/>
      <c r="M791" s="98"/>
      <c r="N791" s="98"/>
    </row>
    <row r="792" spans="1:14" x14ac:dyDescent="0.2">
      <c r="A792" s="16" t="str">
        <f>'пр.4 вед.стр.'!A175</f>
        <v>Оказание материальной помощи, единовременной выплаты</v>
      </c>
      <c r="B792" s="20" t="s">
        <v>68</v>
      </c>
      <c r="C792" s="20" t="s">
        <v>67</v>
      </c>
      <c r="D792" s="190" t="str">
        <f>'пр.4 вед.стр.'!E175</f>
        <v>7В 0 02 91200</v>
      </c>
      <c r="E792" s="190"/>
      <c r="F792" s="485" t="str">
        <f>F793</f>
        <v>27,6</v>
      </c>
      <c r="K792" s="98"/>
      <c r="L792" s="98"/>
      <c r="M792" s="98"/>
      <c r="N792" s="98"/>
    </row>
    <row r="793" spans="1:14" x14ac:dyDescent="0.2">
      <c r="A793" s="16" t="str">
        <f>'пр.4 вед.стр.'!A176</f>
        <v>Социальное обеспечение и иные выплаты населению</v>
      </c>
      <c r="B793" s="20" t="s">
        <v>68</v>
      </c>
      <c r="C793" s="20" t="s">
        <v>67</v>
      </c>
      <c r="D793" s="190" t="str">
        <f>'пр.4 вед.стр.'!E176</f>
        <v>7В 0 02 91200</v>
      </c>
      <c r="E793" s="223" t="s">
        <v>102</v>
      </c>
      <c r="F793" s="472" t="str">
        <f>F794</f>
        <v>27,6</v>
      </c>
      <c r="K793" s="98"/>
      <c r="L793" s="98"/>
      <c r="M793" s="98"/>
      <c r="N793" s="98"/>
    </row>
    <row r="794" spans="1:14" x14ac:dyDescent="0.2">
      <c r="A794" s="16" t="str">
        <f>'пр.4 вед.стр.'!A177</f>
        <v>Иные выплаты населению</v>
      </c>
      <c r="B794" s="20" t="s">
        <v>68</v>
      </c>
      <c r="C794" s="20" t="s">
        <v>67</v>
      </c>
      <c r="D794" s="190" t="str">
        <f>'пр.4 вед.стр.'!E177</f>
        <v>7В 0 02 91200</v>
      </c>
      <c r="E794" s="223" t="s">
        <v>106</v>
      </c>
      <c r="F794" s="472" t="str">
        <f>'пр.4 вед.стр.'!G177</f>
        <v>27,6</v>
      </c>
      <c r="K794" s="98"/>
      <c r="L794" s="98"/>
      <c r="M794" s="98"/>
      <c r="N794" s="98"/>
    </row>
    <row r="795" spans="1:14" x14ac:dyDescent="0.2">
      <c r="A795" s="16" t="str">
        <f>'пр.4 вед.стр.'!A178</f>
        <v>Предоставление льготы по оплате жилищно- коммунальных услуг</v>
      </c>
      <c r="B795" s="20" t="s">
        <v>68</v>
      </c>
      <c r="C795" s="20" t="s">
        <v>67</v>
      </c>
      <c r="D795" s="190" t="str">
        <f>'пр.4 вед.стр.'!E178</f>
        <v>7В 0 02 91410</v>
      </c>
      <c r="E795" s="66"/>
      <c r="F795" s="472" t="str">
        <f>F796</f>
        <v>89,6</v>
      </c>
      <c r="K795" s="98"/>
      <c r="L795" s="98"/>
      <c r="M795" s="98"/>
      <c r="N795" s="98"/>
    </row>
    <row r="796" spans="1:14" x14ac:dyDescent="0.2">
      <c r="A796" s="16" t="str">
        <f>'пр.4 вед.стр.'!A179</f>
        <v>Социальное обеспечение и иные выплаты населению</v>
      </c>
      <c r="B796" s="20" t="s">
        <v>68</v>
      </c>
      <c r="C796" s="20" t="s">
        <v>67</v>
      </c>
      <c r="D796" s="190" t="str">
        <f>'пр.4 вед.стр.'!E179</f>
        <v>7В 0 02 91410</v>
      </c>
      <c r="E796" s="223">
        <v>300</v>
      </c>
      <c r="F796" s="472" t="str">
        <f>F797</f>
        <v>89,6</v>
      </c>
      <c r="K796" s="98"/>
      <c r="L796" s="98"/>
      <c r="M796" s="98"/>
      <c r="N796" s="98"/>
    </row>
    <row r="797" spans="1:14" x14ac:dyDescent="0.2">
      <c r="A797" s="16" t="str">
        <f>'пр.4 вед.стр.'!A180</f>
        <v>Иные выплаты населению</v>
      </c>
      <c r="B797" s="20" t="s">
        <v>68</v>
      </c>
      <c r="C797" s="20" t="s">
        <v>67</v>
      </c>
      <c r="D797" s="190" t="str">
        <f>'пр.4 вед.стр.'!E180</f>
        <v>7В 0 02 91410</v>
      </c>
      <c r="E797" s="223" t="s">
        <v>106</v>
      </c>
      <c r="F797" s="472" t="str">
        <f>'пр.4 вед.стр.'!G180</f>
        <v>89,6</v>
      </c>
      <c r="K797" s="98"/>
      <c r="L797" s="98"/>
      <c r="M797" s="98"/>
      <c r="N797" s="98"/>
    </row>
    <row r="798" spans="1:14" ht="25.5" x14ac:dyDescent="0.2">
      <c r="A798" s="158" t="str">
        <f>'пр.4 вед.стр.'!A181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798" s="155" t="s">
        <v>68</v>
      </c>
      <c r="C798" s="155" t="s">
        <v>67</v>
      </c>
      <c r="D798" s="188" t="str">
        <f>'пр.4 вед.стр.'!E181</f>
        <v xml:space="preserve">7Г 0 00 00000 </v>
      </c>
      <c r="E798" s="188"/>
      <c r="F798" s="473">
        <f>F803+F799</f>
        <v>29822.799999999999</v>
      </c>
      <c r="K798" s="98"/>
      <c r="L798" s="98"/>
      <c r="M798" s="98"/>
      <c r="N798" s="98"/>
    </row>
    <row r="799" spans="1:14" x14ac:dyDescent="0.2">
      <c r="A799" s="30" t="str">
        <f>'пр.4 вед.стр.'!A182</f>
        <v>Основное мероприятие "Оптимизация системы расселения в Сусуманском городском округе"</v>
      </c>
      <c r="B799" s="20" t="s">
        <v>68</v>
      </c>
      <c r="C799" s="20" t="s">
        <v>67</v>
      </c>
      <c r="D799" s="197" t="str">
        <f>'пр.4 вед.стр.'!E182</f>
        <v xml:space="preserve">7Г 0 01 00000 </v>
      </c>
      <c r="E799" s="197"/>
      <c r="F799" s="474">
        <f>F800</f>
        <v>857.9</v>
      </c>
      <c r="K799" s="98"/>
      <c r="L799" s="98"/>
      <c r="M799" s="98"/>
      <c r="N799" s="98"/>
    </row>
    <row r="800" spans="1:14" x14ac:dyDescent="0.2">
      <c r="A800" s="30" t="str">
        <f>'пр.4 вед.стр.'!A183</f>
        <v xml:space="preserve">Оптимизация жилищного фонда в виде расселения </v>
      </c>
      <c r="B800" s="20" t="s">
        <v>68</v>
      </c>
      <c r="C800" s="20" t="s">
        <v>67</v>
      </c>
      <c r="D800" s="197" t="str">
        <f>'пр.4 вед.стр.'!E183</f>
        <v xml:space="preserve">7Г 0 01 96610 </v>
      </c>
      <c r="E800" s="197"/>
      <c r="F800" s="474">
        <f>F801</f>
        <v>857.9</v>
      </c>
      <c r="K800" s="98"/>
      <c r="L800" s="98"/>
      <c r="M800" s="98"/>
      <c r="N800" s="98"/>
    </row>
    <row r="801" spans="1:20" x14ac:dyDescent="0.2">
      <c r="A801" s="30" t="str">
        <f>'пр.4 вед.стр.'!A184</f>
        <v>Иные бюджетные ассигнования</v>
      </c>
      <c r="B801" s="20" t="s">
        <v>68</v>
      </c>
      <c r="C801" s="20" t="s">
        <v>67</v>
      </c>
      <c r="D801" s="197" t="str">
        <f>'пр.4 вед.стр.'!E184</f>
        <v xml:space="preserve">7Г 0 01 96610 </v>
      </c>
      <c r="E801" s="262">
        <v>800</v>
      </c>
      <c r="F801" s="474">
        <f>F802</f>
        <v>857.9</v>
      </c>
      <c r="K801" s="98"/>
      <c r="L801" s="98"/>
      <c r="M801" s="98"/>
      <c r="N801" s="98"/>
    </row>
    <row r="802" spans="1:20" x14ac:dyDescent="0.2">
      <c r="A802" s="30" t="str">
        <f>'пр.4 вед.стр.'!A185</f>
        <v>Уплата налогов, сборов и иных платежей</v>
      </c>
      <c r="B802" s="20" t="s">
        <v>68</v>
      </c>
      <c r="C802" s="20" t="s">
        <v>67</v>
      </c>
      <c r="D802" s="197" t="str">
        <f>'пр.4 вед.стр.'!E185</f>
        <v xml:space="preserve">7Г 0 01 96610 </v>
      </c>
      <c r="E802" s="262">
        <v>850</v>
      </c>
      <c r="F802" s="474">
        <f>'пр.4 вед.стр.'!G185</f>
        <v>857.9</v>
      </c>
      <c r="K802" s="98"/>
      <c r="L802" s="98"/>
      <c r="M802" s="98"/>
      <c r="N802" s="98"/>
    </row>
    <row r="803" spans="1:20" ht="25.5" x14ac:dyDescent="0.2">
      <c r="A803" s="150" t="str">
        <f>'пр.4 вед.стр.'!A186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803" s="151" t="s">
        <v>68</v>
      </c>
      <c r="C803" s="151" t="s">
        <v>67</v>
      </c>
      <c r="D803" s="192" t="str">
        <f>'пр.4 вед.стр.'!E186</f>
        <v xml:space="preserve">7Г 0 F3 00000 </v>
      </c>
      <c r="E803" s="192"/>
      <c r="F803" s="475">
        <f>F804+F809</f>
        <v>28964.899999999998</v>
      </c>
      <c r="K803" s="98"/>
      <c r="L803" s="98"/>
      <c r="M803" s="98"/>
      <c r="N803" s="98"/>
    </row>
    <row r="804" spans="1:20" ht="25.5" x14ac:dyDescent="0.2">
      <c r="A804" s="150" t="str">
        <f>'пр.4 вед.стр.'!A187</f>
        <v>Обеспечение мероприятий по переселению граждвн из аварийного жилищного фонда за счет средств, поступающих от Фонда содействия реформированию жилищно-коммунального хозяйства</v>
      </c>
      <c r="B804" s="151" t="s">
        <v>68</v>
      </c>
      <c r="C804" s="151" t="s">
        <v>67</v>
      </c>
      <c r="D804" s="192" t="str">
        <f>'пр.4 вед.стр.'!E187</f>
        <v>7Г 0 F3 67483</v>
      </c>
      <c r="E804" s="394"/>
      <c r="F804" s="475">
        <f>F805+F807</f>
        <v>28385.599999999999</v>
      </c>
      <c r="K804" s="98"/>
      <c r="L804" s="98"/>
      <c r="M804" s="98"/>
      <c r="N804" s="98"/>
    </row>
    <row r="805" spans="1:20" x14ac:dyDescent="0.2">
      <c r="A805" s="150" t="str">
        <f>'пр.4 вед.стр.'!A188</f>
        <v>Закупка товаров, работ и услуг для обеспечения государственных (муниципальных) нужд</v>
      </c>
      <c r="B805" s="151" t="s">
        <v>68</v>
      </c>
      <c r="C805" s="151" t="s">
        <v>67</v>
      </c>
      <c r="D805" s="192" t="str">
        <f>'пр.4 вед.стр.'!E188</f>
        <v>7Г 0 F3 67483</v>
      </c>
      <c r="E805" s="177" t="s">
        <v>94</v>
      </c>
      <c r="F805" s="475">
        <f>F806</f>
        <v>5241.8</v>
      </c>
      <c r="K805" s="98"/>
      <c r="L805" s="98"/>
      <c r="M805" s="98"/>
      <c r="N805" s="98"/>
    </row>
    <row r="806" spans="1:20" x14ac:dyDescent="0.2">
      <c r="A806" s="150" t="str">
        <f>'пр.4 вед.стр.'!A189</f>
        <v>Иные закупки товаров, работ и услуг для обеспечения государственных ( муниципальных ) нужд</v>
      </c>
      <c r="B806" s="151" t="s">
        <v>68</v>
      </c>
      <c r="C806" s="151" t="s">
        <v>67</v>
      </c>
      <c r="D806" s="192" t="str">
        <f>'пр.4 вед.стр.'!E189</f>
        <v>7Г 0 F3 67483</v>
      </c>
      <c r="E806" s="177" t="s">
        <v>91</v>
      </c>
      <c r="F806" s="475">
        <f>'пр.4 вед.стр.'!G189</f>
        <v>5241.8</v>
      </c>
      <c r="K806" s="98"/>
      <c r="L806" s="98"/>
      <c r="M806" s="98"/>
      <c r="N806" s="98"/>
    </row>
    <row r="807" spans="1:20" x14ac:dyDescent="0.2">
      <c r="A807" s="150" t="str">
        <f>'пр.4 вед.стр.'!A190</f>
        <v>Иные бюджетные ассигнования</v>
      </c>
      <c r="B807" s="151" t="s">
        <v>68</v>
      </c>
      <c r="C807" s="151" t="s">
        <v>67</v>
      </c>
      <c r="D807" s="192" t="str">
        <f>'пр.4 вед.стр.'!E190</f>
        <v>7Г 0 F3 67483</v>
      </c>
      <c r="E807" s="331">
        <v>800</v>
      </c>
      <c r="F807" s="475">
        <f>F808</f>
        <v>23143.8</v>
      </c>
      <c r="K807" s="98"/>
      <c r="L807" s="98"/>
      <c r="M807" s="98"/>
      <c r="N807" s="98"/>
    </row>
    <row r="808" spans="1:20" x14ac:dyDescent="0.2">
      <c r="A808" s="150" t="str">
        <f>'пр.4 вед.стр.'!A191</f>
        <v>Уплата налогов, сборов и иных платежей</v>
      </c>
      <c r="B808" s="151" t="s">
        <v>68</v>
      </c>
      <c r="C808" s="151" t="s">
        <v>67</v>
      </c>
      <c r="D808" s="192" t="str">
        <f>'пр.4 вед.стр.'!E191</f>
        <v>7Г 0 F3 67483</v>
      </c>
      <c r="E808" s="331">
        <v>850</v>
      </c>
      <c r="F808" s="475">
        <f>'пр.4 вед.стр.'!G191</f>
        <v>23143.8</v>
      </c>
      <c r="K808" s="98"/>
      <c r="L808" s="98"/>
      <c r="M808" s="98"/>
      <c r="N808" s="98"/>
    </row>
    <row r="809" spans="1:20" ht="25.5" x14ac:dyDescent="0.2">
      <c r="A809" s="150" t="str">
        <f>'пр.4 вед.стр.'!A192</f>
        <v>Обеспечение мероприятий по переселению граждан из аварийного жилищного фонда за счет средств субъекта Российской Федерации</v>
      </c>
      <c r="B809" s="151" t="s">
        <v>68</v>
      </c>
      <c r="C809" s="151" t="s">
        <v>67</v>
      </c>
      <c r="D809" s="192" t="str">
        <f>'пр.4 вед.стр.'!E192</f>
        <v>7Г 0 F3 67484</v>
      </c>
      <c r="E809" s="403"/>
      <c r="F809" s="475">
        <f>F810+F812</f>
        <v>579.29999999999995</v>
      </c>
      <c r="K809" s="98"/>
      <c r="L809" s="98"/>
      <c r="M809" s="98"/>
      <c r="N809" s="98"/>
    </row>
    <row r="810" spans="1:20" x14ac:dyDescent="0.2">
      <c r="A810" s="150" t="str">
        <f>'пр.4 вед.стр.'!A193</f>
        <v>Закупка товаров, работ и услуг для обеспечения государственных (муниципальных) нужд</v>
      </c>
      <c r="B810" s="151" t="s">
        <v>68</v>
      </c>
      <c r="C810" s="151" t="s">
        <v>67</v>
      </c>
      <c r="D810" s="192" t="str">
        <f>'пр.4 вед.стр.'!E193</f>
        <v>7Г 0 F3 67483</v>
      </c>
      <c r="E810" s="177" t="s">
        <v>94</v>
      </c>
      <c r="F810" s="475">
        <f>F811</f>
        <v>107</v>
      </c>
      <c r="K810" s="98"/>
      <c r="L810" s="98"/>
      <c r="M810" s="98"/>
      <c r="N810" s="98"/>
    </row>
    <row r="811" spans="1:20" x14ac:dyDescent="0.2">
      <c r="A811" s="150" t="str">
        <f>'пр.4 вед.стр.'!A194</f>
        <v>Иные закупки товаров, работ и услуг для обеспечения государственных ( муниципальных ) нужд</v>
      </c>
      <c r="B811" s="151" t="s">
        <v>68</v>
      </c>
      <c r="C811" s="151" t="s">
        <v>67</v>
      </c>
      <c r="D811" s="192" t="str">
        <f>'пр.4 вед.стр.'!E194</f>
        <v>7Г 0 F3 67484</v>
      </c>
      <c r="E811" s="177" t="s">
        <v>91</v>
      </c>
      <c r="F811" s="475">
        <f>'пр.4 вед.стр.'!G194</f>
        <v>107</v>
      </c>
      <c r="K811" s="98"/>
      <c r="L811" s="98"/>
      <c r="M811" s="98"/>
      <c r="N811" s="98"/>
    </row>
    <row r="812" spans="1:20" x14ac:dyDescent="0.2">
      <c r="A812" s="150" t="str">
        <f>'пр.4 вед.стр.'!A195</f>
        <v>Иные бюджетные ассигнования</v>
      </c>
      <c r="B812" s="151" t="s">
        <v>68</v>
      </c>
      <c r="C812" s="151" t="s">
        <v>67</v>
      </c>
      <c r="D812" s="192" t="str">
        <f>'пр.4 вед.стр.'!E195</f>
        <v>7Г 0 F3 67484</v>
      </c>
      <c r="E812" s="331">
        <v>800</v>
      </c>
      <c r="F812" s="475">
        <f>F813</f>
        <v>472.3</v>
      </c>
      <c r="K812" s="98"/>
      <c r="L812" s="98"/>
      <c r="M812" s="98"/>
      <c r="N812" s="98"/>
    </row>
    <row r="813" spans="1:20" x14ac:dyDescent="0.2">
      <c r="A813" s="150" t="str">
        <f>'пр.4 вед.стр.'!A196</f>
        <v>Уплата налогов, сборов и иных платежей</v>
      </c>
      <c r="B813" s="151" t="s">
        <v>68</v>
      </c>
      <c r="C813" s="151" t="s">
        <v>67</v>
      </c>
      <c r="D813" s="192" t="str">
        <f>'пр.4 вед.стр.'!E196</f>
        <v>7Г 0 F3 67484</v>
      </c>
      <c r="E813" s="331">
        <v>850</v>
      </c>
      <c r="F813" s="475">
        <f>'пр.4 вед.стр.'!G196</f>
        <v>472.3</v>
      </c>
      <c r="K813" s="98"/>
      <c r="L813" s="98"/>
      <c r="M813" s="98"/>
      <c r="N813" s="98"/>
    </row>
    <row r="814" spans="1:20" s="31" customFormat="1" ht="25.5" x14ac:dyDescent="0.2">
      <c r="A814" s="154" t="str">
        <f>'пр.4 вед.стр.'!A813</f>
        <v>Муниципальная программа "Обеспечение жильем молодых семей  в Сусуманском городском округе  на 2018- 2020 годы"</v>
      </c>
      <c r="B814" s="155" t="s">
        <v>68</v>
      </c>
      <c r="C814" s="155" t="s">
        <v>67</v>
      </c>
      <c r="D814" s="188" t="str">
        <f>'пр.4 вед.стр.'!E813</f>
        <v xml:space="preserve">7Ж 0 00 00000 </v>
      </c>
      <c r="E814" s="171"/>
      <c r="F814" s="467">
        <f>F815</f>
        <v>67.7</v>
      </c>
      <c r="G814" s="98"/>
      <c r="H814" s="98"/>
      <c r="I814" s="98"/>
      <c r="J814" s="98"/>
      <c r="K814" s="96"/>
      <c r="L814" s="96"/>
      <c r="M814" s="96"/>
      <c r="N814" s="96"/>
      <c r="O814" s="324"/>
      <c r="P814" s="324"/>
      <c r="Q814" s="324"/>
      <c r="R814" s="324"/>
      <c r="S814" s="98"/>
      <c r="T814" s="98"/>
    </row>
    <row r="815" spans="1:20" s="31" customFormat="1" x14ac:dyDescent="0.2">
      <c r="A815" s="200" t="str">
        <f>'пр.4 вед.стр.'!A814</f>
        <v>Основное мероприятие "Улучшение жилищных условий молодых семей"</v>
      </c>
      <c r="B815" s="151" t="s">
        <v>68</v>
      </c>
      <c r="C815" s="151" t="s">
        <v>67</v>
      </c>
      <c r="D815" s="192" t="str">
        <f>'пр.4 вед.стр.'!E814</f>
        <v xml:space="preserve">7Ж 0 01 00000 </v>
      </c>
      <c r="E815" s="177"/>
      <c r="F815" s="451">
        <f>F816</f>
        <v>67.7</v>
      </c>
      <c r="G815" s="98"/>
      <c r="H815" s="98"/>
      <c r="I815" s="98"/>
      <c r="J815" s="98"/>
      <c r="K815" s="96"/>
      <c r="L815" s="96"/>
      <c r="M815" s="96"/>
      <c r="N815" s="96"/>
      <c r="O815" s="324"/>
      <c r="P815" s="324"/>
      <c r="Q815" s="324"/>
      <c r="R815" s="324"/>
      <c r="S815" s="98"/>
      <c r="T815" s="98"/>
    </row>
    <row r="816" spans="1:20" s="76" customFormat="1" x14ac:dyDescent="0.2">
      <c r="A816" s="200" t="str">
        <f>'пр.4 вед.стр.'!A815</f>
        <v>Дополнительная социальная выплата молодым семьям при рождении (усыновлении) каждого ребенка</v>
      </c>
      <c r="B816" s="151" t="s">
        <v>68</v>
      </c>
      <c r="C816" s="151" t="s">
        <v>67</v>
      </c>
      <c r="D816" s="192" t="str">
        <f>'пр.4 вед.стр.'!E815</f>
        <v>7Ж 0 01 73070</v>
      </c>
      <c r="E816" s="177"/>
      <c r="F816" s="451">
        <f>F817</f>
        <v>67.7</v>
      </c>
      <c r="G816" s="208"/>
      <c r="H816" s="208"/>
      <c r="I816" s="208"/>
      <c r="J816" s="208"/>
      <c r="K816" s="208"/>
      <c r="L816" s="208"/>
      <c r="M816" s="208"/>
      <c r="N816" s="208"/>
      <c r="O816" s="362"/>
      <c r="P816" s="362"/>
      <c r="Q816" s="362"/>
      <c r="R816" s="362"/>
      <c r="S816" s="208"/>
      <c r="T816" s="208"/>
    </row>
    <row r="817" spans="1:20" s="76" customFormat="1" x14ac:dyDescent="0.2">
      <c r="A817" s="200" t="str">
        <f>'пр.4 вед.стр.'!A816</f>
        <v>Социальное обеспечение и иные выплаты населению</v>
      </c>
      <c r="B817" s="151" t="s">
        <v>68</v>
      </c>
      <c r="C817" s="151" t="s">
        <v>67</v>
      </c>
      <c r="D817" s="192" t="str">
        <f>'пр.4 вед.стр.'!E816</f>
        <v>7Ж 0 01 73070</v>
      </c>
      <c r="E817" s="177" t="s">
        <v>102</v>
      </c>
      <c r="F817" s="451">
        <f>F818</f>
        <v>67.7</v>
      </c>
      <c r="G817" s="208"/>
      <c r="H817" s="208"/>
      <c r="I817" s="208"/>
      <c r="J817" s="208"/>
      <c r="K817" s="208"/>
      <c r="L817" s="208"/>
      <c r="M817" s="208"/>
      <c r="N817" s="208"/>
      <c r="O817" s="362"/>
      <c r="P817" s="362"/>
      <c r="Q817" s="362"/>
      <c r="R817" s="362"/>
      <c r="S817" s="208"/>
      <c r="T817" s="208"/>
    </row>
    <row r="818" spans="1:20" s="76" customFormat="1" x14ac:dyDescent="0.2">
      <c r="A818" s="200" t="str">
        <f>'пр.4 вед.стр.'!A817</f>
        <v>Социальные выплаты гражданам, кроме публичных нормативных социальных выплат</v>
      </c>
      <c r="B818" s="151" t="s">
        <v>68</v>
      </c>
      <c r="C818" s="151" t="s">
        <v>67</v>
      </c>
      <c r="D818" s="192" t="str">
        <f>'пр.4 вед.стр.'!E817</f>
        <v>7Ж 0 01 73070</v>
      </c>
      <c r="E818" s="177" t="s">
        <v>115</v>
      </c>
      <c r="F818" s="451">
        <f>'пр.4 вед.стр.'!G817</f>
        <v>67.7</v>
      </c>
      <c r="G818" s="208"/>
      <c r="H818" s="208"/>
      <c r="I818" s="208"/>
      <c r="J818" s="208"/>
      <c r="K818" s="208"/>
      <c r="L818" s="208"/>
      <c r="M818" s="208"/>
      <c r="N818" s="208"/>
      <c r="O818" s="362"/>
      <c r="P818" s="362"/>
      <c r="Q818" s="362"/>
      <c r="R818" s="362"/>
      <c r="S818" s="208"/>
      <c r="T818" s="208"/>
    </row>
    <row r="819" spans="1:20" x14ac:dyDescent="0.2">
      <c r="A819" s="29" t="str">
        <f>'пр.4 вед.стр.'!A197</f>
        <v xml:space="preserve">Мероприятия по благоустройству </v>
      </c>
      <c r="B819" s="20" t="s">
        <v>68</v>
      </c>
      <c r="C819" s="20" t="s">
        <v>67</v>
      </c>
      <c r="D819" s="190" t="str">
        <f>'пр.4 вед.стр.'!E197</f>
        <v>К2 0 00 00000</v>
      </c>
      <c r="E819" s="172"/>
      <c r="F819" s="70">
        <f>F820</f>
        <v>6194.3</v>
      </c>
    </row>
    <row r="820" spans="1:20" ht="25.5" x14ac:dyDescent="0.2">
      <c r="A820" s="29" t="str">
        <f>'пр.4 вед.стр.'!A198</f>
        <v>Расселение жителей из аварийного многоквартирного дома, расположенного по адресу: ул.Строителей, д.17,г.Сусуман, Сусуманский городской округ</v>
      </c>
      <c r="B820" s="20" t="s">
        <v>68</v>
      </c>
      <c r="C820" s="20" t="s">
        <v>67</v>
      </c>
      <c r="D820" s="190" t="str">
        <f>'пр.4 вед.стр.'!E198</f>
        <v>К2 0 00 50100</v>
      </c>
      <c r="E820" s="172"/>
      <c r="F820" s="70">
        <f>F821</f>
        <v>6194.3</v>
      </c>
    </row>
    <row r="821" spans="1:20" x14ac:dyDescent="0.2">
      <c r="A821" s="29" t="str">
        <f>'пр.4 вед.стр.'!A199</f>
        <v>Иные бюджетные ассигнования</v>
      </c>
      <c r="B821" s="20" t="s">
        <v>68</v>
      </c>
      <c r="C821" s="20" t="s">
        <v>67</v>
      </c>
      <c r="D821" s="190" t="str">
        <f>'пр.4 вед.стр.'!E199</f>
        <v>К2 0 00 50100</v>
      </c>
      <c r="E821" s="262">
        <v>800</v>
      </c>
      <c r="F821" s="70">
        <f>F822</f>
        <v>6194.3</v>
      </c>
    </row>
    <row r="822" spans="1:20" x14ac:dyDescent="0.2">
      <c r="A822" s="29" t="str">
        <f>'пр.4 вед.стр.'!A200</f>
        <v>Уплата налогов, сборов и иных платежей</v>
      </c>
      <c r="B822" s="20" t="s">
        <v>68</v>
      </c>
      <c r="C822" s="20" t="s">
        <v>67</v>
      </c>
      <c r="D822" s="190" t="str">
        <f>'пр.4 вед.стр.'!E200</f>
        <v>К2 0 00 50100</v>
      </c>
      <c r="E822" s="262">
        <v>850</v>
      </c>
      <c r="F822" s="70">
        <f>'пр.4 вед.стр.'!G200</f>
        <v>6194.3</v>
      </c>
    </row>
    <row r="823" spans="1:20" x14ac:dyDescent="0.2">
      <c r="A823" s="15" t="s">
        <v>129</v>
      </c>
      <c r="B823" s="34" t="s">
        <v>68</v>
      </c>
      <c r="C823" s="34" t="s">
        <v>73</v>
      </c>
      <c r="D823" s="176"/>
      <c r="E823" s="176"/>
      <c r="F823" s="471">
        <f>F824+F840</f>
        <v>3441.7999999999997</v>
      </c>
      <c r="K823" s="98"/>
      <c r="L823" s="98"/>
      <c r="M823" s="98"/>
      <c r="N823" s="98"/>
    </row>
    <row r="824" spans="1:20" x14ac:dyDescent="0.2">
      <c r="A824" s="16" t="s">
        <v>496</v>
      </c>
      <c r="B824" s="20" t="s">
        <v>68</v>
      </c>
      <c r="C824" s="20" t="s">
        <v>73</v>
      </c>
      <c r="D824" s="190" t="s">
        <v>497</v>
      </c>
      <c r="E824" s="176"/>
      <c r="F824" s="472">
        <f>F825+F832</f>
        <v>2668.7999999999997</v>
      </c>
      <c r="K824" s="98"/>
      <c r="L824" s="98"/>
      <c r="M824" s="98"/>
      <c r="N824" s="98"/>
    </row>
    <row r="825" spans="1:20" ht="25.5" x14ac:dyDescent="0.2">
      <c r="A825" s="154" t="str">
        <f>'пр.4 вед.стр.'!A203</f>
        <v>Муниципальная  программа  "Развитие образования в Сусуманском городском округе  на 2018- 2020 годы"</v>
      </c>
      <c r="B825" s="155" t="s">
        <v>68</v>
      </c>
      <c r="C825" s="155" t="s">
        <v>73</v>
      </c>
      <c r="D825" s="171" t="str">
        <f>'пр.4 вед.стр.'!E203</f>
        <v xml:space="preserve">7Р 0 00 00000 </v>
      </c>
      <c r="E825" s="171"/>
      <c r="F825" s="467">
        <f>F826</f>
        <v>2603.8999999999996</v>
      </c>
      <c r="K825" s="98"/>
      <c r="L825" s="98"/>
      <c r="M825" s="98"/>
      <c r="N825" s="98"/>
    </row>
    <row r="826" spans="1:20" s="76" customFormat="1" ht="25.5" x14ac:dyDescent="0.2">
      <c r="A826" s="150" t="str">
        <f>'пр.4 вед.стр.'!A204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26" s="151" t="s">
        <v>68</v>
      </c>
      <c r="C826" s="151" t="s">
        <v>73</v>
      </c>
      <c r="D826" s="177" t="str">
        <f>'пр.4 вед.стр.'!E204</f>
        <v>7Р 0 04 00000</v>
      </c>
      <c r="E826" s="177"/>
      <c r="F826" s="451">
        <f>F827</f>
        <v>2603.8999999999996</v>
      </c>
      <c r="G826" s="208"/>
      <c r="H826" s="208"/>
      <c r="I826" s="208"/>
      <c r="J826" s="208"/>
      <c r="K826" s="208"/>
      <c r="L826" s="208"/>
      <c r="M826" s="208"/>
      <c r="N826" s="208"/>
      <c r="O826" s="362"/>
      <c r="P826" s="362"/>
      <c r="Q826" s="362"/>
      <c r="R826" s="362"/>
      <c r="S826" s="208"/>
      <c r="T826" s="208"/>
    </row>
    <row r="827" spans="1:20" s="76" customFormat="1" ht="25.5" x14ac:dyDescent="0.2">
      <c r="A827" s="150" t="str">
        <f>'пр.4 вед.стр.'!A205</f>
        <v xml:space="preserve">Осуществление государственных полномочий по организации и осуществлению деятельности по опеке и попечительству </v>
      </c>
      <c r="B827" s="151" t="s">
        <v>68</v>
      </c>
      <c r="C827" s="151" t="s">
        <v>73</v>
      </c>
      <c r="D827" s="177" t="str">
        <f>'пр.4 вед.стр.'!E205</f>
        <v>7Р 0 04 74090</v>
      </c>
      <c r="E827" s="177"/>
      <c r="F827" s="451">
        <f>F828+F830</f>
        <v>2603.8999999999996</v>
      </c>
      <c r="G827" s="208"/>
      <c r="H827" s="208"/>
      <c r="I827" s="208"/>
      <c r="J827" s="208"/>
      <c r="K827" s="208"/>
      <c r="L827" s="208"/>
      <c r="M827" s="208"/>
      <c r="N827" s="208"/>
      <c r="O827" s="362"/>
      <c r="P827" s="362"/>
      <c r="Q827" s="362"/>
      <c r="R827" s="362"/>
      <c r="S827" s="208"/>
      <c r="T827" s="208"/>
    </row>
    <row r="828" spans="1:20" ht="38.25" x14ac:dyDescent="0.2">
      <c r="A828" s="150" t="str">
        <f>'пр.4 вед.стр.'!A206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8" s="151" t="s">
        <v>68</v>
      </c>
      <c r="C828" s="151" t="s">
        <v>73</v>
      </c>
      <c r="D828" s="177" t="str">
        <f>'пр.4 вед.стр.'!E206</f>
        <v>7Р 0 04 74090</v>
      </c>
      <c r="E828" s="177" t="s">
        <v>93</v>
      </c>
      <c r="F828" s="451">
        <f>F829</f>
        <v>2420.1999999999998</v>
      </c>
      <c r="K828" s="98"/>
      <c r="L828" s="98"/>
      <c r="M828" s="98"/>
      <c r="N828" s="98"/>
    </row>
    <row r="829" spans="1:20" x14ac:dyDescent="0.2">
      <c r="A829" s="150" t="str">
        <f>'пр.4 вед.стр.'!A207</f>
        <v>Расходы на выплаты персоналу государственных (муниципальных) органов</v>
      </c>
      <c r="B829" s="151" t="s">
        <v>68</v>
      </c>
      <c r="C829" s="151" t="s">
        <v>73</v>
      </c>
      <c r="D829" s="177" t="str">
        <f>'пр.4 вед.стр.'!E207</f>
        <v>7Р 0 04 74090</v>
      </c>
      <c r="E829" s="177" t="s">
        <v>90</v>
      </c>
      <c r="F829" s="451">
        <f>'пр.4 вед.стр.'!G207</f>
        <v>2420.1999999999998</v>
      </c>
      <c r="K829" s="98"/>
      <c r="L829" s="98"/>
      <c r="M829" s="98"/>
      <c r="N829" s="98"/>
    </row>
    <row r="830" spans="1:20" x14ac:dyDescent="0.2">
      <c r="A830" s="150" t="str">
        <f>'пр.4 вед.стр.'!A208</f>
        <v>Закупка товаров, работ и услуг для обеспечения государственных (муниципальных) нужд</v>
      </c>
      <c r="B830" s="151" t="s">
        <v>68</v>
      </c>
      <c r="C830" s="151" t="s">
        <v>73</v>
      </c>
      <c r="D830" s="177" t="str">
        <f>'пр.4 вед.стр.'!E208</f>
        <v>7Р 0 04 74090</v>
      </c>
      <c r="E830" s="177" t="s">
        <v>94</v>
      </c>
      <c r="F830" s="451">
        <f>F831</f>
        <v>183.7</v>
      </c>
      <c r="K830" s="98"/>
      <c r="L830" s="98"/>
      <c r="M830" s="98"/>
      <c r="N830" s="98"/>
    </row>
    <row r="831" spans="1:20" x14ac:dyDescent="0.2">
      <c r="A831" s="150" t="s">
        <v>631</v>
      </c>
      <c r="B831" s="151" t="s">
        <v>68</v>
      </c>
      <c r="C831" s="151" t="s">
        <v>73</v>
      </c>
      <c r="D831" s="177" t="str">
        <f>'пр.4 вед.стр.'!E209</f>
        <v>7Р 0 04 74090</v>
      </c>
      <c r="E831" s="177" t="s">
        <v>91</v>
      </c>
      <c r="F831" s="451">
        <f>'пр.4 вед.стр.'!G209</f>
        <v>183.7</v>
      </c>
      <c r="K831" s="98"/>
      <c r="L831" s="98"/>
      <c r="M831" s="98"/>
      <c r="N831" s="98"/>
    </row>
    <row r="832" spans="1:20" ht="38.25" x14ac:dyDescent="0.2">
      <c r="A832" s="158" t="str">
        <f>'пр.4 вед.стр.'!A210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832" s="155" t="s">
        <v>68</v>
      </c>
      <c r="C832" s="155" t="s">
        <v>73</v>
      </c>
      <c r="D832" s="171" t="str">
        <f>'пр.4 вед.стр.'!E210</f>
        <v>7L 0 00 00000</v>
      </c>
      <c r="E832" s="171"/>
      <c r="F832" s="467">
        <f>F833</f>
        <v>64.900000000000006</v>
      </c>
    </row>
    <row r="833" spans="1:20" ht="25.5" x14ac:dyDescent="0.2">
      <c r="A833" s="29" t="str">
        <f>'пр.4 вед.стр.'!A211</f>
        <v>Основное мероприятие "Оказание финансовой поддержки деятельности социально ориентированных некоммерческих организаций"</v>
      </c>
      <c r="B833" s="20" t="s">
        <v>68</v>
      </c>
      <c r="C833" s="20" t="s">
        <v>73</v>
      </c>
      <c r="D833" s="172" t="str">
        <f>'пр.4 вед.стр.'!E211</f>
        <v>7L 0 01 00000</v>
      </c>
      <c r="E833" s="172"/>
      <c r="F833" s="70">
        <f>F834+F837</f>
        <v>64.900000000000006</v>
      </c>
    </row>
    <row r="834" spans="1:20" ht="25.5" x14ac:dyDescent="0.2">
      <c r="A834" s="200" t="str">
        <f>'пр.4 вед.стр.'!A212</f>
        <v>Поддержка деятельности социально ориентированных некоммерческих организаций за счет средств из областного бюджета</v>
      </c>
      <c r="B834" s="151" t="s">
        <v>68</v>
      </c>
      <c r="C834" s="151" t="s">
        <v>73</v>
      </c>
      <c r="D834" s="177" t="str">
        <f>'пр.4 вед.стр.'!E212</f>
        <v>7L 0 01 73280</v>
      </c>
      <c r="E834" s="177"/>
      <c r="F834" s="451">
        <f>F835</f>
        <v>34.9</v>
      </c>
    </row>
    <row r="835" spans="1:20" ht="25.5" x14ac:dyDescent="0.2">
      <c r="A835" s="200" t="str">
        <f>'пр.4 вед.стр.'!A213</f>
        <v>Предоставление субсидий бюджетным, автономным учреждениям и иным некоммерческим организациям</v>
      </c>
      <c r="B835" s="151" t="s">
        <v>68</v>
      </c>
      <c r="C835" s="151" t="s">
        <v>73</v>
      </c>
      <c r="D835" s="177" t="str">
        <f>'пр.4 вед.стр.'!E213</f>
        <v>7L 0 01 73280</v>
      </c>
      <c r="E835" s="177" t="str">
        <f>'пр.4 вед.стр.'!F213</f>
        <v>600</v>
      </c>
      <c r="F835" s="451">
        <f>F836</f>
        <v>34.9</v>
      </c>
    </row>
    <row r="836" spans="1:20" ht="25.5" x14ac:dyDescent="0.2">
      <c r="A836" s="200" t="str">
        <f>'пр.4 вед.стр.'!A214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36" s="151" t="s">
        <v>68</v>
      </c>
      <c r="C836" s="151" t="s">
        <v>73</v>
      </c>
      <c r="D836" s="177" t="str">
        <f>'пр.4 вед.стр.'!E214</f>
        <v>7L 0 01 73280</v>
      </c>
      <c r="E836" s="331">
        <f>'пр.4 вед.стр.'!F214</f>
        <v>630</v>
      </c>
      <c r="F836" s="451">
        <f>'пр.4 вед.стр.'!G214</f>
        <v>34.9</v>
      </c>
    </row>
    <row r="837" spans="1:20" x14ac:dyDescent="0.2">
      <c r="A837" s="29" t="str">
        <f>'пр.4 вед.стр.'!A215</f>
        <v>Поддержка деятельности социально ориентированных некоммерческих организаций</v>
      </c>
      <c r="B837" s="20" t="s">
        <v>68</v>
      </c>
      <c r="C837" s="20" t="s">
        <v>73</v>
      </c>
      <c r="D837" s="172" t="str">
        <f>'пр.4 вед.стр.'!E215</f>
        <v>7L 0 01 91700</v>
      </c>
      <c r="E837" s="172"/>
      <c r="F837" s="70">
        <f>F838</f>
        <v>30</v>
      </c>
    </row>
    <row r="838" spans="1:20" s="31" customFormat="1" ht="25.5" x14ac:dyDescent="0.2">
      <c r="A838" s="29" t="str">
        <f>'пр.4 вед.стр.'!A216</f>
        <v>Предоставление субсидий бюджетным, автономным учреждениям и иным некоммерческим организациям</v>
      </c>
      <c r="B838" s="20" t="s">
        <v>68</v>
      </c>
      <c r="C838" s="20" t="s">
        <v>73</v>
      </c>
      <c r="D838" s="172" t="str">
        <f>'пр.4 вед.стр.'!E216</f>
        <v>7L 0 01 91700</v>
      </c>
      <c r="E838" s="172" t="str">
        <f>'пр.4 вед.стр.'!F216</f>
        <v>600</v>
      </c>
      <c r="F838" s="70">
        <f>F839</f>
        <v>30</v>
      </c>
      <c r="G838" s="98"/>
      <c r="H838" s="98"/>
      <c r="I838" s="98"/>
      <c r="J838" s="98"/>
      <c r="K838" s="96"/>
      <c r="L838" s="96"/>
      <c r="M838" s="96"/>
      <c r="N838" s="96"/>
      <c r="O838" s="324"/>
      <c r="P838" s="324"/>
      <c r="Q838" s="324"/>
      <c r="R838" s="324"/>
      <c r="S838" s="98"/>
      <c r="T838" s="98"/>
    </row>
    <row r="839" spans="1:20" s="31" customFormat="1" ht="25.5" x14ac:dyDescent="0.2">
      <c r="A839" s="29" t="str">
        <f>'пр.4 вед.стр.'!A217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39" s="20" t="s">
        <v>68</v>
      </c>
      <c r="C839" s="20" t="s">
        <v>73</v>
      </c>
      <c r="D839" s="172" t="str">
        <f>'пр.4 вед.стр.'!E217</f>
        <v>7L 0 01 91700</v>
      </c>
      <c r="E839" s="262">
        <f>'пр.4 вед.стр.'!F217</f>
        <v>630</v>
      </c>
      <c r="F839" s="70">
        <f>'пр.4 вед.стр.'!G216</f>
        <v>30</v>
      </c>
      <c r="G839" s="98"/>
      <c r="H839" s="98"/>
      <c r="I839" s="98"/>
      <c r="J839" s="98"/>
      <c r="K839" s="96"/>
      <c r="L839" s="96"/>
      <c r="M839" s="96"/>
      <c r="N839" s="96"/>
      <c r="O839" s="324"/>
      <c r="P839" s="324"/>
      <c r="Q839" s="324"/>
      <c r="R839" s="324"/>
      <c r="S839" s="98"/>
      <c r="T839" s="98"/>
    </row>
    <row r="840" spans="1:20" s="76" customFormat="1" ht="25.5" x14ac:dyDescent="0.2">
      <c r="A840" s="202" t="str">
        <f>'пр.4 вед.стр.'!A218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40" s="151" t="s">
        <v>68</v>
      </c>
      <c r="C840" s="151" t="s">
        <v>73</v>
      </c>
      <c r="D840" s="177" t="s">
        <v>482</v>
      </c>
      <c r="E840" s="177"/>
      <c r="F840" s="475">
        <f>F841</f>
        <v>773</v>
      </c>
      <c r="G840" s="208"/>
      <c r="H840" s="208"/>
      <c r="I840" s="208"/>
      <c r="J840" s="208"/>
      <c r="K840" s="208"/>
      <c r="L840" s="208"/>
      <c r="M840" s="208"/>
      <c r="N840" s="208"/>
      <c r="O840" s="362"/>
      <c r="P840" s="362"/>
      <c r="Q840" s="362"/>
      <c r="R840" s="362"/>
      <c r="S840" s="208"/>
      <c r="T840" s="208"/>
    </row>
    <row r="841" spans="1:20" s="76" customFormat="1" ht="25.5" x14ac:dyDescent="0.2">
      <c r="A841" s="150" t="s">
        <v>504</v>
      </c>
      <c r="B841" s="151" t="s">
        <v>68</v>
      </c>
      <c r="C841" s="151" t="s">
        <v>73</v>
      </c>
      <c r="D841" s="177" t="str">
        <f>'пр.4 вед.стр.'!E219</f>
        <v>Р1 6 00 00000</v>
      </c>
      <c r="E841" s="177"/>
      <c r="F841" s="475">
        <f>F842</f>
        <v>773</v>
      </c>
      <c r="G841" s="208"/>
      <c r="H841" s="208"/>
      <c r="I841" s="208"/>
      <c r="J841" s="208"/>
      <c r="K841" s="208"/>
      <c r="L841" s="208"/>
      <c r="M841" s="208"/>
      <c r="N841" s="208"/>
      <c r="O841" s="362"/>
      <c r="P841" s="362"/>
      <c r="Q841" s="362"/>
      <c r="R841" s="362"/>
      <c r="S841" s="208"/>
      <c r="T841" s="208"/>
    </row>
    <row r="842" spans="1:20" s="76" customFormat="1" ht="25.5" x14ac:dyDescent="0.2">
      <c r="A842" s="150" t="str">
        <f>'пр.4 вед.стр.'!A220</f>
        <v>Осуществление государственных полномочий по организации и осуществлению деятельности по опеке и попечительству</v>
      </c>
      <c r="B842" s="151" t="s">
        <v>68</v>
      </c>
      <c r="C842" s="151" t="s">
        <v>73</v>
      </c>
      <c r="D842" s="177" t="str">
        <f>'пр.4 вед.стр.'!E220</f>
        <v>Р1 6 00  74090</v>
      </c>
      <c r="E842" s="177"/>
      <c r="F842" s="475">
        <f>F843+F845</f>
        <v>773</v>
      </c>
      <c r="G842" s="208"/>
      <c r="H842" s="208"/>
      <c r="I842" s="208"/>
      <c r="J842" s="208"/>
      <c r="K842" s="208"/>
      <c r="L842" s="208"/>
      <c r="M842" s="208"/>
      <c r="N842" s="208"/>
      <c r="O842" s="362"/>
      <c r="P842" s="362"/>
      <c r="Q842" s="362"/>
      <c r="R842" s="362"/>
      <c r="S842" s="208"/>
      <c r="T842" s="208"/>
    </row>
    <row r="843" spans="1:20" s="31" customFormat="1" ht="38.25" x14ac:dyDescent="0.2">
      <c r="A843" s="150" t="s">
        <v>92</v>
      </c>
      <c r="B843" s="151" t="s">
        <v>68</v>
      </c>
      <c r="C843" s="151" t="s">
        <v>73</v>
      </c>
      <c r="D843" s="177" t="str">
        <f>'пр.4 вед.стр.'!E221</f>
        <v>Р1 6 00  74090</v>
      </c>
      <c r="E843" s="177" t="s">
        <v>93</v>
      </c>
      <c r="F843" s="451">
        <f>F844</f>
        <v>564.29999999999995</v>
      </c>
      <c r="G843" s="98"/>
      <c r="H843" s="98"/>
      <c r="I843" s="98"/>
      <c r="J843" s="98"/>
      <c r="K843" s="96"/>
      <c r="L843" s="96"/>
      <c r="M843" s="96"/>
      <c r="N843" s="96"/>
      <c r="O843" s="324"/>
      <c r="P843" s="324"/>
      <c r="Q843" s="324"/>
      <c r="R843" s="324"/>
      <c r="S843" s="98"/>
      <c r="T843" s="98"/>
    </row>
    <row r="844" spans="1:20" s="31" customFormat="1" x14ac:dyDescent="0.2">
      <c r="A844" s="150" t="s">
        <v>89</v>
      </c>
      <c r="B844" s="151" t="s">
        <v>68</v>
      </c>
      <c r="C844" s="151" t="s">
        <v>73</v>
      </c>
      <c r="D844" s="177" t="str">
        <f>'пр.4 вед.стр.'!E222</f>
        <v>Р1 6 00  74090</v>
      </c>
      <c r="E844" s="177" t="s">
        <v>90</v>
      </c>
      <c r="F844" s="451">
        <f>'пр.4 вед.стр.'!G222</f>
        <v>564.29999999999995</v>
      </c>
      <c r="G844" s="98"/>
      <c r="H844" s="98"/>
      <c r="I844" s="98"/>
      <c r="J844" s="98"/>
      <c r="K844" s="96"/>
      <c r="L844" s="96"/>
      <c r="M844" s="96"/>
      <c r="N844" s="96"/>
      <c r="O844" s="324"/>
      <c r="P844" s="324"/>
      <c r="Q844" s="324"/>
      <c r="R844" s="324"/>
      <c r="S844" s="98"/>
      <c r="T844" s="98"/>
    </row>
    <row r="845" spans="1:20" s="31" customFormat="1" x14ac:dyDescent="0.2">
      <c r="A845" s="150" t="s">
        <v>335</v>
      </c>
      <c r="B845" s="151" t="s">
        <v>68</v>
      </c>
      <c r="C845" s="151" t="s">
        <v>73</v>
      </c>
      <c r="D845" s="177" t="str">
        <f>'пр.4 вед.стр.'!E223</f>
        <v>Р1 6 00  74090</v>
      </c>
      <c r="E845" s="177" t="s">
        <v>94</v>
      </c>
      <c r="F845" s="451">
        <f>F846</f>
        <v>208.7</v>
      </c>
      <c r="G845" s="98"/>
      <c r="H845" s="98"/>
      <c r="I845" s="98"/>
      <c r="J845" s="98"/>
      <c r="K845" s="96"/>
      <c r="L845" s="96"/>
      <c r="M845" s="96"/>
      <c r="N845" s="96"/>
      <c r="O845" s="324"/>
      <c r="P845" s="324"/>
      <c r="Q845" s="324"/>
      <c r="R845" s="324"/>
      <c r="S845" s="98"/>
      <c r="T845" s="98"/>
    </row>
    <row r="846" spans="1:20" x14ac:dyDescent="0.2">
      <c r="A846" s="150" t="s">
        <v>631</v>
      </c>
      <c r="B846" s="151" t="s">
        <v>68</v>
      </c>
      <c r="C846" s="151" t="s">
        <v>73</v>
      </c>
      <c r="D846" s="177" t="str">
        <f>'пр.4 вед.стр.'!E224</f>
        <v>Р1 6 00  74090</v>
      </c>
      <c r="E846" s="177" t="s">
        <v>91</v>
      </c>
      <c r="F846" s="451">
        <f>'пр.4 вед.стр.'!G224</f>
        <v>208.7</v>
      </c>
    </row>
    <row r="847" spans="1:20" s="31" customFormat="1" x14ac:dyDescent="0.2">
      <c r="A847" s="15" t="s">
        <v>80</v>
      </c>
      <c r="B847" s="34" t="s">
        <v>71</v>
      </c>
      <c r="C847" s="34" t="s">
        <v>34</v>
      </c>
      <c r="D847" s="172"/>
      <c r="E847" s="172"/>
      <c r="F847" s="465">
        <f>F848</f>
        <v>29099.5</v>
      </c>
      <c r="G847" s="98"/>
      <c r="H847" s="98"/>
      <c r="I847" s="98"/>
      <c r="J847" s="98"/>
      <c r="K847" s="96"/>
      <c r="L847" s="96"/>
      <c r="M847" s="96"/>
      <c r="N847" s="96"/>
      <c r="O847" s="324"/>
      <c r="P847" s="324"/>
      <c r="Q847" s="324"/>
      <c r="R847" s="324"/>
      <c r="S847" s="98"/>
      <c r="T847" s="98"/>
    </row>
    <row r="848" spans="1:20" s="31" customFormat="1" x14ac:dyDescent="0.2">
      <c r="A848" s="15" t="s">
        <v>81</v>
      </c>
      <c r="B848" s="34" t="s">
        <v>71</v>
      </c>
      <c r="C848" s="34" t="s">
        <v>63</v>
      </c>
      <c r="D848" s="176"/>
      <c r="E848" s="176"/>
      <c r="F848" s="465">
        <f>F849+F883+F893</f>
        <v>29099.5</v>
      </c>
      <c r="G848" s="98"/>
      <c r="H848" s="98"/>
      <c r="I848" s="98"/>
      <c r="J848" s="98"/>
      <c r="K848" s="96"/>
      <c r="L848" s="96"/>
      <c r="M848" s="96"/>
      <c r="N848" s="96"/>
      <c r="O848" s="324"/>
      <c r="P848" s="324"/>
      <c r="Q848" s="324"/>
      <c r="R848" s="324"/>
      <c r="S848" s="98"/>
      <c r="T848" s="98"/>
    </row>
    <row r="849" spans="1:20" s="31" customFormat="1" x14ac:dyDescent="0.2">
      <c r="A849" s="49" t="s">
        <v>496</v>
      </c>
      <c r="B849" s="20" t="s">
        <v>71</v>
      </c>
      <c r="C849" s="20" t="s">
        <v>63</v>
      </c>
      <c r="D849" s="190" t="s">
        <v>497</v>
      </c>
      <c r="E849" s="172"/>
      <c r="F849" s="70">
        <f>F850+F869+F864</f>
        <v>1867</v>
      </c>
      <c r="G849" s="98"/>
      <c r="H849" s="98"/>
      <c r="I849" s="98"/>
      <c r="J849" s="98"/>
      <c r="K849" s="96"/>
      <c r="L849" s="96"/>
      <c r="M849" s="96"/>
      <c r="N849" s="96"/>
      <c r="O849" s="324"/>
      <c r="P849" s="324"/>
      <c r="Q849" s="324"/>
      <c r="R849" s="324"/>
      <c r="S849" s="98"/>
      <c r="T849" s="98"/>
    </row>
    <row r="850" spans="1:20" s="31" customFormat="1" ht="25.5" x14ac:dyDescent="0.2">
      <c r="A850" s="154" t="str">
        <f>'пр.4 вед.стр.'!A821</f>
        <v>Муниципальная программа  "Пожарная безопасность в Сусуманском городском округе на 2018- 2020 годы"</v>
      </c>
      <c r="B850" s="155" t="s">
        <v>71</v>
      </c>
      <c r="C850" s="155" t="s">
        <v>63</v>
      </c>
      <c r="D850" s="188" t="str">
        <f>'пр.4 вед.стр.'!E821</f>
        <v xml:space="preserve">7П 0 00 00000 </v>
      </c>
      <c r="E850" s="171"/>
      <c r="F850" s="467">
        <f>F851</f>
        <v>329.1</v>
      </c>
      <c r="G850" s="98"/>
      <c r="H850" s="98"/>
      <c r="I850" s="98"/>
      <c r="J850" s="98"/>
      <c r="K850" s="96"/>
      <c r="L850" s="96"/>
      <c r="M850" s="96"/>
      <c r="N850" s="96"/>
      <c r="O850" s="324"/>
      <c r="P850" s="324"/>
      <c r="Q850" s="324"/>
      <c r="R850" s="324"/>
      <c r="S850" s="98"/>
      <c r="T850" s="98"/>
    </row>
    <row r="851" spans="1:20" s="31" customFormat="1" ht="25.5" x14ac:dyDescent="0.2">
      <c r="A851" s="29" t="str">
        <f>'пр.4 вед.стр.'!A822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51" s="20" t="s">
        <v>71</v>
      </c>
      <c r="C851" s="20" t="s">
        <v>63</v>
      </c>
      <c r="D851" s="190" t="str">
        <f>'пр.4 вед.стр.'!E822</f>
        <v xml:space="preserve">7П 0 01 00000 </v>
      </c>
      <c r="E851" s="172"/>
      <c r="F851" s="70">
        <f>F852+F855+F858+F861</f>
        <v>329.1</v>
      </c>
      <c r="G851" s="98"/>
      <c r="H851" s="98"/>
      <c r="I851" s="98"/>
      <c r="J851" s="98"/>
      <c r="K851" s="96"/>
      <c r="L851" s="96"/>
      <c r="M851" s="96"/>
      <c r="N851" s="96"/>
      <c r="O851" s="324"/>
      <c r="P851" s="324"/>
      <c r="Q851" s="324"/>
      <c r="R851" s="324"/>
      <c r="S851" s="98"/>
      <c r="T851" s="98"/>
    </row>
    <row r="852" spans="1:20" s="31" customFormat="1" ht="25.5" x14ac:dyDescent="0.2">
      <c r="A852" s="29" t="str">
        <f>'пр.4 вед.стр.'!A823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52" s="20" t="s">
        <v>71</v>
      </c>
      <c r="C852" s="20" t="s">
        <v>63</v>
      </c>
      <c r="D852" s="190" t="str">
        <f>'пр.4 вед.стр.'!E823</f>
        <v xml:space="preserve">7П 0 01 94100 </v>
      </c>
      <c r="E852" s="172"/>
      <c r="F852" s="70">
        <f>F853</f>
        <v>180</v>
      </c>
      <c r="G852" s="98"/>
      <c r="H852" s="98"/>
      <c r="I852" s="98"/>
      <c r="J852" s="98"/>
      <c r="K852" s="96"/>
      <c r="L852" s="96"/>
      <c r="M852" s="96"/>
      <c r="N852" s="96"/>
      <c r="O852" s="324"/>
      <c r="P852" s="324"/>
      <c r="Q852" s="324"/>
      <c r="R852" s="324"/>
      <c r="S852" s="98"/>
      <c r="T852" s="98"/>
    </row>
    <row r="853" spans="1:20" s="31" customFormat="1" ht="25.5" x14ac:dyDescent="0.2">
      <c r="A853" s="29" t="str">
        <f>'пр.4 вед.стр.'!A824</f>
        <v>Предоставление субсидий бюджетным, автономным учреждениям и иным некоммерческим организациям</v>
      </c>
      <c r="B853" s="20" t="s">
        <v>71</v>
      </c>
      <c r="C853" s="20" t="s">
        <v>63</v>
      </c>
      <c r="D853" s="190" t="str">
        <f>'пр.4 вед.стр.'!E824</f>
        <v xml:space="preserve">7П 0 01 94100 </v>
      </c>
      <c r="E853" s="172" t="str">
        <f>'пр.4 вед.стр.'!F824</f>
        <v>600</v>
      </c>
      <c r="F853" s="70">
        <f>F854</f>
        <v>180</v>
      </c>
      <c r="G853" s="98"/>
      <c r="H853" s="98"/>
      <c r="I853" s="98"/>
      <c r="J853" s="98"/>
      <c r="K853" s="96"/>
      <c r="L853" s="96"/>
      <c r="M853" s="96"/>
      <c r="N853" s="96"/>
      <c r="O853" s="324"/>
      <c r="P853" s="324"/>
      <c r="Q853" s="324"/>
      <c r="R853" s="324"/>
      <c r="S853" s="98"/>
      <c r="T853" s="98"/>
    </row>
    <row r="854" spans="1:20" s="31" customFormat="1" x14ac:dyDescent="0.2">
      <c r="A854" s="29" t="str">
        <f>'пр.4 вед.стр.'!A825</f>
        <v>Субсидии бюджетным учреждениям</v>
      </c>
      <c r="B854" s="20" t="s">
        <v>71</v>
      </c>
      <c r="C854" s="20" t="s">
        <v>63</v>
      </c>
      <c r="D854" s="190" t="str">
        <f>'пр.4 вед.стр.'!E825</f>
        <v xml:space="preserve">7П 0 01 94100 </v>
      </c>
      <c r="E854" s="172" t="str">
        <f>'пр.4 вед.стр.'!F825</f>
        <v>610</v>
      </c>
      <c r="F854" s="70">
        <f>'пр.4 вед.стр.'!G825</f>
        <v>180</v>
      </c>
      <c r="G854" s="98"/>
      <c r="H854" s="98"/>
      <c r="I854" s="98"/>
      <c r="J854" s="98"/>
      <c r="K854" s="96"/>
      <c r="L854" s="96"/>
      <c r="M854" s="96"/>
      <c r="N854" s="96"/>
      <c r="O854" s="324"/>
      <c r="P854" s="324"/>
      <c r="Q854" s="324"/>
      <c r="R854" s="324"/>
      <c r="S854" s="98"/>
      <c r="T854" s="98"/>
    </row>
    <row r="855" spans="1:20" s="31" customFormat="1" x14ac:dyDescent="0.2">
      <c r="A855" s="29" t="str">
        <f>'пр.4 вед.стр.'!A826</f>
        <v>Приобретение и заправка огнетушителей, средств индивидуальной защиты</v>
      </c>
      <c r="B855" s="20" t="s">
        <v>71</v>
      </c>
      <c r="C855" s="20" t="s">
        <v>63</v>
      </c>
      <c r="D855" s="190" t="str">
        <f>'пр.4 вед.стр.'!E826</f>
        <v xml:space="preserve">7П 0 01 94300 </v>
      </c>
      <c r="E855" s="172"/>
      <c r="F855" s="70">
        <f>F856</f>
        <v>33.6</v>
      </c>
      <c r="G855" s="98"/>
      <c r="H855" s="98"/>
      <c r="I855" s="98"/>
      <c r="J855" s="98"/>
      <c r="K855" s="96"/>
      <c r="L855" s="96"/>
      <c r="M855" s="96"/>
      <c r="N855" s="96"/>
      <c r="O855" s="324"/>
      <c r="P855" s="324"/>
      <c r="Q855" s="324"/>
      <c r="R855" s="324"/>
      <c r="S855" s="98"/>
      <c r="T855" s="98"/>
    </row>
    <row r="856" spans="1:20" s="31" customFormat="1" ht="25.5" x14ac:dyDescent="0.2">
      <c r="A856" s="29" t="str">
        <f>'пр.4 вед.стр.'!A827</f>
        <v>Предоставление субсидий бюджетным, автономным учреждениям и иным некоммерческим организациям</v>
      </c>
      <c r="B856" s="20" t="s">
        <v>71</v>
      </c>
      <c r="C856" s="20" t="s">
        <v>63</v>
      </c>
      <c r="D856" s="190" t="str">
        <f>'пр.4 вед.стр.'!E827</f>
        <v xml:space="preserve">7П 0 01 94300 </v>
      </c>
      <c r="E856" s="172" t="str">
        <f>'пр.4 вед.стр.'!F827</f>
        <v>600</v>
      </c>
      <c r="F856" s="70">
        <f>F857</f>
        <v>33.6</v>
      </c>
      <c r="G856" s="98"/>
      <c r="H856" s="98"/>
      <c r="I856" s="98"/>
      <c r="J856" s="98"/>
      <c r="K856" s="96"/>
      <c r="L856" s="96"/>
      <c r="M856" s="96"/>
      <c r="N856" s="96"/>
      <c r="O856" s="324"/>
      <c r="P856" s="324"/>
      <c r="Q856" s="324"/>
      <c r="R856" s="324"/>
      <c r="S856" s="98"/>
      <c r="T856" s="98"/>
    </row>
    <row r="857" spans="1:20" s="31" customFormat="1" x14ac:dyDescent="0.2">
      <c r="A857" s="29" t="str">
        <f>'пр.4 вед.стр.'!A828</f>
        <v>Субсидии бюджетным учреждениям</v>
      </c>
      <c r="B857" s="20" t="s">
        <v>71</v>
      </c>
      <c r="C857" s="20" t="s">
        <v>63</v>
      </c>
      <c r="D857" s="190" t="str">
        <f>'пр.4 вед.стр.'!E828</f>
        <v xml:space="preserve">7П 0 01 94300 </v>
      </c>
      <c r="E857" s="172" t="str">
        <f>'пр.4 вед.стр.'!F828</f>
        <v>610</v>
      </c>
      <c r="F857" s="70">
        <f>'пр.4 вед.стр.'!G828</f>
        <v>33.6</v>
      </c>
      <c r="G857" s="98"/>
      <c r="H857" s="98"/>
      <c r="I857" s="98"/>
      <c r="J857" s="98"/>
      <c r="K857" s="96"/>
      <c r="L857" s="96"/>
      <c r="M857" s="96"/>
      <c r="N857" s="96"/>
      <c r="O857" s="324"/>
      <c r="P857" s="324"/>
      <c r="Q857" s="324"/>
      <c r="R857" s="324"/>
      <c r="S857" s="98"/>
      <c r="T857" s="98"/>
    </row>
    <row r="858" spans="1:20" s="31" customFormat="1" ht="25.5" x14ac:dyDescent="0.2">
      <c r="A858" s="29" t="str">
        <f>'пр.4 вед.стр.'!A829</f>
        <v>Проведение проверок исправности и ремонт систем противопожарного водоснабжения, приобретение и обслуживание гидрантов</v>
      </c>
      <c r="B858" s="20" t="s">
        <v>71</v>
      </c>
      <c r="C858" s="20" t="s">
        <v>63</v>
      </c>
      <c r="D858" s="190" t="str">
        <f>'пр.4 вед.стр.'!E829</f>
        <v xml:space="preserve">7П 0 01 94500 </v>
      </c>
      <c r="E858" s="172"/>
      <c r="F858" s="70">
        <f>F859</f>
        <v>94.5</v>
      </c>
      <c r="G858" s="98"/>
      <c r="H858" s="98"/>
      <c r="I858" s="98"/>
      <c r="J858" s="98"/>
      <c r="K858" s="96"/>
      <c r="L858" s="96"/>
      <c r="M858" s="96"/>
      <c r="N858" s="96"/>
      <c r="O858" s="324"/>
      <c r="P858" s="324"/>
      <c r="Q858" s="324"/>
      <c r="R858" s="324"/>
      <c r="S858" s="98"/>
      <c r="T858" s="98"/>
    </row>
    <row r="859" spans="1:20" s="31" customFormat="1" ht="25.5" x14ac:dyDescent="0.2">
      <c r="A859" s="29" t="str">
        <f>'пр.4 вед.стр.'!A830</f>
        <v>Предоставление субсидий бюджетным, автономным учреждениям и иным некоммерческим организациям</v>
      </c>
      <c r="B859" s="20" t="s">
        <v>71</v>
      </c>
      <c r="C859" s="20" t="s">
        <v>63</v>
      </c>
      <c r="D859" s="190" t="str">
        <f>'пр.4 вед.стр.'!E830</f>
        <v xml:space="preserve">7П 0 01 94500 </v>
      </c>
      <c r="E859" s="172" t="str">
        <f>'пр.4 вед.стр.'!F830</f>
        <v>600</v>
      </c>
      <c r="F859" s="70">
        <f>F860</f>
        <v>94.5</v>
      </c>
      <c r="G859" s="98"/>
      <c r="H859" s="98"/>
      <c r="I859" s="98"/>
      <c r="J859" s="98"/>
      <c r="K859" s="96"/>
      <c r="L859" s="96"/>
      <c r="M859" s="96"/>
      <c r="N859" s="96"/>
      <c r="O859" s="324"/>
      <c r="P859" s="324"/>
      <c r="Q859" s="324"/>
      <c r="R859" s="324"/>
      <c r="S859" s="98"/>
      <c r="T859" s="98"/>
    </row>
    <row r="860" spans="1:20" s="31" customFormat="1" x14ac:dyDescent="0.2">
      <c r="A860" s="29" t="str">
        <f>'пр.4 вед.стр.'!A831</f>
        <v>Субсидии бюджетным учреждениям</v>
      </c>
      <c r="B860" s="20" t="s">
        <v>71</v>
      </c>
      <c r="C860" s="20" t="s">
        <v>63</v>
      </c>
      <c r="D860" s="190" t="str">
        <f>'пр.4 вед.стр.'!E831</f>
        <v xml:space="preserve">7П 0 01 94500 </v>
      </c>
      <c r="E860" s="172" t="str">
        <f>'пр.4 вед.стр.'!F831</f>
        <v>610</v>
      </c>
      <c r="F860" s="70">
        <f>'пр.4 вед.стр.'!G831</f>
        <v>94.5</v>
      </c>
      <c r="G860" s="98"/>
      <c r="H860" s="98"/>
      <c r="I860" s="98"/>
      <c r="J860" s="98"/>
      <c r="K860" s="96"/>
      <c r="L860" s="96"/>
      <c r="M860" s="96"/>
      <c r="N860" s="96"/>
      <c r="O860" s="324"/>
      <c r="P860" s="324"/>
      <c r="Q860" s="324"/>
      <c r="R860" s="324"/>
      <c r="S860" s="98"/>
      <c r="T860" s="98"/>
    </row>
    <row r="861" spans="1:20" s="31" customFormat="1" x14ac:dyDescent="0.2">
      <c r="A861" s="29" t="str">
        <f>'пр.4 вед.стр.'!A832</f>
        <v>Изготовление планов эвакуации</v>
      </c>
      <c r="B861" s="20" t="s">
        <v>71</v>
      </c>
      <c r="C861" s="20" t="s">
        <v>63</v>
      </c>
      <c r="D861" s="190" t="str">
        <f>'пр.4 вед.стр.'!E832</f>
        <v xml:space="preserve">7П 0 01 94700 </v>
      </c>
      <c r="E861" s="172"/>
      <c r="F861" s="70">
        <f>F862</f>
        <v>21</v>
      </c>
      <c r="G861" s="98"/>
      <c r="H861" s="98"/>
      <c r="I861" s="98"/>
      <c r="J861" s="98"/>
      <c r="K861" s="96"/>
      <c r="L861" s="96"/>
      <c r="M861" s="96"/>
      <c r="N861" s="96"/>
      <c r="O861" s="324"/>
      <c r="P861" s="324"/>
      <c r="Q861" s="324"/>
      <c r="R861" s="324"/>
      <c r="S861" s="98"/>
      <c r="T861" s="98"/>
    </row>
    <row r="862" spans="1:20" s="31" customFormat="1" ht="25.5" x14ac:dyDescent="0.2">
      <c r="A862" s="29" t="str">
        <f>'пр.4 вед.стр.'!A833</f>
        <v>Предоставление субсидий бюджетным, автономным учреждениям и иным некоммерческим организациям</v>
      </c>
      <c r="B862" s="20" t="s">
        <v>71</v>
      </c>
      <c r="C862" s="20" t="s">
        <v>63</v>
      </c>
      <c r="D862" s="190" t="str">
        <f>'пр.4 вед.стр.'!E833</f>
        <v xml:space="preserve">7П 0 01 94700 </v>
      </c>
      <c r="E862" s="172" t="str">
        <f>'пр.4 вед.стр.'!F833</f>
        <v>600</v>
      </c>
      <c r="F862" s="70">
        <f>F863</f>
        <v>21</v>
      </c>
      <c r="G862" s="98"/>
      <c r="H862" s="98"/>
      <c r="I862" s="98"/>
      <c r="J862" s="98"/>
      <c r="K862" s="96"/>
      <c r="L862" s="96"/>
      <c r="M862" s="96"/>
      <c r="N862" s="96"/>
      <c r="O862" s="324"/>
      <c r="P862" s="324"/>
      <c r="Q862" s="324"/>
      <c r="R862" s="324"/>
      <c r="S862" s="98"/>
      <c r="T862" s="98"/>
    </row>
    <row r="863" spans="1:20" s="31" customFormat="1" x14ac:dyDescent="0.2">
      <c r="A863" s="29" t="str">
        <f>'пр.4 вед.стр.'!A834</f>
        <v>Субсидии бюджетным учреждениям</v>
      </c>
      <c r="B863" s="20" t="s">
        <v>71</v>
      </c>
      <c r="C863" s="20" t="s">
        <v>63</v>
      </c>
      <c r="D863" s="190" t="str">
        <f>'пр.4 вед.стр.'!E834</f>
        <v xml:space="preserve">7П 0 01 94700 </v>
      </c>
      <c r="E863" s="172" t="str">
        <f>'пр.4 вед.стр.'!F834</f>
        <v>610</v>
      </c>
      <c r="F863" s="70">
        <f>'пр.4 вед.стр.'!G834</f>
        <v>21</v>
      </c>
      <c r="G863" s="98"/>
      <c r="H863" s="98"/>
      <c r="I863" s="98"/>
      <c r="J863" s="98"/>
      <c r="K863" s="96"/>
      <c r="L863" s="96"/>
      <c r="M863" s="96"/>
      <c r="N863" s="96"/>
      <c r="O863" s="324"/>
      <c r="P863" s="324"/>
      <c r="Q863" s="324"/>
      <c r="R863" s="324"/>
      <c r="S863" s="98"/>
      <c r="T863" s="98"/>
    </row>
    <row r="864" spans="1:20" s="31" customFormat="1" ht="25.5" x14ac:dyDescent="0.2">
      <c r="A864" s="252" t="str">
        <f>'пр.4 вед.стр.'!A835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64" s="155" t="s">
        <v>71</v>
      </c>
      <c r="C864" s="155" t="s">
        <v>63</v>
      </c>
      <c r="D864" s="188" t="str">
        <f>'пр.4 вед.стр.'!E835</f>
        <v xml:space="preserve">7Т 0 00 00000 </v>
      </c>
      <c r="E864" s="171"/>
      <c r="F864" s="467">
        <f>F865</f>
        <v>300</v>
      </c>
      <c r="G864" s="98"/>
      <c r="H864" s="98"/>
      <c r="I864" s="98"/>
      <c r="J864" s="98"/>
      <c r="K864" s="96"/>
      <c r="L864" s="96"/>
      <c r="M864" s="96"/>
      <c r="N864" s="96"/>
      <c r="O864" s="324"/>
      <c r="P864" s="324"/>
      <c r="Q864" s="324"/>
      <c r="R864" s="324"/>
      <c r="S864" s="98"/>
      <c r="T864" s="98"/>
    </row>
    <row r="865" spans="1:20" s="31" customFormat="1" ht="25.5" x14ac:dyDescent="0.2">
      <c r="A865" s="253" t="str">
        <f>'пр.4 вед.стр.'!A836</f>
        <v>Основное мероприятие "Профилактика правонарушений по отдельным видам противоправной деятельности"</v>
      </c>
      <c r="B865" s="20" t="s">
        <v>71</v>
      </c>
      <c r="C865" s="20" t="s">
        <v>63</v>
      </c>
      <c r="D865" s="190" t="str">
        <f>'пр.4 вед.стр.'!E836</f>
        <v xml:space="preserve">7Т 0 05 00000 </v>
      </c>
      <c r="E865" s="172"/>
      <c r="F865" s="70">
        <f>F866</f>
        <v>300</v>
      </c>
      <c r="G865" s="98"/>
      <c r="H865" s="98"/>
      <c r="I865" s="98"/>
      <c r="J865" s="98"/>
      <c r="K865" s="96"/>
      <c r="L865" s="96"/>
      <c r="M865" s="96"/>
      <c r="N865" s="96"/>
      <c r="O865" s="324"/>
      <c r="P865" s="324"/>
      <c r="Q865" s="324"/>
      <c r="R865" s="324"/>
      <c r="S865" s="98"/>
      <c r="T865" s="98"/>
    </row>
    <row r="866" spans="1:20" s="31" customFormat="1" x14ac:dyDescent="0.2">
      <c r="A866" s="253" t="str">
        <f>'пр.4 вед.стр.'!A837</f>
        <v xml:space="preserve">Установка видеонаблюдения </v>
      </c>
      <c r="B866" s="20" t="s">
        <v>71</v>
      </c>
      <c r="C866" s="20" t="s">
        <v>63</v>
      </c>
      <c r="D866" s="190" t="str">
        <f>'пр.4 вед.стр.'!E837</f>
        <v xml:space="preserve">7Т 0 05 95100 </v>
      </c>
      <c r="E866" s="172"/>
      <c r="F866" s="70">
        <f>F867</f>
        <v>300</v>
      </c>
      <c r="G866" s="98"/>
      <c r="H866" s="98"/>
      <c r="I866" s="98"/>
      <c r="J866" s="98"/>
      <c r="K866" s="96"/>
      <c r="L866" s="96"/>
      <c r="M866" s="96"/>
      <c r="N866" s="96"/>
      <c r="O866" s="324"/>
      <c r="P866" s="324"/>
      <c r="Q866" s="324"/>
      <c r="R866" s="324"/>
      <c r="S866" s="98"/>
      <c r="T866" s="98"/>
    </row>
    <row r="867" spans="1:20" s="31" customFormat="1" ht="25.5" x14ac:dyDescent="0.2">
      <c r="A867" s="253" t="str">
        <f>'пр.4 вед.стр.'!A838</f>
        <v>Предоставление субсидий бюджетным, автономным учреждениям и иным некоммерческим организациям</v>
      </c>
      <c r="B867" s="20" t="s">
        <v>71</v>
      </c>
      <c r="C867" s="20" t="s">
        <v>63</v>
      </c>
      <c r="D867" s="190" t="str">
        <f>'пр.4 вед.стр.'!E838</f>
        <v xml:space="preserve">7Т 0 05 95100 </v>
      </c>
      <c r="E867" s="172" t="s">
        <v>96</v>
      </c>
      <c r="F867" s="70">
        <f>F868</f>
        <v>300</v>
      </c>
      <c r="G867" s="98"/>
      <c r="H867" s="98"/>
      <c r="I867" s="98"/>
      <c r="J867" s="98"/>
      <c r="K867" s="96"/>
      <c r="L867" s="96"/>
      <c r="M867" s="96"/>
      <c r="N867" s="96"/>
      <c r="O867" s="324"/>
      <c r="P867" s="324"/>
      <c r="Q867" s="324"/>
      <c r="R867" s="324"/>
      <c r="S867" s="98"/>
      <c r="T867" s="98"/>
    </row>
    <row r="868" spans="1:20" s="31" customFormat="1" x14ac:dyDescent="0.2">
      <c r="A868" s="253" t="str">
        <f>'пр.4 вед.стр.'!A839</f>
        <v>Субсидии бюджетным учреждениям</v>
      </c>
      <c r="B868" s="20" t="s">
        <v>71</v>
      </c>
      <c r="C868" s="20" t="s">
        <v>63</v>
      </c>
      <c r="D868" s="190" t="str">
        <f>'пр.4 вед.стр.'!E839</f>
        <v xml:space="preserve">7Т 0 05 95100 </v>
      </c>
      <c r="E868" s="172" t="s">
        <v>100</v>
      </c>
      <c r="F868" s="70">
        <f>'пр.4 вед.стр.'!G839</f>
        <v>300</v>
      </c>
      <c r="G868" s="98"/>
      <c r="H868" s="98"/>
      <c r="I868" s="98"/>
      <c r="J868" s="98"/>
      <c r="K868" s="96"/>
      <c r="L868" s="96"/>
      <c r="M868" s="96"/>
      <c r="N868" s="96"/>
      <c r="O868" s="324"/>
      <c r="P868" s="324"/>
      <c r="Q868" s="324"/>
      <c r="R868" s="324"/>
      <c r="S868" s="98"/>
      <c r="T868" s="98"/>
    </row>
    <row r="869" spans="1:20" s="31" customFormat="1" ht="25.5" x14ac:dyDescent="0.2">
      <c r="A869" s="154" t="str">
        <f>'пр.4 вед.стр.'!A840</f>
        <v>Муниципальная программа "Развитие физической культуры и спорта в Сусуманском городском округе на 2018- 2020 годы"</v>
      </c>
      <c r="B869" s="155" t="s">
        <v>71</v>
      </c>
      <c r="C869" s="155" t="s">
        <v>63</v>
      </c>
      <c r="D869" s="188" t="str">
        <f>'пр.4 вед.стр.'!E840</f>
        <v xml:space="preserve">7Ф 0 00 00000 </v>
      </c>
      <c r="E869" s="171"/>
      <c r="F869" s="467">
        <f>F870</f>
        <v>1237.9000000000001</v>
      </c>
      <c r="G869" s="98"/>
      <c r="H869" s="98"/>
      <c r="I869" s="98"/>
      <c r="J869" s="98"/>
      <c r="K869" s="96"/>
      <c r="L869" s="96"/>
      <c r="M869" s="96"/>
      <c r="N869" s="96"/>
      <c r="O869" s="324"/>
      <c r="P869" s="324"/>
      <c r="Q869" s="324"/>
      <c r="R869" s="324"/>
      <c r="S869" s="98"/>
      <c r="T869" s="98"/>
    </row>
    <row r="870" spans="1:20" s="31" customFormat="1" ht="25.5" x14ac:dyDescent="0.2">
      <c r="A870" s="29" t="str">
        <f>'пр.4 вед.стр.'!A841</f>
        <v>Основное мероприятие "Приобщение различных слоев населения к регулярным занятиям физической культурой и спортом"</v>
      </c>
      <c r="B870" s="20" t="s">
        <v>71</v>
      </c>
      <c r="C870" s="20" t="s">
        <v>63</v>
      </c>
      <c r="D870" s="190" t="str">
        <f>'пр.4 вед.стр.'!E841</f>
        <v xml:space="preserve">7Ф 0 01 00000 </v>
      </c>
      <c r="E870" s="172"/>
      <c r="F870" s="70">
        <f>F874+F877+F880+F871</f>
        <v>1237.9000000000001</v>
      </c>
      <c r="G870" s="98"/>
      <c r="H870" s="98"/>
      <c r="I870" s="98"/>
      <c r="J870" s="98"/>
      <c r="K870" s="96"/>
      <c r="L870" s="96"/>
      <c r="M870" s="96"/>
      <c r="N870" s="96"/>
      <c r="O870" s="324"/>
      <c r="P870" s="324"/>
      <c r="Q870" s="324"/>
      <c r="R870" s="324"/>
      <c r="S870" s="98"/>
      <c r="T870" s="98"/>
    </row>
    <row r="871" spans="1:20" s="76" customFormat="1" ht="25.15" customHeight="1" x14ac:dyDescent="0.2">
      <c r="A871" s="200" t="str">
        <f>'пр.4 вед.стр.'!A842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71" s="151" t="s">
        <v>71</v>
      </c>
      <c r="C871" s="151" t="s">
        <v>63</v>
      </c>
      <c r="D871" s="192" t="str">
        <f>'пр.4 вед.стр.'!E842</f>
        <v xml:space="preserve">7Ф 0 01 75010 </v>
      </c>
      <c r="E871" s="177"/>
      <c r="F871" s="451">
        <f>F872</f>
        <v>87.9</v>
      </c>
      <c r="G871" s="208"/>
      <c r="H871" s="208"/>
      <c r="I871" s="208"/>
      <c r="J871" s="208"/>
      <c r="K871" s="208"/>
      <c r="L871" s="208"/>
      <c r="M871" s="208"/>
      <c r="N871" s="208"/>
      <c r="O871" s="362"/>
      <c r="P871" s="362"/>
      <c r="Q871" s="362"/>
      <c r="R871" s="362"/>
      <c r="S871" s="208"/>
      <c r="T871" s="208"/>
    </row>
    <row r="872" spans="1:20" s="76" customFormat="1" ht="25.5" x14ac:dyDescent="0.2">
      <c r="A872" s="200" t="str">
        <f>'пр.4 вед.стр.'!A843</f>
        <v>Предоставление субсидий бюджетным, автономным учреждениям и иным некоммерческим организациям</v>
      </c>
      <c r="B872" s="151" t="s">
        <v>71</v>
      </c>
      <c r="C872" s="151" t="s">
        <v>63</v>
      </c>
      <c r="D872" s="192" t="str">
        <f>'пр.4 вед.стр.'!E843</f>
        <v xml:space="preserve">7Ф 0 01 75010 </v>
      </c>
      <c r="E872" s="177" t="str">
        <f>'пр.4 вед.стр.'!F843</f>
        <v>600</v>
      </c>
      <c r="F872" s="451">
        <f>F873</f>
        <v>87.9</v>
      </c>
      <c r="G872" s="208"/>
      <c r="H872" s="208"/>
      <c r="I872" s="208"/>
      <c r="J872" s="208"/>
      <c r="K872" s="208"/>
      <c r="L872" s="208"/>
      <c r="M872" s="208"/>
      <c r="N872" s="208"/>
      <c r="O872" s="362"/>
      <c r="P872" s="362"/>
      <c r="Q872" s="362"/>
      <c r="R872" s="362"/>
      <c r="S872" s="208"/>
      <c r="T872" s="208"/>
    </row>
    <row r="873" spans="1:20" s="76" customFormat="1" x14ac:dyDescent="0.2">
      <c r="A873" s="200" t="str">
        <f>'пр.4 вед.стр.'!A844</f>
        <v>Субсидии бюджетным учреждениям</v>
      </c>
      <c r="B873" s="151" t="s">
        <v>71</v>
      </c>
      <c r="C873" s="151" t="s">
        <v>63</v>
      </c>
      <c r="D873" s="192" t="str">
        <f>'пр.4 вед.стр.'!E844</f>
        <v xml:space="preserve">7Ф 0 01 75010 </v>
      </c>
      <c r="E873" s="177" t="str">
        <f>'пр.4 вед.стр.'!F844</f>
        <v>610</v>
      </c>
      <c r="F873" s="451">
        <f>'пр.4 вед.стр.'!G844</f>
        <v>87.9</v>
      </c>
      <c r="G873" s="208"/>
      <c r="H873" s="208"/>
      <c r="I873" s="208"/>
      <c r="J873" s="208"/>
      <c r="K873" s="208"/>
      <c r="L873" s="208"/>
      <c r="M873" s="208"/>
      <c r="N873" s="208"/>
      <c r="O873" s="362"/>
      <c r="P873" s="362"/>
      <c r="Q873" s="362"/>
      <c r="R873" s="362"/>
      <c r="S873" s="208"/>
      <c r="T873" s="208"/>
    </row>
    <row r="874" spans="1:20" s="31" customFormat="1" x14ac:dyDescent="0.2">
      <c r="A874" s="29" t="str">
        <f>'пр.4 вед.стр.'!A845</f>
        <v>Укрепление материально- технической базы</v>
      </c>
      <c r="B874" s="20" t="s">
        <v>71</v>
      </c>
      <c r="C874" s="20" t="s">
        <v>63</v>
      </c>
      <c r="D874" s="190" t="str">
        <f>'пр.4 вед.стр.'!E845</f>
        <v xml:space="preserve">7Ф 0 01 92500 </v>
      </c>
      <c r="E874" s="172"/>
      <c r="F874" s="70">
        <f>F875</f>
        <v>300</v>
      </c>
      <c r="G874" s="98"/>
      <c r="H874" s="98"/>
      <c r="I874" s="98"/>
      <c r="J874" s="98"/>
      <c r="K874" s="96"/>
      <c r="L874" s="96"/>
      <c r="M874" s="96"/>
      <c r="N874" s="96"/>
      <c r="O874" s="324"/>
      <c r="P874" s="324"/>
      <c r="Q874" s="324"/>
      <c r="R874" s="324"/>
      <c r="S874" s="98"/>
      <c r="T874" s="98"/>
    </row>
    <row r="875" spans="1:20" s="31" customFormat="1" ht="25.5" x14ac:dyDescent="0.2">
      <c r="A875" s="29" t="str">
        <f>'пр.4 вед.стр.'!A846</f>
        <v>Предоставление субсидий бюджетным, автономным учреждениям и иным некоммерческим организациям</v>
      </c>
      <c r="B875" s="20" t="s">
        <v>71</v>
      </c>
      <c r="C875" s="20" t="s">
        <v>63</v>
      </c>
      <c r="D875" s="190" t="str">
        <f>'пр.4 вед.стр.'!E846</f>
        <v xml:space="preserve">7Ф 0 01 92500 </v>
      </c>
      <c r="E875" s="172" t="str">
        <f>'пр.4 вед.стр.'!F846</f>
        <v>600</v>
      </c>
      <c r="F875" s="70">
        <f>F876</f>
        <v>300</v>
      </c>
      <c r="G875" s="98"/>
      <c r="H875" s="98"/>
      <c r="I875" s="98"/>
      <c r="J875" s="98"/>
      <c r="K875" s="96"/>
      <c r="L875" s="96"/>
      <c r="M875" s="96"/>
      <c r="N875" s="96"/>
      <c r="O875" s="324"/>
      <c r="P875" s="324"/>
      <c r="Q875" s="324"/>
      <c r="R875" s="324"/>
      <c r="S875" s="98"/>
      <c r="T875" s="98"/>
    </row>
    <row r="876" spans="1:20" s="31" customFormat="1" x14ac:dyDescent="0.2">
      <c r="A876" s="29" t="str">
        <f>'пр.4 вед.стр.'!A847</f>
        <v>Субсидии бюджетным учреждениям</v>
      </c>
      <c r="B876" s="20" t="s">
        <v>71</v>
      </c>
      <c r="C876" s="20" t="s">
        <v>63</v>
      </c>
      <c r="D876" s="190" t="str">
        <f>'пр.4 вед.стр.'!E847</f>
        <v xml:space="preserve">7Ф 0 01 92500 </v>
      </c>
      <c r="E876" s="172" t="str">
        <f>'пр.4 вед.стр.'!F847</f>
        <v>610</v>
      </c>
      <c r="F876" s="70">
        <f>'пр.4 вед.стр.'!G847</f>
        <v>300</v>
      </c>
      <c r="G876" s="98"/>
      <c r="H876" s="98"/>
      <c r="I876" s="98"/>
      <c r="J876" s="98"/>
      <c r="K876" s="96"/>
      <c r="L876" s="96"/>
      <c r="M876" s="96"/>
      <c r="N876" s="96"/>
      <c r="O876" s="324"/>
      <c r="P876" s="324"/>
      <c r="Q876" s="324"/>
      <c r="R876" s="324"/>
      <c r="S876" s="98"/>
      <c r="T876" s="98"/>
    </row>
    <row r="877" spans="1:20" s="31" customFormat="1" x14ac:dyDescent="0.2">
      <c r="A877" s="29" t="str">
        <f>'пр.4 вед.стр.'!A848</f>
        <v>Оздоровительная, спортивно- массовая работа с населением, проведение мероприятий</v>
      </c>
      <c r="B877" s="20" t="s">
        <v>71</v>
      </c>
      <c r="C877" s="20" t="s">
        <v>63</v>
      </c>
      <c r="D877" s="190" t="str">
        <f>'пр.4 вед.стр.'!E848</f>
        <v xml:space="preserve">7Ф 0 01 93100 </v>
      </c>
      <c r="E877" s="172"/>
      <c r="F877" s="70">
        <f>F878</f>
        <v>580</v>
      </c>
      <c r="G877" s="98"/>
      <c r="H877" s="98"/>
      <c r="I877" s="98"/>
      <c r="J877" s="98"/>
      <c r="K877" s="96"/>
      <c r="L877" s="96"/>
      <c r="M877" s="96"/>
      <c r="N877" s="96"/>
      <c r="O877" s="324"/>
      <c r="P877" s="324"/>
      <c r="Q877" s="324"/>
      <c r="R877" s="324"/>
      <c r="S877" s="98"/>
      <c r="T877" s="98"/>
    </row>
    <row r="878" spans="1:20" ht="25.5" x14ac:dyDescent="0.2">
      <c r="A878" s="29" t="str">
        <f>'пр.4 вед.стр.'!A849</f>
        <v>Предоставление субсидий бюджетным, автономным учреждениям и иным некоммерческим организациям</v>
      </c>
      <c r="B878" s="20" t="s">
        <v>71</v>
      </c>
      <c r="C878" s="20" t="s">
        <v>63</v>
      </c>
      <c r="D878" s="190" t="str">
        <f>'пр.4 вед.стр.'!E849</f>
        <v xml:space="preserve">7Ф 0 01 93100 </v>
      </c>
      <c r="E878" s="172" t="str">
        <f>'пр.4 вед.стр.'!F849</f>
        <v>600</v>
      </c>
      <c r="F878" s="70">
        <f>F879</f>
        <v>580</v>
      </c>
    </row>
    <row r="879" spans="1:20" s="31" customFormat="1" x14ac:dyDescent="0.2">
      <c r="A879" s="29" t="str">
        <f>'пр.4 вед.стр.'!A850</f>
        <v>Субсидии бюджетным учреждениям</v>
      </c>
      <c r="B879" s="20" t="s">
        <v>71</v>
      </c>
      <c r="C879" s="20" t="s">
        <v>63</v>
      </c>
      <c r="D879" s="190" t="str">
        <f>'пр.4 вед.стр.'!E850</f>
        <v xml:space="preserve">7Ф 0 01 93100 </v>
      </c>
      <c r="E879" s="172" t="str">
        <f>'пр.4 вед.стр.'!F850</f>
        <v>610</v>
      </c>
      <c r="F879" s="70">
        <f>'пр.4 вед.стр.'!G850</f>
        <v>580</v>
      </c>
      <c r="G879" s="98"/>
      <c r="H879" s="98"/>
      <c r="I879" s="98"/>
      <c r="J879" s="98"/>
      <c r="K879" s="96"/>
      <c r="L879" s="96"/>
      <c r="M879" s="96"/>
      <c r="N879" s="96"/>
      <c r="O879" s="324"/>
      <c r="P879" s="324"/>
      <c r="Q879" s="324"/>
      <c r="R879" s="324"/>
      <c r="S879" s="98"/>
      <c r="T879" s="98"/>
    </row>
    <row r="880" spans="1:20" s="31" customFormat="1" x14ac:dyDescent="0.2">
      <c r="A880" s="29" t="str">
        <f>'пр.4 вед.стр.'!A851</f>
        <v>Устройство спортивных сооружений</v>
      </c>
      <c r="B880" s="20" t="s">
        <v>71</v>
      </c>
      <c r="C880" s="20" t="s">
        <v>63</v>
      </c>
      <c r="D880" s="190" t="str">
        <f>'пр.4 вед.стр.'!E851</f>
        <v xml:space="preserve">7Ф 0 01 93200 </v>
      </c>
      <c r="E880" s="172"/>
      <c r="F880" s="70">
        <f>F881</f>
        <v>270</v>
      </c>
      <c r="G880" s="98"/>
      <c r="H880" s="98"/>
      <c r="I880" s="98"/>
      <c r="J880" s="98"/>
      <c r="K880" s="96"/>
      <c r="L880" s="96"/>
      <c r="M880" s="96"/>
      <c r="N880" s="96"/>
      <c r="O880" s="324"/>
      <c r="P880" s="324"/>
      <c r="Q880" s="324"/>
      <c r="R880" s="324"/>
      <c r="S880" s="98"/>
      <c r="T880" s="98"/>
    </row>
    <row r="881" spans="1:20" s="31" customFormat="1" ht="25.5" x14ac:dyDescent="0.2">
      <c r="A881" s="29" t="str">
        <f>'пр.4 вед.стр.'!A852</f>
        <v>Предоставление субсидий бюджетным, автономным учреждениям и иным некоммерческим организациям</v>
      </c>
      <c r="B881" s="20" t="s">
        <v>71</v>
      </c>
      <c r="C881" s="20" t="s">
        <v>63</v>
      </c>
      <c r="D881" s="190" t="str">
        <f>'пр.4 вед.стр.'!E852</f>
        <v xml:space="preserve">7Ф 0 01 93200 </v>
      </c>
      <c r="E881" s="172" t="str">
        <f>'пр.4 вед.стр.'!F852</f>
        <v>600</v>
      </c>
      <c r="F881" s="70">
        <f>F882</f>
        <v>270</v>
      </c>
      <c r="G881" s="98"/>
      <c r="H881" s="98"/>
      <c r="I881" s="98"/>
      <c r="J881" s="98"/>
      <c r="K881" s="96"/>
      <c r="L881" s="96"/>
      <c r="M881" s="96"/>
      <c r="N881" s="96"/>
      <c r="O881" s="324"/>
      <c r="P881" s="324"/>
      <c r="Q881" s="324"/>
      <c r="R881" s="324"/>
      <c r="S881" s="98"/>
      <c r="T881" s="98"/>
    </row>
    <row r="882" spans="1:20" x14ac:dyDescent="0.2">
      <c r="A882" s="29" t="str">
        <f>'пр.4 вед.стр.'!A853</f>
        <v>Субсидии бюджетным учреждениям</v>
      </c>
      <c r="B882" s="20" t="s">
        <v>71</v>
      </c>
      <c r="C882" s="20" t="s">
        <v>63</v>
      </c>
      <c r="D882" s="190" t="str">
        <f>'пр.4 вед.стр.'!E853</f>
        <v xml:space="preserve">7Ф 0 01 93200 </v>
      </c>
      <c r="E882" s="172" t="str">
        <f>'пр.4 вед.стр.'!F853</f>
        <v>610</v>
      </c>
      <c r="F882" s="70">
        <f>'пр.4 вед.стр.'!G853</f>
        <v>270</v>
      </c>
    </row>
    <row r="883" spans="1:20" x14ac:dyDescent="0.2">
      <c r="A883" s="16" t="s">
        <v>559</v>
      </c>
      <c r="B883" s="20" t="s">
        <v>71</v>
      </c>
      <c r="C883" s="20" t="s">
        <v>63</v>
      </c>
      <c r="D883" s="172" t="s">
        <v>560</v>
      </c>
      <c r="E883" s="172"/>
      <c r="F883" s="70">
        <f>F884+F887+F890</f>
        <v>26713.1</v>
      </c>
    </row>
    <row r="884" spans="1:20" x14ac:dyDescent="0.2">
      <c r="A884" s="30" t="s">
        <v>186</v>
      </c>
      <c r="B884" s="36" t="s">
        <v>71</v>
      </c>
      <c r="C884" s="36" t="s">
        <v>63</v>
      </c>
      <c r="D884" s="172" t="s">
        <v>561</v>
      </c>
      <c r="E884" s="172"/>
      <c r="F884" s="70">
        <f>F885</f>
        <v>26541.399999999998</v>
      </c>
    </row>
    <row r="885" spans="1:20" ht="25.5" x14ac:dyDescent="0.2">
      <c r="A885" s="30" t="s">
        <v>95</v>
      </c>
      <c r="B885" s="20" t="s">
        <v>71</v>
      </c>
      <c r="C885" s="20" t="s">
        <v>63</v>
      </c>
      <c r="D885" s="172" t="s">
        <v>561</v>
      </c>
      <c r="E885" s="172" t="s">
        <v>96</v>
      </c>
      <c r="F885" s="70">
        <f>F886</f>
        <v>26541.399999999998</v>
      </c>
    </row>
    <row r="886" spans="1:20" x14ac:dyDescent="0.2">
      <c r="A886" s="30" t="s">
        <v>99</v>
      </c>
      <c r="B886" s="20" t="s">
        <v>71</v>
      </c>
      <c r="C886" s="20" t="s">
        <v>63</v>
      </c>
      <c r="D886" s="172" t="s">
        <v>561</v>
      </c>
      <c r="E886" s="172" t="s">
        <v>100</v>
      </c>
      <c r="F886" s="70">
        <f>'пр.4 вед.стр.'!G857</f>
        <v>26541.399999999998</v>
      </c>
    </row>
    <row r="887" spans="1:20" ht="38.25" x14ac:dyDescent="0.2">
      <c r="A887" s="16" t="s">
        <v>205</v>
      </c>
      <c r="B887" s="20" t="s">
        <v>71</v>
      </c>
      <c r="C887" s="20" t="s">
        <v>63</v>
      </c>
      <c r="D887" s="172" t="s">
        <v>562</v>
      </c>
      <c r="E887" s="172"/>
      <c r="F887" s="70">
        <f>F888</f>
        <v>159.69999999999999</v>
      </c>
    </row>
    <row r="888" spans="1:20" ht="25.5" x14ac:dyDescent="0.2">
      <c r="A888" s="30" t="s">
        <v>95</v>
      </c>
      <c r="B888" s="20" t="s">
        <v>71</v>
      </c>
      <c r="C888" s="20" t="s">
        <v>63</v>
      </c>
      <c r="D888" s="172" t="s">
        <v>562</v>
      </c>
      <c r="E888" s="172" t="s">
        <v>96</v>
      </c>
      <c r="F888" s="70">
        <f>F889</f>
        <v>159.69999999999999</v>
      </c>
    </row>
    <row r="889" spans="1:20" x14ac:dyDescent="0.2">
      <c r="A889" s="30" t="s">
        <v>99</v>
      </c>
      <c r="B889" s="20" t="s">
        <v>71</v>
      </c>
      <c r="C889" s="20" t="s">
        <v>63</v>
      </c>
      <c r="D889" s="172" t="s">
        <v>562</v>
      </c>
      <c r="E889" s="172" t="s">
        <v>100</v>
      </c>
      <c r="F889" s="70">
        <f>'пр.4 вед.стр.'!G860</f>
        <v>159.69999999999999</v>
      </c>
    </row>
    <row r="890" spans="1:20" x14ac:dyDescent="0.2">
      <c r="A890" s="16" t="s">
        <v>177</v>
      </c>
      <c r="B890" s="20" t="s">
        <v>71</v>
      </c>
      <c r="C890" s="20" t="s">
        <v>63</v>
      </c>
      <c r="D890" s="172" t="s">
        <v>563</v>
      </c>
      <c r="E890" s="172"/>
      <c r="F890" s="70">
        <f>F891</f>
        <v>12</v>
      </c>
    </row>
    <row r="891" spans="1:20" ht="25.5" x14ac:dyDescent="0.2">
      <c r="A891" s="30" t="s">
        <v>95</v>
      </c>
      <c r="B891" s="20" t="s">
        <v>71</v>
      </c>
      <c r="C891" s="20" t="s">
        <v>63</v>
      </c>
      <c r="D891" s="172" t="s">
        <v>563</v>
      </c>
      <c r="E891" s="172" t="s">
        <v>96</v>
      </c>
      <c r="F891" s="70">
        <f>F892</f>
        <v>12</v>
      </c>
    </row>
    <row r="892" spans="1:20" x14ac:dyDescent="0.2">
      <c r="A892" s="30" t="s">
        <v>99</v>
      </c>
      <c r="B892" s="20" t="s">
        <v>71</v>
      </c>
      <c r="C892" s="20" t="s">
        <v>63</v>
      </c>
      <c r="D892" s="172" t="s">
        <v>563</v>
      </c>
      <c r="E892" s="172" t="s">
        <v>100</v>
      </c>
      <c r="F892" s="70">
        <f>'пр.4 вед.стр.'!G863</f>
        <v>12</v>
      </c>
    </row>
    <row r="893" spans="1:20" x14ac:dyDescent="0.2">
      <c r="A893" s="16" t="s">
        <v>28</v>
      </c>
      <c r="B893" s="20" t="s">
        <v>71</v>
      </c>
      <c r="C893" s="20" t="s">
        <v>63</v>
      </c>
      <c r="D893" s="172" t="s">
        <v>564</v>
      </c>
      <c r="E893" s="172"/>
      <c r="F893" s="70">
        <f>F894</f>
        <v>519.4</v>
      </c>
    </row>
    <row r="894" spans="1:20" x14ac:dyDescent="0.2">
      <c r="A894" s="5" t="s">
        <v>565</v>
      </c>
      <c r="B894" s="36" t="s">
        <v>71</v>
      </c>
      <c r="C894" s="20" t="s">
        <v>63</v>
      </c>
      <c r="D894" s="183" t="s">
        <v>566</v>
      </c>
      <c r="E894" s="172"/>
      <c r="F894" s="70">
        <f>F895</f>
        <v>519.4</v>
      </c>
    </row>
    <row r="895" spans="1:20" ht="25.5" x14ac:dyDescent="0.2">
      <c r="A895" s="30" t="s">
        <v>95</v>
      </c>
      <c r="B895" s="36" t="s">
        <v>71</v>
      </c>
      <c r="C895" s="20" t="s">
        <v>63</v>
      </c>
      <c r="D895" s="183" t="s">
        <v>566</v>
      </c>
      <c r="E895" s="172" t="s">
        <v>96</v>
      </c>
      <c r="F895" s="70">
        <f>F896</f>
        <v>519.4</v>
      </c>
    </row>
    <row r="896" spans="1:20" x14ac:dyDescent="0.2">
      <c r="A896" s="30" t="s">
        <v>99</v>
      </c>
      <c r="B896" s="36" t="s">
        <v>71</v>
      </c>
      <c r="C896" s="20" t="s">
        <v>63</v>
      </c>
      <c r="D896" s="183" t="s">
        <v>566</v>
      </c>
      <c r="E896" s="172" t="s">
        <v>100</v>
      </c>
      <c r="F896" s="70">
        <f>'пр.4 вед.стр.'!G867</f>
        <v>519.4</v>
      </c>
    </row>
    <row r="897" spans="1:20" s="31" customFormat="1" x14ac:dyDescent="0.2">
      <c r="A897" s="15" t="s">
        <v>82</v>
      </c>
      <c r="B897" s="34" t="s">
        <v>75</v>
      </c>
      <c r="C897" s="34" t="s">
        <v>34</v>
      </c>
      <c r="D897" s="172"/>
      <c r="E897" s="172"/>
      <c r="F897" s="465">
        <f>F898</f>
        <v>5617</v>
      </c>
      <c r="G897" s="98"/>
      <c r="H897" s="98"/>
      <c r="I897" s="98"/>
      <c r="J897" s="98"/>
      <c r="K897" s="96"/>
      <c r="L897" s="96"/>
      <c r="M897" s="96"/>
      <c r="N897" s="96"/>
      <c r="O897" s="324"/>
      <c r="P897" s="324"/>
      <c r="Q897" s="324"/>
      <c r="R897" s="324"/>
      <c r="S897" s="98"/>
      <c r="T897" s="98"/>
    </row>
    <row r="898" spans="1:20" s="31" customFormat="1" x14ac:dyDescent="0.2">
      <c r="A898" s="15" t="s">
        <v>13</v>
      </c>
      <c r="B898" s="34" t="s">
        <v>75</v>
      </c>
      <c r="C898" s="34" t="s">
        <v>64</v>
      </c>
      <c r="D898" s="176"/>
      <c r="E898" s="172"/>
      <c r="F898" s="465">
        <f>F899</f>
        <v>5617</v>
      </c>
      <c r="G898" s="98"/>
      <c r="H898" s="98"/>
      <c r="I898" s="98"/>
      <c r="J898" s="98"/>
      <c r="K898" s="96"/>
      <c r="L898" s="96"/>
      <c r="M898" s="96"/>
      <c r="N898" s="96"/>
      <c r="O898" s="324"/>
      <c r="P898" s="324"/>
      <c r="Q898" s="324"/>
      <c r="R898" s="324"/>
      <c r="S898" s="98"/>
      <c r="T898" s="98"/>
    </row>
    <row r="899" spans="1:20" s="31" customFormat="1" x14ac:dyDescent="0.2">
      <c r="A899" s="16" t="s">
        <v>172</v>
      </c>
      <c r="B899" s="20" t="s">
        <v>75</v>
      </c>
      <c r="C899" s="20" t="s">
        <v>64</v>
      </c>
      <c r="D899" s="172" t="s">
        <v>519</v>
      </c>
      <c r="E899" s="172"/>
      <c r="F899" s="70">
        <f>F900</f>
        <v>5617</v>
      </c>
      <c r="G899" s="98"/>
      <c r="H899" s="98"/>
      <c r="I899" s="98"/>
      <c r="J899" s="98"/>
      <c r="K899" s="96"/>
      <c r="L899" s="96"/>
      <c r="M899" s="96"/>
      <c r="N899" s="96"/>
      <c r="O899" s="324"/>
      <c r="P899" s="324"/>
      <c r="Q899" s="324"/>
      <c r="R899" s="324"/>
      <c r="S899" s="98"/>
      <c r="T899" s="98"/>
    </row>
    <row r="900" spans="1:20" s="31" customFormat="1" x14ac:dyDescent="0.2">
      <c r="A900" s="30" t="s">
        <v>186</v>
      </c>
      <c r="B900" s="20" t="s">
        <v>75</v>
      </c>
      <c r="C900" s="20" t="s">
        <v>64</v>
      </c>
      <c r="D900" s="172" t="s">
        <v>520</v>
      </c>
      <c r="E900" s="172"/>
      <c r="F900" s="70">
        <f>F901</f>
        <v>5617</v>
      </c>
      <c r="G900" s="98"/>
      <c r="H900" s="98"/>
      <c r="I900" s="98"/>
      <c r="J900" s="98"/>
      <c r="K900" s="96"/>
      <c r="L900" s="96"/>
      <c r="M900" s="96"/>
      <c r="N900" s="96"/>
      <c r="O900" s="324"/>
      <c r="P900" s="324"/>
      <c r="Q900" s="324"/>
      <c r="R900" s="324"/>
      <c r="S900" s="98"/>
      <c r="T900" s="98"/>
    </row>
    <row r="901" spans="1:20" s="31" customFormat="1" ht="25.5" x14ac:dyDescent="0.2">
      <c r="A901" s="30" t="s">
        <v>95</v>
      </c>
      <c r="B901" s="20" t="s">
        <v>75</v>
      </c>
      <c r="C901" s="20" t="s">
        <v>64</v>
      </c>
      <c r="D901" s="172" t="s">
        <v>520</v>
      </c>
      <c r="E901" s="172" t="s">
        <v>96</v>
      </c>
      <c r="F901" s="70">
        <f>F902</f>
        <v>5617</v>
      </c>
      <c r="G901" s="98"/>
      <c r="H901" s="98"/>
      <c r="I901" s="98"/>
      <c r="J901" s="98"/>
      <c r="K901" s="96"/>
      <c r="L901" s="96"/>
      <c r="M901" s="96"/>
      <c r="N901" s="96"/>
      <c r="O901" s="324"/>
      <c r="P901" s="324"/>
      <c r="Q901" s="324"/>
      <c r="R901" s="324"/>
      <c r="S901" s="98"/>
      <c r="T901" s="98"/>
    </row>
    <row r="902" spans="1:20" s="31" customFormat="1" x14ac:dyDescent="0.2">
      <c r="A902" s="30" t="s">
        <v>97</v>
      </c>
      <c r="B902" s="20" t="s">
        <v>75</v>
      </c>
      <c r="C902" s="20" t="s">
        <v>64</v>
      </c>
      <c r="D902" s="172" t="s">
        <v>520</v>
      </c>
      <c r="E902" s="172" t="s">
        <v>98</v>
      </c>
      <c r="F902" s="70">
        <f>'пр.4 вед.стр.'!G349</f>
        <v>5617</v>
      </c>
      <c r="G902" s="98"/>
      <c r="H902" s="98"/>
      <c r="I902" s="98"/>
      <c r="J902" s="98"/>
      <c r="K902" s="96"/>
      <c r="L902" s="96"/>
      <c r="M902" s="96"/>
      <c r="N902" s="96"/>
      <c r="O902" s="324"/>
      <c r="P902" s="324"/>
      <c r="Q902" s="324"/>
      <c r="R902" s="324"/>
      <c r="S902" s="98"/>
      <c r="T902" s="98"/>
    </row>
    <row r="903" spans="1:20" s="31" customFormat="1" x14ac:dyDescent="0.2">
      <c r="A903" s="15" t="s">
        <v>199</v>
      </c>
      <c r="B903" s="34" t="s">
        <v>84</v>
      </c>
      <c r="C903" s="34" t="s">
        <v>34</v>
      </c>
      <c r="D903" s="176"/>
      <c r="E903" s="176"/>
      <c r="F903" s="465">
        <f>F904</f>
        <v>12</v>
      </c>
      <c r="G903" s="98"/>
      <c r="H903" s="98"/>
      <c r="I903" s="98"/>
      <c r="J903" s="98"/>
      <c r="K903" s="96"/>
      <c r="L903" s="96"/>
      <c r="M903" s="96"/>
      <c r="N903" s="96"/>
      <c r="O903" s="324"/>
      <c r="P903" s="324"/>
      <c r="Q903" s="324"/>
      <c r="R903" s="324"/>
      <c r="S903" s="98"/>
      <c r="T903" s="98"/>
    </row>
    <row r="904" spans="1:20" s="71" customFormat="1" x14ac:dyDescent="0.2">
      <c r="A904" s="15" t="str">
        <f>'пр.4 вед.стр.'!A251</f>
        <v>Обслуживание государственного внутреннего и муниципального долга</v>
      </c>
      <c r="B904" s="34" t="s">
        <v>84</v>
      </c>
      <c r="C904" s="34" t="s">
        <v>63</v>
      </c>
      <c r="D904" s="176"/>
      <c r="E904" s="176"/>
      <c r="F904" s="465">
        <f>F905</f>
        <v>12</v>
      </c>
      <c r="G904" s="100"/>
      <c r="H904" s="100"/>
      <c r="I904" s="100"/>
      <c r="J904" s="100"/>
      <c r="K904" s="96"/>
      <c r="L904" s="96"/>
      <c r="M904" s="96"/>
      <c r="N904" s="96"/>
      <c r="O904" s="364"/>
      <c r="P904" s="364"/>
      <c r="Q904" s="364"/>
      <c r="R904" s="364"/>
      <c r="S904" s="100"/>
      <c r="T904" s="100"/>
    </row>
    <row r="905" spans="1:20" s="71" customFormat="1" x14ac:dyDescent="0.2">
      <c r="A905" s="16" t="str">
        <f>'пр.4 вед.стр.'!A252</f>
        <v>Процентные платежи по долговым обязательствам</v>
      </c>
      <c r="B905" s="20" t="s">
        <v>84</v>
      </c>
      <c r="C905" s="20" t="s">
        <v>63</v>
      </c>
      <c r="D905" s="172" t="s">
        <v>508</v>
      </c>
      <c r="E905" s="172"/>
      <c r="F905" s="70">
        <f>F906</f>
        <v>12</v>
      </c>
      <c r="G905" s="100"/>
      <c r="H905" s="100"/>
      <c r="I905" s="100"/>
      <c r="J905" s="100"/>
      <c r="K905" s="96"/>
      <c r="L905" s="96"/>
      <c r="M905" s="96"/>
      <c r="N905" s="96"/>
      <c r="O905" s="364"/>
      <c r="P905" s="364"/>
      <c r="Q905" s="364"/>
      <c r="R905" s="364"/>
      <c r="S905" s="100"/>
      <c r="T905" s="100"/>
    </row>
    <row r="906" spans="1:20" s="71" customFormat="1" x14ac:dyDescent="0.2">
      <c r="A906" s="16" t="str">
        <f>'пр.4 вед.стр.'!A253</f>
        <v>Процентные платежи по муниципальному долгу</v>
      </c>
      <c r="B906" s="20" t="s">
        <v>84</v>
      </c>
      <c r="C906" s="20" t="s">
        <v>63</v>
      </c>
      <c r="D906" s="172" t="s">
        <v>509</v>
      </c>
      <c r="E906" s="172"/>
      <c r="F906" s="70">
        <f>F907</f>
        <v>12</v>
      </c>
      <c r="G906" s="100"/>
      <c r="H906" s="100"/>
      <c r="I906" s="100"/>
      <c r="J906" s="100"/>
      <c r="K906" s="96"/>
      <c r="L906" s="96"/>
      <c r="M906" s="96"/>
      <c r="N906" s="96"/>
      <c r="O906" s="364"/>
      <c r="P906" s="364"/>
      <c r="Q906" s="364"/>
      <c r="R906" s="364"/>
      <c r="S906" s="100"/>
      <c r="T906" s="100"/>
    </row>
    <row r="907" spans="1:20" s="71" customFormat="1" x14ac:dyDescent="0.2">
      <c r="A907" s="16" t="str">
        <f>'пр.4 вед.стр.'!A254</f>
        <v>Обслуживание государственного (муниципального) долга</v>
      </c>
      <c r="B907" s="20" t="s">
        <v>84</v>
      </c>
      <c r="C907" s="20" t="s">
        <v>63</v>
      </c>
      <c r="D907" s="172" t="s">
        <v>509</v>
      </c>
      <c r="E907" s="172" t="s">
        <v>107</v>
      </c>
      <c r="F907" s="70">
        <f>F908</f>
        <v>12</v>
      </c>
      <c r="G907" s="100"/>
      <c r="H907" s="100"/>
      <c r="I907" s="100"/>
      <c r="J907" s="100"/>
      <c r="K907" s="96"/>
      <c r="L907" s="96"/>
      <c r="M907" s="96"/>
      <c r="N907" s="96"/>
      <c r="O907" s="364"/>
      <c r="P907" s="364"/>
      <c r="Q907" s="364"/>
      <c r="R907" s="364"/>
      <c r="S907" s="100"/>
      <c r="T907" s="100"/>
    </row>
    <row r="908" spans="1:20" s="71" customFormat="1" x14ac:dyDescent="0.2">
      <c r="A908" s="16" t="str">
        <f>'пр.4 вед.стр.'!A255</f>
        <v>Обслуживание муниципального долга</v>
      </c>
      <c r="B908" s="20" t="s">
        <v>84</v>
      </c>
      <c r="C908" s="20" t="s">
        <v>63</v>
      </c>
      <c r="D908" s="172" t="s">
        <v>509</v>
      </c>
      <c r="E908" s="172" t="s">
        <v>109</v>
      </c>
      <c r="F908" s="70">
        <f>'пр.4 вед.стр.'!G255</f>
        <v>12</v>
      </c>
      <c r="G908" s="100"/>
      <c r="H908" s="100"/>
      <c r="I908" s="100"/>
      <c r="J908" s="100"/>
      <c r="K908" s="96"/>
      <c r="L908" s="96"/>
      <c r="M908" s="96"/>
      <c r="N908" s="96"/>
      <c r="O908" s="364"/>
      <c r="P908" s="364"/>
      <c r="Q908" s="364"/>
      <c r="R908" s="364"/>
      <c r="S908" s="100"/>
      <c r="T908" s="100"/>
    </row>
    <row r="909" spans="1:20" x14ac:dyDescent="0.2">
      <c r="A909" s="33" t="s">
        <v>74</v>
      </c>
      <c r="B909" s="37"/>
      <c r="C909" s="37"/>
      <c r="D909" s="172"/>
      <c r="E909" s="172"/>
      <c r="F909" s="476">
        <f>F9+F178+F185+F209+F262+F337+F352+F663+F782+F847+F897+F903</f>
        <v>763498</v>
      </c>
      <c r="K909" s="249"/>
    </row>
    <row r="910" spans="1:20" x14ac:dyDescent="0.2">
      <c r="F910" s="248"/>
    </row>
    <row r="911" spans="1:20" x14ac:dyDescent="0.2">
      <c r="F911" s="248"/>
      <c r="K911" s="249"/>
    </row>
    <row r="912" spans="1:20" x14ac:dyDescent="0.2">
      <c r="F912" s="248"/>
      <c r="G912" s="249"/>
    </row>
    <row r="969" spans="1:18" s="96" customFormat="1" x14ac:dyDescent="0.2">
      <c r="A969" s="203"/>
      <c r="B969" s="204"/>
      <c r="C969" s="204"/>
      <c r="D969" s="205"/>
      <c r="E969" s="205"/>
      <c r="F969" s="206"/>
      <c r="K969" s="98"/>
      <c r="L969" s="98"/>
      <c r="M969" s="98"/>
      <c r="N969" s="98"/>
      <c r="O969" s="309"/>
      <c r="P969" s="309"/>
      <c r="Q969" s="309"/>
      <c r="R969" s="309"/>
    </row>
    <row r="970" spans="1:18" x14ac:dyDescent="0.2">
      <c r="K970" s="98"/>
      <c r="L970" s="98"/>
      <c r="M970" s="98"/>
      <c r="N970" s="98"/>
    </row>
    <row r="971" spans="1:18" x14ac:dyDescent="0.2">
      <c r="K971" s="98"/>
      <c r="L971" s="98"/>
      <c r="M971" s="98"/>
      <c r="N971" s="98"/>
    </row>
    <row r="972" spans="1:18" x14ac:dyDescent="0.2">
      <c r="K972" s="98"/>
      <c r="L972" s="98"/>
      <c r="M972" s="98"/>
      <c r="N972" s="98"/>
    </row>
    <row r="973" spans="1:18" x14ac:dyDescent="0.2">
      <c r="K973" s="98"/>
      <c r="L973" s="98"/>
      <c r="M973" s="98"/>
      <c r="N973" s="98"/>
    </row>
    <row r="974" spans="1:18" x14ac:dyDescent="0.2">
      <c r="K974" s="98"/>
      <c r="L974" s="98"/>
      <c r="M974" s="98"/>
      <c r="N974" s="98"/>
    </row>
    <row r="975" spans="1:18" x14ac:dyDescent="0.2">
      <c r="K975" s="98"/>
      <c r="L975" s="98"/>
      <c r="M975" s="98"/>
      <c r="N975" s="98"/>
    </row>
    <row r="976" spans="1:18" x14ac:dyDescent="0.2">
      <c r="K976" s="98"/>
      <c r="L976" s="98"/>
      <c r="M976" s="98"/>
      <c r="N976" s="98"/>
    </row>
    <row r="977" spans="11:14" x14ac:dyDescent="0.2">
      <c r="K977" s="98"/>
      <c r="L977" s="98"/>
      <c r="M977" s="98"/>
      <c r="N977" s="98"/>
    </row>
    <row r="978" spans="11:14" x14ac:dyDescent="0.2">
      <c r="K978" s="98"/>
      <c r="L978" s="98"/>
      <c r="M978" s="98"/>
      <c r="N978" s="98"/>
    </row>
    <row r="979" spans="11:14" x14ac:dyDescent="0.2">
      <c r="K979" s="98"/>
      <c r="L979" s="98"/>
      <c r="M979" s="98"/>
      <c r="N979" s="98"/>
    </row>
    <row r="980" spans="11:14" x14ac:dyDescent="0.2">
      <c r="K980" s="98"/>
      <c r="L980" s="98"/>
      <c r="M980" s="98"/>
      <c r="N980" s="98"/>
    </row>
    <row r="981" spans="11:14" x14ac:dyDescent="0.2">
      <c r="K981" s="98"/>
      <c r="L981" s="98"/>
      <c r="M981" s="98"/>
      <c r="N981" s="98"/>
    </row>
    <row r="982" spans="11:14" x14ac:dyDescent="0.2">
      <c r="K982" s="98"/>
      <c r="L982" s="98"/>
      <c r="M982" s="98"/>
      <c r="N982" s="98"/>
    </row>
    <row r="987" spans="11:14" x14ac:dyDescent="0.2">
      <c r="K987" s="98"/>
      <c r="L987" s="98"/>
      <c r="M987" s="98"/>
      <c r="N987" s="98"/>
    </row>
    <row r="988" spans="11:14" x14ac:dyDescent="0.2">
      <c r="K988" s="98"/>
      <c r="L988" s="98"/>
      <c r="M988" s="98"/>
      <c r="N988" s="98"/>
    </row>
    <row r="1033" spans="11:14" x14ac:dyDescent="0.2">
      <c r="K1033" s="98"/>
      <c r="L1033" s="98"/>
      <c r="M1033" s="98"/>
      <c r="N1033" s="98"/>
    </row>
    <row r="1034" spans="11:14" x14ac:dyDescent="0.2">
      <c r="K1034" s="98"/>
      <c r="L1034" s="98"/>
      <c r="M1034" s="98"/>
      <c r="N1034" s="98"/>
    </row>
    <row r="1035" spans="11:14" x14ac:dyDescent="0.2">
      <c r="K1035" s="98"/>
      <c r="L1035" s="98"/>
      <c r="M1035" s="98"/>
      <c r="N1035" s="98"/>
    </row>
    <row r="1036" spans="11:14" x14ac:dyDescent="0.2">
      <c r="K1036" s="98"/>
      <c r="L1036" s="98"/>
      <c r="M1036" s="98"/>
      <c r="N1036" s="98"/>
    </row>
    <row r="1037" spans="11:14" x14ac:dyDescent="0.2">
      <c r="K1037" s="98"/>
      <c r="L1037" s="98"/>
      <c r="M1037" s="98"/>
      <c r="N1037" s="98"/>
    </row>
    <row r="1038" spans="11:14" x14ac:dyDescent="0.2">
      <c r="K1038" s="98"/>
      <c r="L1038" s="98"/>
      <c r="M1038" s="98"/>
      <c r="N1038" s="98"/>
    </row>
    <row r="1039" spans="11:14" x14ac:dyDescent="0.2">
      <c r="K1039" s="100"/>
      <c r="L1039" s="100"/>
      <c r="M1039" s="100"/>
      <c r="N1039" s="100"/>
    </row>
    <row r="1040" spans="11:14" x14ac:dyDescent="0.2">
      <c r="K1040" s="100"/>
      <c r="L1040" s="100"/>
      <c r="M1040" s="100"/>
      <c r="N1040" s="100"/>
    </row>
    <row r="1041" spans="11:14" x14ac:dyDescent="0.2">
      <c r="K1041" s="98"/>
      <c r="L1041" s="98"/>
      <c r="M1041" s="98"/>
      <c r="N1041" s="98"/>
    </row>
    <row r="1042" spans="11:14" x14ac:dyDescent="0.2">
      <c r="K1042" s="98"/>
      <c r="L1042" s="98"/>
      <c r="M1042" s="98"/>
      <c r="N1042" s="98"/>
    </row>
    <row r="1043" spans="11:14" x14ac:dyDescent="0.2">
      <c r="K1043" s="98"/>
      <c r="L1043" s="98"/>
      <c r="M1043" s="98"/>
      <c r="N1043" s="98"/>
    </row>
    <row r="1044" spans="11:14" x14ac:dyDescent="0.2">
      <c r="K1044" s="98"/>
      <c r="L1044" s="98"/>
      <c r="M1044" s="98"/>
      <c r="N1044" s="98"/>
    </row>
    <row r="1045" spans="11:14" x14ac:dyDescent="0.2">
      <c r="K1045" s="98"/>
      <c r="L1045" s="98"/>
      <c r="M1045" s="98"/>
      <c r="N1045" s="98"/>
    </row>
    <row r="1046" spans="11:14" x14ac:dyDescent="0.2">
      <c r="K1046" s="98"/>
      <c r="L1046" s="98"/>
      <c r="M1046" s="98"/>
      <c r="N1046" s="98"/>
    </row>
    <row r="1047" spans="11:14" x14ac:dyDescent="0.2">
      <c r="K1047" s="98"/>
      <c r="L1047" s="98"/>
      <c r="M1047" s="98"/>
      <c r="N1047" s="98"/>
    </row>
    <row r="1048" spans="11:14" x14ac:dyDescent="0.2">
      <c r="K1048" s="98"/>
      <c r="L1048" s="98"/>
      <c r="M1048" s="98"/>
      <c r="N1048" s="98"/>
    </row>
    <row r="1049" spans="11:14" x14ac:dyDescent="0.2">
      <c r="K1049" s="98"/>
      <c r="L1049" s="98"/>
      <c r="M1049" s="98"/>
      <c r="N1049" s="98"/>
    </row>
    <row r="1050" spans="11:14" x14ac:dyDescent="0.2">
      <c r="K1050" s="98"/>
      <c r="L1050" s="98"/>
      <c r="M1050" s="98"/>
      <c r="N1050" s="98"/>
    </row>
  </sheetData>
  <autoFilter ref="A8:O909"/>
  <mergeCells count="5">
    <mergeCell ref="A1:F1"/>
    <mergeCell ref="A2:F2"/>
    <mergeCell ref="A3:F3"/>
    <mergeCell ref="A4:F4"/>
    <mergeCell ref="A5:F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Y1006"/>
  <sheetViews>
    <sheetView view="pageBreakPreview" topLeftCell="A44" zoomScale="120" zoomScaleNormal="120" zoomScaleSheetLayoutView="120" workbookViewId="0">
      <selection activeCell="A49" sqref="A49"/>
    </sheetView>
  </sheetViews>
  <sheetFormatPr defaultColWidth="9.140625" defaultRowHeight="12.75" x14ac:dyDescent="0.2"/>
  <cols>
    <col min="1" max="1" width="74.28515625" style="11" customWidth="1"/>
    <col min="2" max="2" width="6.7109375" style="41" bestFit="1" customWidth="1"/>
    <col min="3" max="3" width="3.85546875" style="41" customWidth="1"/>
    <col min="4" max="4" width="3.7109375" style="41" customWidth="1"/>
    <col min="5" max="5" width="15" style="175" customWidth="1"/>
    <col min="6" max="6" width="5.28515625" style="175" customWidth="1"/>
    <col min="7" max="7" width="13.28515625" style="283" customWidth="1"/>
    <col min="8" max="8" width="11.28515625" style="300" customWidth="1"/>
    <col min="9" max="9" width="9.42578125" style="96" bestFit="1" customWidth="1"/>
    <col min="10" max="13" width="9.140625" style="96"/>
    <col min="14" max="14" width="64.7109375" style="96" customWidth="1"/>
    <col min="15" max="25" width="9.140625" style="96"/>
    <col min="26" max="16384" width="9.140625" style="11"/>
  </cols>
  <sheetData>
    <row r="1" spans="1:17" x14ac:dyDescent="0.2">
      <c r="A1" s="488" t="s">
        <v>721</v>
      </c>
      <c r="B1" s="488"/>
      <c r="C1" s="488"/>
      <c r="D1" s="488"/>
      <c r="E1" s="488"/>
      <c r="F1" s="500"/>
      <c r="G1" s="501"/>
    </row>
    <row r="2" spans="1:17" x14ac:dyDescent="0.2">
      <c r="A2" s="488" t="str">
        <f>'пр2 по разд'!A2:D2</f>
        <v>к  решению Собрания представителей Сусуманского городского округа</v>
      </c>
      <c r="B2" s="488"/>
      <c r="C2" s="488"/>
      <c r="D2" s="488"/>
      <c r="E2" s="488"/>
      <c r="F2" s="500"/>
      <c r="G2" s="501"/>
    </row>
    <row r="3" spans="1:17" x14ac:dyDescent="0.2">
      <c r="A3" s="488" t="str">
        <f>пр.3!A3</f>
        <v>"О бюджете муниципального образования "Сусуманский городской округ" на 2019 год"</v>
      </c>
      <c r="B3" s="488"/>
      <c r="C3" s="488"/>
      <c r="D3" s="488"/>
      <c r="E3" s="488"/>
      <c r="F3" s="500"/>
      <c r="G3" s="501"/>
    </row>
    <row r="4" spans="1:17" x14ac:dyDescent="0.2">
      <c r="A4" s="488" t="str">
        <f>'пр2 по разд'!A4:D4</f>
        <v>от    12.11.2019 г. № 315</v>
      </c>
      <c r="B4" s="488"/>
      <c r="C4" s="488"/>
      <c r="D4" s="488"/>
      <c r="E4" s="488"/>
      <c r="F4" s="500"/>
      <c r="G4" s="501"/>
    </row>
    <row r="5" spans="1:17" x14ac:dyDescent="0.2">
      <c r="A5" s="498" t="s">
        <v>616</v>
      </c>
      <c r="B5" s="498"/>
      <c r="C5" s="498"/>
      <c r="D5" s="498"/>
      <c r="E5" s="498"/>
      <c r="F5" s="498"/>
      <c r="G5" s="502"/>
    </row>
    <row r="6" spans="1:17" ht="26.25" customHeight="1" x14ac:dyDescent="0.2">
      <c r="G6" s="283" t="s">
        <v>1</v>
      </c>
      <c r="N6" s="452"/>
      <c r="O6" s="452" t="s">
        <v>29</v>
      </c>
      <c r="P6" s="452" t="s">
        <v>748</v>
      </c>
      <c r="Q6" s="452" t="s">
        <v>749</v>
      </c>
    </row>
    <row r="7" spans="1:17" x14ac:dyDescent="0.2">
      <c r="A7" s="24" t="s">
        <v>30</v>
      </c>
      <c r="B7" s="42" t="s">
        <v>0</v>
      </c>
      <c r="C7" s="42" t="s">
        <v>43</v>
      </c>
      <c r="D7" s="42" t="s">
        <v>42</v>
      </c>
      <c r="E7" s="176" t="s">
        <v>44</v>
      </c>
      <c r="F7" s="176" t="s">
        <v>45</v>
      </c>
      <c r="G7" s="464" t="str">
        <f>пр.3!F7</f>
        <v>Сумма</v>
      </c>
      <c r="N7" s="452"/>
      <c r="O7" s="453">
        <v>100</v>
      </c>
      <c r="P7" s="455">
        <v>215275.30000000002</v>
      </c>
      <c r="Q7" s="456">
        <v>215275.3</v>
      </c>
    </row>
    <row r="8" spans="1:17" x14ac:dyDescent="0.2">
      <c r="A8" s="24">
        <v>1</v>
      </c>
      <c r="B8" s="42">
        <v>2</v>
      </c>
      <c r="C8" s="42">
        <v>3</v>
      </c>
      <c r="D8" s="42">
        <v>4</v>
      </c>
      <c r="E8" s="207">
        <v>5</v>
      </c>
      <c r="F8" s="207">
        <v>6</v>
      </c>
      <c r="G8" s="69">
        <v>7</v>
      </c>
      <c r="N8" s="452"/>
      <c r="O8" s="454">
        <v>110</v>
      </c>
      <c r="P8" s="455">
        <v>76008.499999999985</v>
      </c>
      <c r="Q8" s="456">
        <v>76008.499999999985</v>
      </c>
    </row>
    <row r="9" spans="1:17" x14ac:dyDescent="0.2">
      <c r="A9" s="147" t="s">
        <v>130</v>
      </c>
      <c r="B9" s="148" t="s">
        <v>272</v>
      </c>
      <c r="C9" s="148"/>
      <c r="D9" s="149"/>
      <c r="E9" s="198"/>
      <c r="F9" s="198"/>
      <c r="G9" s="338">
        <f>G10+G102+G155+G165+G126+G95+G149</f>
        <v>162646.59999999998</v>
      </c>
      <c r="H9" s="11"/>
      <c r="N9" s="452"/>
      <c r="O9" s="454">
        <v>120</v>
      </c>
      <c r="P9" s="455">
        <v>139266.80000000002</v>
      </c>
      <c r="Q9" s="456">
        <v>139266.80000000002</v>
      </c>
    </row>
    <row r="10" spans="1:17" x14ac:dyDescent="0.2">
      <c r="A10" s="15" t="s">
        <v>2</v>
      </c>
      <c r="B10" s="34" t="s">
        <v>272</v>
      </c>
      <c r="C10" s="34" t="s">
        <v>63</v>
      </c>
      <c r="D10" s="34" t="s">
        <v>34</v>
      </c>
      <c r="E10" s="172"/>
      <c r="F10" s="172"/>
      <c r="G10" s="69">
        <f>G11+G17+G48</f>
        <v>97301.099999999977</v>
      </c>
      <c r="H10" s="11"/>
      <c r="N10" s="452"/>
      <c r="O10" s="453">
        <v>200</v>
      </c>
      <c r="P10" s="455">
        <v>89706.5</v>
      </c>
      <c r="Q10" s="456">
        <v>89706.5</v>
      </c>
    </row>
    <row r="11" spans="1:17" ht="25.5" x14ac:dyDescent="0.2">
      <c r="A11" s="14" t="s">
        <v>15</v>
      </c>
      <c r="B11" s="34" t="s">
        <v>272</v>
      </c>
      <c r="C11" s="34" t="s">
        <v>63</v>
      </c>
      <c r="D11" s="34" t="s">
        <v>64</v>
      </c>
      <c r="E11" s="176"/>
      <c r="F11" s="176"/>
      <c r="G11" s="69">
        <f>G12</f>
        <v>4751.3999999999996</v>
      </c>
      <c r="H11" s="248"/>
      <c r="N11" s="452"/>
      <c r="O11" s="454">
        <v>240</v>
      </c>
      <c r="P11" s="455">
        <v>89706.5</v>
      </c>
      <c r="Q11" s="456">
        <v>89706.5</v>
      </c>
    </row>
    <row r="12" spans="1:17" ht="25.5" x14ac:dyDescent="0.2">
      <c r="A12" s="16" t="s">
        <v>279</v>
      </c>
      <c r="B12" s="20" t="s">
        <v>272</v>
      </c>
      <c r="C12" s="20" t="s">
        <v>63</v>
      </c>
      <c r="D12" s="20" t="s">
        <v>64</v>
      </c>
      <c r="E12" s="172" t="s">
        <v>176</v>
      </c>
      <c r="F12" s="172"/>
      <c r="G12" s="64">
        <f>G13</f>
        <v>4751.3999999999996</v>
      </c>
      <c r="H12" s="11"/>
      <c r="N12" s="452"/>
      <c r="O12" s="453">
        <v>300</v>
      </c>
      <c r="P12" s="455">
        <v>8778.5000000000018</v>
      </c>
      <c r="Q12" s="456">
        <v>8778.5</v>
      </c>
    </row>
    <row r="13" spans="1:17" x14ac:dyDescent="0.2">
      <c r="A13" s="16" t="s">
        <v>16</v>
      </c>
      <c r="B13" s="20" t="s">
        <v>272</v>
      </c>
      <c r="C13" s="20" t="s">
        <v>63</v>
      </c>
      <c r="D13" s="20" t="s">
        <v>64</v>
      </c>
      <c r="E13" s="172" t="s">
        <v>478</v>
      </c>
      <c r="F13" s="172"/>
      <c r="G13" s="64">
        <f>G14</f>
        <v>4751.3999999999996</v>
      </c>
      <c r="H13" s="11"/>
      <c r="N13" s="452"/>
      <c r="O13" s="454">
        <v>310</v>
      </c>
      <c r="P13" s="455">
        <v>7875.5</v>
      </c>
      <c r="Q13" s="456">
        <v>7875.5</v>
      </c>
    </row>
    <row r="14" spans="1:17" x14ac:dyDescent="0.2">
      <c r="A14" s="16" t="s">
        <v>178</v>
      </c>
      <c r="B14" s="20" t="s">
        <v>272</v>
      </c>
      <c r="C14" s="20" t="s">
        <v>63</v>
      </c>
      <c r="D14" s="20" t="s">
        <v>64</v>
      </c>
      <c r="E14" s="172" t="s">
        <v>479</v>
      </c>
      <c r="F14" s="172"/>
      <c r="G14" s="64">
        <f>G15</f>
        <v>4751.3999999999996</v>
      </c>
      <c r="H14" s="11"/>
      <c r="N14" s="452"/>
      <c r="O14" s="454">
        <v>320</v>
      </c>
      <c r="P14" s="455">
        <v>378.3</v>
      </c>
      <c r="Q14" s="456">
        <v>378.3</v>
      </c>
    </row>
    <row r="15" spans="1:17" ht="38.25" x14ac:dyDescent="0.2">
      <c r="A15" s="16" t="s">
        <v>92</v>
      </c>
      <c r="B15" s="20" t="s">
        <v>272</v>
      </c>
      <c r="C15" s="20" t="s">
        <v>63</v>
      </c>
      <c r="D15" s="20" t="s">
        <v>64</v>
      </c>
      <c r="E15" s="172" t="s">
        <v>479</v>
      </c>
      <c r="F15" s="172" t="s">
        <v>93</v>
      </c>
      <c r="G15" s="64">
        <f>G16</f>
        <v>4751.3999999999996</v>
      </c>
      <c r="H15" s="11"/>
      <c r="N15" s="452"/>
      <c r="O15" s="454">
        <v>340</v>
      </c>
      <c r="P15" s="455">
        <v>315.5</v>
      </c>
      <c r="Q15" s="456">
        <v>315.5</v>
      </c>
    </row>
    <row r="16" spans="1:17" x14ac:dyDescent="0.2">
      <c r="A16" s="16" t="s">
        <v>89</v>
      </c>
      <c r="B16" s="20" t="s">
        <v>272</v>
      </c>
      <c r="C16" s="20" t="s">
        <v>63</v>
      </c>
      <c r="D16" s="20" t="s">
        <v>64</v>
      </c>
      <c r="E16" s="172" t="s">
        <v>479</v>
      </c>
      <c r="F16" s="172" t="s">
        <v>90</v>
      </c>
      <c r="G16" s="64">
        <v>4751.3999999999996</v>
      </c>
      <c r="H16" s="11"/>
      <c r="N16" s="452"/>
      <c r="O16" s="454">
        <v>350</v>
      </c>
      <c r="P16" s="455">
        <v>92</v>
      </c>
      <c r="Q16" s="456">
        <v>92</v>
      </c>
    </row>
    <row r="17" spans="1:17" ht="38.25" x14ac:dyDescent="0.2">
      <c r="A17" s="15" t="s">
        <v>17</v>
      </c>
      <c r="B17" s="34" t="s">
        <v>272</v>
      </c>
      <c r="C17" s="34" t="s">
        <v>63</v>
      </c>
      <c r="D17" s="34" t="s">
        <v>65</v>
      </c>
      <c r="E17" s="176"/>
      <c r="F17" s="176"/>
      <c r="G17" s="69">
        <f>G31+G18</f>
        <v>90563.299999999988</v>
      </c>
      <c r="H17" s="11"/>
      <c r="N17" s="452"/>
      <c r="O17" s="454">
        <v>360</v>
      </c>
      <c r="P17" s="455">
        <v>117.19999999999999</v>
      </c>
      <c r="Q17" s="456">
        <v>117.19999999999999</v>
      </c>
    </row>
    <row r="18" spans="1:17" ht="38.25" x14ac:dyDescent="0.2">
      <c r="A18" s="201" t="s">
        <v>594</v>
      </c>
      <c r="B18" s="20" t="s">
        <v>272</v>
      </c>
      <c r="C18" s="20" t="s">
        <v>63</v>
      </c>
      <c r="D18" s="20" t="s">
        <v>65</v>
      </c>
      <c r="E18" s="172" t="s">
        <v>482</v>
      </c>
      <c r="F18" s="172"/>
      <c r="G18" s="64">
        <f>G19</f>
        <v>3827.9</v>
      </c>
      <c r="H18" s="11"/>
      <c r="N18" s="452"/>
      <c r="O18" s="453">
        <v>400</v>
      </c>
      <c r="P18" s="455">
        <v>1400</v>
      </c>
      <c r="Q18" s="456">
        <v>1400</v>
      </c>
    </row>
    <row r="19" spans="1:17" ht="25.5" x14ac:dyDescent="0.2">
      <c r="A19" s="16" t="s">
        <v>483</v>
      </c>
      <c r="B19" s="20" t="s">
        <v>272</v>
      </c>
      <c r="C19" s="20" t="s">
        <v>63</v>
      </c>
      <c r="D19" s="20" t="s">
        <v>65</v>
      </c>
      <c r="E19" s="172" t="s">
        <v>484</v>
      </c>
      <c r="F19" s="172"/>
      <c r="G19" s="64">
        <f>G20+G25+G28</f>
        <v>3827.9</v>
      </c>
      <c r="H19" s="11"/>
      <c r="N19" s="452"/>
      <c r="O19" s="454">
        <v>410</v>
      </c>
      <c r="P19" s="455">
        <v>1400</v>
      </c>
      <c r="Q19" s="456">
        <v>1400</v>
      </c>
    </row>
    <row r="20" spans="1:17" ht="51" x14ac:dyDescent="0.2">
      <c r="A20" s="150" t="s">
        <v>280</v>
      </c>
      <c r="B20" s="151" t="s">
        <v>272</v>
      </c>
      <c r="C20" s="151" t="s">
        <v>63</v>
      </c>
      <c r="D20" s="151" t="s">
        <v>65</v>
      </c>
      <c r="E20" s="177" t="s">
        <v>485</v>
      </c>
      <c r="F20" s="177"/>
      <c r="G20" s="282">
        <f>G21+G23</f>
        <v>2175.3000000000002</v>
      </c>
      <c r="H20" s="11"/>
      <c r="N20" s="452"/>
      <c r="O20" s="453">
        <v>600</v>
      </c>
      <c r="P20" s="455">
        <v>391224.69999999984</v>
      </c>
      <c r="Q20" s="456">
        <v>391224.6999999999</v>
      </c>
    </row>
    <row r="21" spans="1:17" ht="38.25" x14ac:dyDescent="0.2">
      <c r="A21" s="150" t="s">
        <v>92</v>
      </c>
      <c r="B21" s="151" t="s">
        <v>272</v>
      </c>
      <c r="C21" s="151" t="s">
        <v>63</v>
      </c>
      <c r="D21" s="151" t="s">
        <v>65</v>
      </c>
      <c r="E21" s="177" t="s">
        <v>485</v>
      </c>
      <c r="F21" s="177" t="s">
        <v>93</v>
      </c>
      <c r="G21" s="282">
        <f>G22</f>
        <v>1090.2</v>
      </c>
      <c r="H21" s="11"/>
      <c r="N21" s="452"/>
      <c r="O21" s="454">
        <v>610</v>
      </c>
      <c r="P21" s="455">
        <v>385542.79999999987</v>
      </c>
      <c r="Q21" s="456">
        <v>385542.79999999987</v>
      </c>
    </row>
    <row r="22" spans="1:17" x14ac:dyDescent="0.2">
      <c r="A22" s="150" t="s">
        <v>89</v>
      </c>
      <c r="B22" s="151" t="s">
        <v>272</v>
      </c>
      <c r="C22" s="151" t="s">
        <v>63</v>
      </c>
      <c r="D22" s="151" t="s">
        <v>65</v>
      </c>
      <c r="E22" s="177" t="s">
        <v>485</v>
      </c>
      <c r="F22" s="177" t="s">
        <v>90</v>
      </c>
      <c r="G22" s="282">
        <v>1090.2</v>
      </c>
      <c r="H22" s="11"/>
      <c r="N22" s="452"/>
      <c r="O22" s="454">
        <v>620</v>
      </c>
      <c r="P22" s="455">
        <v>5617</v>
      </c>
      <c r="Q22" s="456">
        <v>5617</v>
      </c>
    </row>
    <row r="23" spans="1:17" ht="25.5" x14ac:dyDescent="0.2">
      <c r="A23" s="150" t="s">
        <v>335</v>
      </c>
      <c r="B23" s="151" t="s">
        <v>272</v>
      </c>
      <c r="C23" s="151" t="s">
        <v>63</v>
      </c>
      <c r="D23" s="151" t="s">
        <v>65</v>
      </c>
      <c r="E23" s="177" t="s">
        <v>485</v>
      </c>
      <c r="F23" s="177" t="s">
        <v>94</v>
      </c>
      <c r="G23" s="282">
        <f>G24</f>
        <v>1085.0999999999999</v>
      </c>
      <c r="H23" s="11"/>
      <c r="N23" s="452"/>
      <c r="O23" s="454">
        <v>630</v>
      </c>
      <c r="P23" s="455">
        <v>64.900000000000006</v>
      </c>
      <c r="Q23" s="456">
        <v>64.900000000000006</v>
      </c>
    </row>
    <row r="24" spans="1:17" ht="25.5" x14ac:dyDescent="0.2">
      <c r="A24" s="150" t="s">
        <v>631</v>
      </c>
      <c r="B24" s="151" t="s">
        <v>272</v>
      </c>
      <c r="C24" s="151" t="s">
        <v>63</v>
      </c>
      <c r="D24" s="151" t="s">
        <v>65</v>
      </c>
      <c r="E24" s="177" t="s">
        <v>485</v>
      </c>
      <c r="F24" s="177" t="s">
        <v>91</v>
      </c>
      <c r="G24" s="282">
        <f>1015.6+69.5</f>
        <v>1085.0999999999999</v>
      </c>
      <c r="H24" s="11"/>
      <c r="N24" s="452"/>
      <c r="O24" s="453">
        <v>700</v>
      </c>
      <c r="P24" s="455">
        <v>12</v>
      </c>
      <c r="Q24" s="456">
        <v>12</v>
      </c>
    </row>
    <row r="25" spans="1:17" ht="21" customHeight="1" x14ac:dyDescent="0.2">
      <c r="A25" s="16" t="s">
        <v>178</v>
      </c>
      <c r="B25" s="20" t="s">
        <v>272</v>
      </c>
      <c r="C25" s="20" t="s">
        <v>63</v>
      </c>
      <c r="D25" s="20" t="s">
        <v>65</v>
      </c>
      <c r="E25" s="186" t="s">
        <v>486</v>
      </c>
      <c r="F25" s="172"/>
      <c r="G25" s="64">
        <f>G26</f>
        <v>1564.6</v>
      </c>
      <c r="H25" s="11"/>
      <c r="N25" s="452"/>
      <c r="O25" s="454">
        <v>730</v>
      </c>
      <c r="P25" s="455">
        <v>12</v>
      </c>
      <c r="Q25" s="456">
        <v>12</v>
      </c>
    </row>
    <row r="26" spans="1:17" ht="38.25" x14ac:dyDescent="0.2">
      <c r="A26" s="16" t="s">
        <v>92</v>
      </c>
      <c r="B26" s="20" t="s">
        <v>272</v>
      </c>
      <c r="C26" s="20" t="s">
        <v>63</v>
      </c>
      <c r="D26" s="20" t="s">
        <v>65</v>
      </c>
      <c r="E26" s="186" t="s">
        <v>486</v>
      </c>
      <c r="F26" s="172" t="s">
        <v>93</v>
      </c>
      <c r="G26" s="64">
        <f>G27</f>
        <v>1564.6</v>
      </c>
      <c r="H26" s="11"/>
      <c r="N26" s="452"/>
      <c r="O26" s="453">
        <v>800</v>
      </c>
      <c r="P26" s="455">
        <v>43254.099999999991</v>
      </c>
      <c r="Q26" s="456">
        <v>43254.1</v>
      </c>
    </row>
    <row r="27" spans="1:17" ht="16.149999999999999" customHeight="1" x14ac:dyDescent="0.2">
      <c r="A27" s="16" t="s">
        <v>89</v>
      </c>
      <c r="B27" s="20" t="s">
        <v>272</v>
      </c>
      <c r="C27" s="20" t="s">
        <v>63</v>
      </c>
      <c r="D27" s="20" t="s">
        <v>65</v>
      </c>
      <c r="E27" s="186" t="s">
        <v>486</v>
      </c>
      <c r="F27" s="172" t="s">
        <v>90</v>
      </c>
      <c r="G27" s="64">
        <v>1564.6</v>
      </c>
      <c r="H27" s="11"/>
      <c r="N27" s="452"/>
      <c r="O27" s="454">
        <v>810</v>
      </c>
      <c r="P27" s="455">
        <v>3520.2</v>
      </c>
      <c r="Q27" s="456">
        <v>3520.2</v>
      </c>
    </row>
    <row r="28" spans="1:17" x14ac:dyDescent="0.2">
      <c r="A28" s="16" t="s">
        <v>179</v>
      </c>
      <c r="B28" s="20" t="s">
        <v>272</v>
      </c>
      <c r="C28" s="20" t="s">
        <v>63</v>
      </c>
      <c r="D28" s="20" t="s">
        <v>65</v>
      </c>
      <c r="E28" s="186" t="s">
        <v>487</v>
      </c>
      <c r="F28" s="172"/>
      <c r="G28" s="64">
        <f>G29</f>
        <v>88</v>
      </c>
      <c r="H28" s="11"/>
      <c r="N28" s="452"/>
      <c r="O28" s="454">
        <v>830</v>
      </c>
      <c r="P28" s="455">
        <v>1132.9000000000001</v>
      </c>
      <c r="Q28" s="456">
        <v>1132.9000000000001</v>
      </c>
    </row>
    <row r="29" spans="1:17" ht="25.5" x14ac:dyDescent="0.2">
      <c r="A29" s="16" t="s">
        <v>335</v>
      </c>
      <c r="B29" s="20" t="s">
        <v>272</v>
      </c>
      <c r="C29" s="20" t="s">
        <v>63</v>
      </c>
      <c r="D29" s="20" t="s">
        <v>65</v>
      </c>
      <c r="E29" s="186" t="s">
        <v>487</v>
      </c>
      <c r="F29" s="172" t="s">
        <v>94</v>
      </c>
      <c r="G29" s="64">
        <f>G30</f>
        <v>88</v>
      </c>
      <c r="H29" s="11"/>
      <c r="N29" s="452"/>
      <c r="O29" s="454">
        <v>850</v>
      </c>
      <c r="P29" s="455">
        <v>38400.5</v>
      </c>
      <c r="Q29" s="456">
        <v>38400.5</v>
      </c>
    </row>
    <row r="30" spans="1:17" ht="25.5" x14ac:dyDescent="0.2">
      <c r="A30" s="16" t="s">
        <v>631</v>
      </c>
      <c r="B30" s="20" t="s">
        <v>272</v>
      </c>
      <c r="C30" s="20" t="s">
        <v>63</v>
      </c>
      <c r="D30" s="20" t="s">
        <v>65</v>
      </c>
      <c r="E30" s="186" t="s">
        <v>487</v>
      </c>
      <c r="F30" s="172" t="s">
        <v>91</v>
      </c>
      <c r="G30" s="166">
        <f>106-18</f>
        <v>88</v>
      </c>
      <c r="H30" s="11"/>
      <c r="N30" s="452"/>
      <c r="O30" s="454">
        <v>870</v>
      </c>
      <c r="P30" s="455">
        <v>200.5</v>
      </c>
      <c r="Q30" s="456">
        <v>200.5</v>
      </c>
    </row>
    <row r="31" spans="1:17" ht="25.5" x14ac:dyDescent="0.2">
      <c r="A31" s="16" t="s">
        <v>279</v>
      </c>
      <c r="B31" s="20" t="s">
        <v>272</v>
      </c>
      <c r="C31" s="20" t="s">
        <v>63</v>
      </c>
      <c r="D31" s="20" t="s">
        <v>65</v>
      </c>
      <c r="E31" s="172" t="s">
        <v>176</v>
      </c>
      <c r="F31" s="172"/>
      <c r="G31" s="64">
        <f>G32</f>
        <v>86735.4</v>
      </c>
      <c r="H31" s="11"/>
      <c r="N31" s="452"/>
      <c r="O31" s="452"/>
      <c r="P31" s="455">
        <v>749651.09999999986</v>
      </c>
      <c r="Q31" s="456">
        <v>749651.09999999986</v>
      </c>
    </row>
    <row r="32" spans="1:17" x14ac:dyDescent="0.2">
      <c r="A32" s="16" t="s">
        <v>47</v>
      </c>
      <c r="B32" s="20" t="s">
        <v>272</v>
      </c>
      <c r="C32" s="20" t="s">
        <v>63</v>
      </c>
      <c r="D32" s="20" t="s">
        <v>65</v>
      </c>
      <c r="E32" s="172" t="s">
        <v>182</v>
      </c>
      <c r="F32" s="172"/>
      <c r="G32" s="64">
        <f>G33+G36+G42+G45</f>
        <v>86735.4</v>
      </c>
      <c r="H32" s="248"/>
    </row>
    <row r="33" spans="1:25" x14ac:dyDescent="0.2">
      <c r="A33" s="16" t="s">
        <v>178</v>
      </c>
      <c r="B33" s="20" t="s">
        <v>272</v>
      </c>
      <c r="C33" s="20" t="s">
        <v>63</v>
      </c>
      <c r="D33" s="20" t="s">
        <v>65</v>
      </c>
      <c r="E33" s="172" t="s">
        <v>183</v>
      </c>
      <c r="F33" s="172"/>
      <c r="G33" s="64">
        <f>G34</f>
        <v>79557.299999999988</v>
      </c>
      <c r="H33" s="248"/>
    </row>
    <row r="34" spans="1:25" ht="38.25" x14ac:dyDescent="0.2">
      <c r="A34" s="16" t="s">
        <v>92</v>
      </c>
      <c r="B34" s="20" t="s">
        <v>272</v>
      </c>
      <c r="C34" s="20" t="s">
        <v>63</v>
      </c>
      <c r="D34" s="20" t="s">
        <v>65</v>
      </c>
      <c r="E34" s="172" t="s">
        <v>183</v>
      </c>
      <c r="F34" s="172" t="s">
        <v>93</v>
      </c>
      <c r="G34" s="64">
        <f>G35</f>
        <v>79557.299999999988</v>
      </c>
      <c r="H34" s="11"/>
    </row>
    <row r="35" spans="1:25" x14ac:dyDescent="0.2">
      <c r="A35" s="16" t="s">
        <v>89</v>
      </c>
      <c r="B35" s="20" t="s">
        <v>272</v>
      </c>
      <c r="C35" s="20" t="s">
        <v>63</v>
      </c>
      <c r="D35" s="20" t="s">
        <v>65</v>
      </c>
      <c r="E35" s="172" t="s">
        <v>183</v>
      </c>
      <c r="F35" s="172" t="s">
        <v>90</v>
      </c>
      <c r="G35" s="64">
        <f>80077.4-520.1</f>
        <v>79557.299999999988</v>
      </c>
      <c r="H35" s="11"/>
    </row>
    <row r="36" spans="1:25" x14ac:dyDescent="0.2">
      <c r="A36" s="16" t="s">
        <v>179</v>
      </c>
      <c r="B36" s="20" t="s">
        <v>272</v>
      </c>
      <c r="C36" s="20" t="s">
        <v>63</v>
      </c>
      <c r="D36" s="20" t="s">
        <v>65</v>
      </c>
      <c r="E36" s="172" t="s">
        <v>184</v>
      </c>
      <c r="F36" s="172"/>
      <c r="G36" s="64">
        <f>G37+G39</f>
        <v>5213.1000000000004</v>
      </c>
      <c r="H36" s="11"/>
    </row>
    <row r="37" spans="1:25" ht="25.5" x14ac:dyDescent="0.2">
      <c r="A37" s="16" t="s">
        <v>335</v>
      </c>
      <c r="B37" s="152" t="s">
        <v>272</v>
      </c>
      <c r="C37" s="152" t="s">
        <v>63</v>
      </c>
      <c r="D37" s="152" t="s">
        <v>65</v>
      </c>
      <c r="E37" s="186" t="s">
        <v>184</v>
      </c>
      <c r="F37" s="186" t="s">
        <v>94</v>
      </c>
      <c r="G37" s="166">
        <f>G38</f>
        <v>3642.6</v>
      </c>
      <c r="H37" s="11"/>
    </row>
    <row r="38" spans="1:25" ht="25.5" x14ac:dyDescent="0.2">
      <c r="A38" s="16" t="s">
        <v>631</v>
      </c>
      <c r="B38" s="152" t="s">
        <v>272</v>
      </c>
      <c r="C38" s="152" t="s">
        <v>63</v>
      </c>
      <c r="D38" s="152" t="s">
        <v>65</v>
      </c>
      <c r="E38" s="186" t="s">
        <v>184</v>
      </c>
      <c r="F38" s="186" t="s">
        <v>91</v>
      </c>
      <c r="G38" s="390">
        <f>2973.4+231.2+300-12+150</f>
        <v>3642.6</v>
      </c>
      <c r="H38" s="11"/>
    </row>
    <row r="39" spans="1:25" x14ac:dyDescent="0.2">
      <c r="A39" s="16" t="s">
        <v>110</v>
      </c>
      <c r="B39" s="152" t="s">
        <v>272</v>
      </c>
      <c r="C39" s="152" t="s">
        <v>63</v>
      </c>
      <c r="D39" s="152" t="s">
        <v>65</v>
      </c>
      <c r="E39" s="186" t="s">
        <v>184</v>
      </c>
      <c r="F39" s="186" t="s">
        <v>111</v>
      </c>
      <c r="G39" s="166">
        <f>G41+G40</f>
        <v>1570.5</v>
      </c>
      <c r="H39" s="11"/>
    </row>
    <row r="40" spans="1:25" s="31" customFormat="1" x14ac:dyDescent="0.2">
      <c r="A40" s="351" t="s">
        <v>675</v>
      </c>
      <c r="B40" s="152" t="s">
        <v>272</v>
      </c>
      <c r="C40" s="152" t="s">
        <v>63</v>
      </c>
      <c r="D40" s="152" t="s">
        <v>65</v>
      </c>
      <c r="E40" s="186" t="s">
        <v>184</v>
      </c>
      <c r="F40" s="385">
        <v>830</v>
      </c>
      <c r="G40" s="390">
        <f>62.3+493.8+363.5+50+12</f>
        <v>981.6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x14ac:dyDescent="0.2">
      <c r="A41" s="16" t="s">
        <v>113</v>
      </c>
      <c r="B41" s="152" t="s">
        <v>272</v>
      </c>
      <c r="C41" s="152" t="s">
        <v>63</v>
      </c>
      <c r="D41" s="152" t="s">
        <v>65</v>
      </c>
      <c r="E41" s="186" t="s">
        <v>184</v>
      </c>
      <c r="F41" s="186" t="s">
        <v>114</v>
      </c>
      <c r="G41" s="390">
        <f>480-26.1+135</f>
        <v>588.9</v>
      </c>
      <c r="H41" s="11"/>
    </row>
    <row r="42" spans="1:25" ht="51" x14ac:dyDescent="0.2">
      <c r="A42" s="16" t="s">
        <v>205</v>
      </c>
      <c r="B42" s="20" t="s">
        <v>272</v>
      </c>
      <c r="C42" s="20" t="s">
        <v>63</v>
      </c>
      <c r="D42" s="20" t="s">
        <v>65</v>
      </c>
      <c r="E42" s="172" t="s">
        <v>480</v>
      </c>
      <c r="F42" s="172"/>
      <c r="G42" s="64">
        <f>G43</f>
        <v>1850</v>
      </c>
      <c r="H42" s="11"/>
    </row>
    <row r="43" spans="1:25" ht="38.25" x14ac:dyDescent="0.2">
      <c r="A43" s="16" t="s">
        <v>92</v>
      </c>
      <c r="B43" s="20" t="s">
        <v>272</v>
      </c>
      <c r="C43" s="20" t="s">
        <v>63</v>
      </c>
      <c r="D43" s="20" t="s">
        <v>65</v>
      </c>
      <c r="E43" s="172" t="s">
        <v>480</v>
      </c>
      <c r="F43" s="172" t="s">
        <v>93</v>
      </c>
      <c r="G43" s="64">
        <f>G44</f>
        <v>1850</v>
      </c>
      <c r="H43" s="11"/>
    </row>
    <row r="44" spans="1:25" x14ac:dyDescent="0.2">
      <c r="A44" s="16" t="s">
        <v>89</v>
      </c>
      <c r="B44" s="20" t="s">
        <v>272</v>
      </c>
      <c r="C44" s="20" t="s">
        <v>63</v>
      </c>
      <c r="D44" s="20" t="s">
        <v>65</v>
      </c>
      <c r="E44" s="172" t="s">
        <v>480</v>
      </c>
      <c r="F44" s="172" t="s">
        <v>90</v>
      </c>
      <c r="G44" s="390">
        <f>2000-150</f>
        <v>1850</v>
      </c>
      <c r="H44" s="11"/>
    </row>
    <row r="45" spans="1:25" x14ac:dyDescent="0.2">
      <c r="A45" s="16" t="s">
        <v>177</v>
      </c>
      <c r="B45" s="20" t="s">
        <v>272</v>
      </c>
      <c r="C45" s="20" t="s">
        <v>63</v>
      </c>
      <c r="D45" s="20" t="s">
        <v>65</v>
      </c>
      <c r="E45" s="172" t="s">
        <v>481</v>
      </c>
      <c r="F45" s="172"/>
      <c r="G45" s="64">
        <f>G46</f>
        <v>115</v>
      </c>
      <c r="H45" s="11"/>
    </row>
    <row r="46" spans="1:25" ht="38.25" x14ac:dyDescent="0.2">
      <c r="A46" s="16" t="s">
        <v>92</v>
      </c>
      <c r="B46" s="20" t="s">
        <v>272</v>
      </c>
      <c r="C46" s="20" t="s">
        <v>63</v>
      </c>
      <c r="D46" s="20" t="s">
        <v>65</v>
      </c>
      <c r="E46" s="172" t="s">
        <v>481</v>
      </c>
      <c r="F46" s="172" t="s">
        <v>93</v>
      </c>
      <c r="G46" s="64">
        <f>G47</f>
        <v>115</v>
      </c>
      <c r="H46" s="11"/>
    </row>
    <row r="47" spans="1:25" x14ac:dyDescent="0.2">
      <c r="A47" s="16" t="s">
        <v>89</v>
      </c>
      <c r="B47" s="20" t="s">
        <v>272</v>
      </c>
      <c r="C47" s="20" t="s">
        <v>63</v>
      </c>
      <c r="D47" s="20" t="s">
        <v>65</v>
      </c>
      <c r="E47" s="172" t="s">
        <v>481</v>
      </c>
      <c r="F47" s="172" t="s">
        <v>90</v>
      </c>
      <c r="G47" s="390">
        <f>250-135</f>
        <v>115</v>
      </c>
      <c r="H47" s="11"/>
    </row>
    <row r="48" spans="1:25" x14ac:dyDescent="0.2">
      <c r="A48" s="15" t="s">
        <v>60</v>
      </c>
      <c r="B48" s="34" t="s">
        <v>272</v>
      </c>
      <c r="C48" s="34" t="s">
        <v>63</v>
      </c>
      <c r="D48" s="34" t="s">
        <v>84</v>
      </c>
      <c r="E48" s="176"/>
      <c r="F48" s="176"/>
      <c r="G48" s="69">
        <f>G59+G49+G53</f>
        <v>1986.3999999999999</v>
      </c>
      <c r="H48" s="11"/>
    </row>
    <row r="49" spans="1:8" ht="25.5" x14ac:dyDescent="0.2">
      <c r="A49" s="153" t="s">
        <v>488</v>
      </c>
      <c r="B49" s="151" t="s">
        <v>272</v>
      </c>
      <c r="C49" s="151" t="s">
        <v>63</v>
      </c>
      <c r="D49" s="151" t="s">
        <v>84</v>
      </c>
      <c r="E49" s="177" t="s">
        <v>489</v>
      </c>
      <c r="F49" s="177"/>
      <c r="G49" s="282">
        <f>G50</f>
        <v>695.59999999999991</v>
      </c>
      <c r="H49" s="11"/>
    </row>
    <row r="50" spans="1:8" ht="25.5" x14ac:dyDescent="0.2">
      <c r="A50" s="150" t="s">
        <v>490</v>
      </c>
      <c r="B50" s="151" t="s">
        <v>272</v>
      </c>
      <c r="C50" s="151" t="s">
        <v>63</v>
      </c>
      <c r="D50" s="151" t="s">
        <v>84</v>
      </c>
      <c r="E50" s="177" t="s">
        <v>491</v>
      </c>
      <c r="F50" s="177"/>
      <c r="G50" s="282">
        <f>G51</f>
        <v>695.59999999999991</v>
      </c>
      <c r="H50" s="11"/>
    </row>
    <row r="51" spans="1:8" ht="38.25" x14ac:dyDescent="0.2">
      <c r="A51" s="150" t="s">
        <v>92</v>
      </c>
      <c r="B51" s="151" t="s">
        <v>272</v>
      </c>
      <c r="C51" s="151" t="s">
        <v>63</v>
      </c>
      <c r="D51" s="151" t="s">
        <v>84</v>
      </c>
      <c r="E51" s="177" t="s">
        <v>491</v>
      </c>
      <c r="F51" s="177" t="s">
        <v>93</v>
      </c>
      <c r="G51" s="282">
        <f>G52</f>
        <v>695.59999999999991</v>
      </c>
      <c r="H51" s="11"/>
    </row>
    <row r="52" spans="1:8" x14ac:dyDescent="0.2">
      <c r="A52" s="150" t="s">
        <v>89</v>
      </c>
      <c r="B52" s="151" t="s">
        <v>272</v>
      </c>
      <c r="C52" s="151" t="s">
        <v>63</v>
      </c>
      <c r="D52" s="151" t="s">
        <v>84</v>
      </c>
      <c r="E52" s="177" t="s">
        <v>491</v>
      </c>
      <c r="F52" s="177" t="s">
        <v>90</v>
      </c>
      <c r="G52" s="390">
        <f>1027.3-331.7</f>
        <v>695.59999999999991</v>
      </c>
      <c r="H52" s="11"/>
    </row>
    <row r="53" spans="1:8" ht="25.5" x14ac:dyDescent="0.2">
      <c r="A53" s="150" t="s">
        <v>492</v>
      </c>
      <c r="B53" s="151" t="s">
        <v>272</v>
      </c>
      <c r="C53" s="151" t="s">
        <v>63</v>
      </c>
      <c r="D53" s="151" t="s">
        <v>84</v>
      </c>
      <c r="E53" s="177" t="s">
        <v>493</v>
      </c>
      <c r="F53" s="331"/>
      <c r="G53" s="282">
        <f>G54</f>
        <v>1029</v>
      </c>
      <c r="H53" s="11"/>
    </row>
    <row r="54" spans="1:8" ht="89.25" x14ac:dyDescent="0.2">
      <c r="A54" s="150" t="s">
        <v>494</v>
      </c>
      <c r="B54" s="151" t="s">
        <v>272</v>
      </c>
      <c r="C54" s="151" t="s">
        <v>63</v>
      </c>
      <c r="D54" s="151" t="s">
        <v>84</v>
      </c>
      <c r="E54" s="177" t="s">
        <v>495</v>
      </c>
      <c r="F54" s="177"/>
      <c r="G54" s="282">
        <f>G55+G57</f>
        <v>1029</v>
      </c>
      <c r="H54" s="11"/>
    </row>
    <row r="55" spans="1:8" ht="38.25" x14ac:dyDescent="0.2">
      <c r="A55" s="150" t="s">
        <v>92</v>
      </c>
      <c r="B55" s="151" t="s">
        <v>272</v>
      </c>
      <c r="C55" s="151" t="s">
        <v>63</v>
      </c>
      <c r="D55" s="151" t="s">
        <v>84</v>
      </c>
      <c r="E55" s="177" t="s">
        <v>495</v>
      </c>
      <c r="F55" s="177" t="s">
        <v>93</v>
      </c>
      <c r="G55" s="282">
        <f>G56</f>
        <v>1000</v>
      </c>
      <c r="H55" s="11"/>
    </row>
    <row r="56" spans="1:8" x14ac:dyDescent="0.2">
      <c r="A56" s="150" t="s">
        <v>89</v>
      </c>
      <c r="B56" s="151" t="s">
        <v>272</v>
      </c>
      <c r="C56" s="151" t="s">
        <v>63</v>
      </c>
      <c r="D56" s="151" t="s">
        <v>84</v>
      </c>
      <c r="E56" s="177" t="s">
        <v>495</v>
      </c>
      <c r="F56" s="177" t="s">
        <v>90</v>
      </c>
      <c r="G56" s="282">
        <f>1182.2+9.5-191.7</f>
        <v>1000</v>
      </c>
      <c r="H56" s="11"/>
    </row>
    <row r="57" spans="1:8" ht="25.5" x14ac:dyDescent="0.2">
      <c r="A57" s="150" t="s">
        <v>335</v>
      </c>
      <c r="B57" s="151" t="s">
        <v>272</v>
      </c>
      <c r="C57" s="151" t="s">
        <v>63</v>
      </c>
      <c r="D57" s="151" t="s">
        <v>84</v>
      </c>
      <c r="E57" s="177" t="s">
        <v>495</v>
      </c>
      <c r="F57" s="177" t="s">
        <v>94</v>
      </c>
      <c r="G57" s="282">
        <f>G58</f>
        <v>28.999999999999993</v>
      </c>
      <c r="H57" s="11"/>
    </row>
    <row r="58" spans="1:8" ht="25.5" x14ac:dyDescent="0.2">
      <c r="A58" s="150" t="s">
        <v>631</v>
      </c>
      <c r="B58" s="151" t="s">
        <v>272</v>
      </c>
      <c r="C58" s="151" t="s">
        <v>63</v>
      </c>
      <c r="D58" s="151" t="s">
        <v>84</v>
      </c>
      <c r="E58" s="177" t="s">
        <v>495</v>
      </c>
      <c r="F58" s="177" t="s">
        <v>91</v>
      </c>
      <c r="G58" s="282">
        <f>67.1-9.5-28.6</f>
        <v>28.999999999999993</v>
      </c>
      <c r="H58" s="11"/>
    </row>
    <row r="59" spans="1:8" x14ac:dyDescent="0.2">
      <c r="A59" s="16" t="s">
        <v>496</v>
      </c>
      <c r="B59" s="20" t="s">
        <v>272</v>
      </c>
      <c r="C59" s="20" t="s">
        <v>63</v>
      </c>
      <c r="D59" s="20" t="s">
        <v>84</v>
      </c>
      <c r="E59" s="190" t="s">
        <v>497</v>
      </c>
      <c r="F59" s="172"/>
      <c r="G59" s="64">
        <f>G60+G72+G83</f>
        <v>261.8</v>
      </c>
      <c r="H59" s="11"/>
    </row>
    <row r="60" spans="1:8" ht="25.5" x14ac:dyDescent="0.2">
      <c r="A60" s="154" t="str">
        <f>'МП пр.5'!A533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60" s="155" t="s">
        <v>272</v>
      </c>
      <c r="C60" s="155" t="s">
        <v>63</v>
      </c>
      <c r="D60" s="155" t="s">
        <v>84</v>
      </c>
      <c r="E60" s="188" t="str">
        <f>'МП пр.5'!B533</f>
        <v xml:space="preserve">7Т 0 00 00000 </v>
      </c>
      <c r="F60" s="178"/>
      <c r="G60" s="157">
        <f>G61+G68</f>
        <v>70</v>
      </c>
      <c r="H60" s="11"/>
    </row>
    <row r="61" spans="1:8" ht="25.5" x14ac:dyDescent="0.2">
      <c r="A61" s="29" t="str">
        <f>'МП пр.5'!A534</f>
        <v>Основное мероприятие "Усиление роли общественности в профилактике правонарушений и борьбе с преступностью"</v>
      </c>
      <c r="B61" s="20" t="s">
        <v>272</v>
      </c>
      <c r="C61" s="20" t="s">
        <v>63</v>
      </c>
      <c r="D61" s="20" t="s">
        <v>84</v>
      </c>
      <c r="E61" s="190" t="str">
        <f>'МП пр.5'!B534</f>
        <v xml:space="preserve">7Т 0 04 00000 </v>
      </c>
      <c r="F61" s="173"/>
      <c r="G61" s="64">
        <f>G62+G65</f>
        <v>50</v>
      </c>
      <c r="H61" s="11"/>
    </row>
    <row r="62" spans="1:8" ht="38.25" x14ac:dyDescent="0.2">
      <c r="A62" s="29" t="str">
        <f>'МП пр.5'!A535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2" s="20" t="s">
        <v>272</v>
      </c>
      <c r="C62" s="20" t="s">
        <v>63</v>
      </c>
      <c r="D62" s="20" t="s">
        <v>84</v>
      </c>
      <c r="E62" s="190" t="str">
        <f>'МП пр.5'!B535</f>
        <v xml:space="preserve">7Т 0 04 95000 </v>
      </c>
      <c r="F62" s="173"/>
      <c r="G62" s="64">
        <f>G63</f>
        <v>8</v>
      </c>
      <c r="H62" s="11"/>
    </row>
    <row r="63" spans="1:8" ht="25.5" x14ac:dyDescent="0.2">
      <c r="A63" s="16" t="s">
        <v>335</v>
      </c>
      <c r="B63" s="20" t="s">
        <v>272</v>
      </c>
      <c r="C63" s="20" t="s">
        <v>63</v>
      </c>
      <c r="D63" s="20" t="s">
        <v>84</v>
      </c>
      <c r="E63" s="190" t="str">
        <f>E62</f>
        <v xml:space="preserve">7Т 0 04 95000 </v>
      </c>
      <c r="F63" s="173" t="s">
        <v>94</v>
      </c>
      <c r="G63" s="64">
        <f>G64</f>
        <v>8</v>
      </c>
      <c r="H63" s="11"/>
    </row>
    <row r="64" spans="1:8" ht="25.5" x14ac:dyDescent="0.2">
      <c r="A64" s="16" t="s">
        <v>631</v>
      </c>
      <c r="B64" s="20" t="s">
        <v>272</v>
      </c>
      <c r="C64" s="20" t="s">
        <v>63</v>
      </c>
      <c r="D64" s="20" t="s">
        <v>84</v>
      </c>
      <c r="E64" s="190" t="str">
        <f>E63</f>
        <v xml:space="preserve">7Т 0 04 95000 </v>
      </c>
      <c r="F64" s="173" t="s">
        <v>91</v>
      </c>
      <c r="G64" s="64">
        <f>'МП пр.5'!G540</f>
        <v>8</v>
      </c>
      <c r="H64" s="11"/>
    </row>
    <row r="65" spans="1:8" ht="25.5" x14ac:dyDescent="0.2">
      <c r="A65" s="29" t="str">
        <f>'МП пр.5'!A541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5" s="20" t="s">
        <v>272</v>
      </c>
      <c r="C65" s="20" t="s">
        <v>63</v>
      </c>
      <c r="D65" s="20" t="s">
        <v>84</v>
      </c>
      <c r="E65" s="190" t="str">
        <f>'МП пр.5'!B541</f>
        <v xml:space="preserve">7Т 0 04 95140 </v>
      </c>
      <c r="F65" s="173"/>
      <c r="G65" s="64">
        <f>G66</f>
        <v>42</v>
      </c>
      <c r="H65" s="11"/>
    </row>
    <row r="66" spans="1:8" ht="38.25" x14ac:dyDescent="0.2">
      <c r="A66" s="16" t="s">
        <v>92</v>
      </c>
      <c r="B66" s="20" t="s">
        <v>272</v>
      </c>
      <c r="C66" s="20" t="s">
        <v>63</v>
      </c>
      <c r="D66" s="20" t="s">
        <v>84</v>
      </c>
      <c r="E66" s="190" t="str">
        <f>E65</f>
        <v xml:space="preserve">7Т 0 04 95140 </v>
      </c>
      <c r="F66" s="172" t="s">
        <v>93</v>
      </c>
      <c r="G66" s="64">
        <f>G67</f>
        <v>42</v>
      </c>
      <c r="H66" s="11"/>
    </row>
    <row r="67" spans="1:8" x14ac:dyDescent="0.2">
      <c r="A67" s="16" t="s">
        <v>89</v>
      </c>
      <c r="B67" s="20" t="s">
        <v>272</v>
      </c>
      <c r="C67" s="20" t="s">
        <v>63</v>
      </c>
      <c r="D67" s="20" t="s">
        <v>84</v>
      </c>
      <c r="E67" s="190" t="str">
        <f>E66</f>
        <v xml:space="preserve">7Т 0 04 95140 </v>
      </c>
      <c r="F67" s="173" t="s">
        <v>90</v>
      </c>
      <c r="G67" s="64">
        <f>'МП пр.5'!G546</f>
        <v>42</v>
      </c>
      <c r="H67" s="11"/>
    </row>
    <row r="68" spans="1:8" ht="28.9" customHeight="1" x14ac:dyDescent="0.2">
      <c r="A68" s="16" t="str">
        <f>'МП пр.5'!A547</f>
        <v>Основное мероприятие "Профилактика правонарушений по отдельным видам противоправной деятельности"</v>
      </c>
      <c r="B68" s="20" t="s">
        <v>272</v>
      </c>
      <c r="C68" s="20" t="s">
        <v>63</v>
      </c>
      <c r="D68" s="20" t="s">
        <v>84</v>
      </c>
      <c r="E68" s="190" t="str">
        <f>'МП пр.5'!B547</f>
        <v xml:space="preserve">7Т 0 05 00000 </v>
      </c>
      <c r="F68" s="173"/>
      <c r="G68" s="64">
        <f>G69</f>
        <v>20</v>
      </c>
      <c r="H68" s="11"/>
    </row>
    <row r="69" spans="1:8" ht="25.5" x14ac:dyDescent="0.2">
      <c r="A69" s="16" t="str">
        <f>'МП пр.5'!A548</f>
        <v>Приобретение, изготовление баннеров и иной наглядной продукции антитеррористической направленности</v>
      </c>
      <c r="B69" s="20" t="s">
        <v>272</v>
      </c>
      <c r="C69" s="20" t="s">
        <v>63</v>
      </c>
      <c r="D69" s="20" t="s">
        <v>84</v>
      </c>
      <c r="E69" s="190" t="str">
        <f>'МП пр.5'!B548</f>
        <v xml:space="preserve">7Т 0 05 95160 </v>
      </c>
      <c r="F69" s="173"/>
      <c r="G69" s="64">
        <f>G70</f>
        <v>20</v>
      </c>
      <c r="H69" s="11"/>
    </row>
    <row r="70" spans="1:8" ht="25.5" x14ac:dyDescent="0.2">
      <c r="A70" s="16" t="str">
        <f>'МП пр.5'!A549</f>
        <v>Закупка товаров, работ и услуг для обеспечения государственных (муниципальных) нужд</v>
      </c>
      <c r="B70" s="20" t="s">
        <v>272</v>
      </c>
      <c r="C70" s="20" t="s">
        <v>63</v>
      </c>
      <c r="D70" s="20" t="s">
        <v>84</v>
      </c>
      <c r="E70" s="190" t="str">
        <f>'МП пр.5'!B549</f>
        <v xml:space="preserve">7Т 0 05 95160 </v>
      </c>
      <c r="F70" s="173" t="s">
        <v>94</v>
      </c>
      <c r="G70" s="64">
        <f>G71</f>
        <v>20</v>
      </c>
      <c r="H70" s="11"/>
    </row>
    <row r="71" spans="1:8" ht="25.5" x14ac:dyDescent="0.2">
      <c r="A71" s="16" t="str">
        <f>'МП пр.5'!A550</f>
        <v>Иные закупки товаров, работ и услуг для обеспечения государственных (муниципальных )нужд</v>
      </c>
      <c r="B71" s="20" t="s">
        <v>272</v>
      </c>
      <c r="C71" s="20" t="s">
        <v>63</v>
      </c>
      <c r="D71" s="20" t="s">
        <v>84</v>
      </c>
      <c r="E71" s="190" t="str">
        <f>'МП пр.5'!B550</f>
        <v xml:space="preserve">7Т 0 05 95160 </v>
      </c>
      <c r="F71" s="173" t="s">
        <v>91</v>
      </c>
      <c r="G71" s="64">
        <f>'МП пр.5'!G551</f>
        <v>20</v>
      </c>
      <c r="H71" s="11"/>
    </row>
    <row r="72" spans="1:8" ht="25.5" x14ac:dyDescent="0.2">
      <c r="A72" s="158" t="str">
        <f>'МП пр.5'!A722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72" s="155" t="s">
        <v>272</v>
      </c>
      <c r="C72" s="155" t="s">
        <v>63</v>
      </c>
      <c r="D72" s="155" t="s">
        <v>84</v>
      </c>
      <c r="E72" s="188" t="str">
        <f>'МП пр.5'!B722</f>
        <v>7R 0 00 00000</v>
      </c>
      <c r="F72" s="178"/>
      <c r="G72" s="157">
        <f>G73</f>
        <v>127.3</v>
      </c>
      <c r="H72" s="11"/>
    </row>
    <row r="73" spans="1:8" ht="38.25" x14ac:dyDescent="0.2">
      <c r="A73" s="16" t="str">
        <f>'МП пр.5'!A723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3" s="20" t="s">
        <v>272</v>
      </c>
      <c r="C73" s="20" t="s">
        <v>63</v>
      </c>
      <c r="D73" s="20" t="s">
        <v>84</v>
      </c>
      <c r="E73" s="190" t="str">
        <f>'МП пр.5'!B723</f>
        <v>7R 0 01 00000</v>
      </c>
      <c r="F73" s="173"/>
      <c r="G73" s="64">
        <f>G74+G77+G80</f>
        <v>127.3</v>
      </c>
      <c r="H73" s="11"/>
    </row>
    <row r="74" spans="1:8" ht="25.5" x14ac:dyDescent="0.2">
      <c r="A74" s="150" t="str">
        <f>'МП пр.5'!A724</f>
        <v xml:space="preserve">Дополнительное профессиональное образование для лиц, замещающих муниципальные должности                         </v>
      </c>
      <c r="B74" s="151" t="s">
        <v>272</v>
      </c>
      <c r="C74" s="151" t="s">
        <v>63</v>
      </c>
      <c r="D74" s="151" t="s">
        <v>84</v>
      </c>
      <c r="E74" s="192" t="str">
        <f>'МП пр.5'!B724</f>
        <v>7R 0 01 73260</v>
      </c>
      <c r="F74" s="174"/>
      <c r="G74" s="282">
        <f>G75</f>
        <v>25</v>
      </c>
      <c r="H74" s="11"/>
    </row>
    <row r="75" spans="1:8" ht="25.5" x14ac:dyDescent="0.2">
      <c r="A75" s="150" t="s">
        <v>335</v>
      </c>
      <c r="B75" s="151" t="s">
        <v>272</v>
      </c>
      <c r="C75" s="151" t="s">
        <v>63</v>
      </c>
      <c r="D75" s="151" t="s">
        <v>84</v>
      </c>
      <c r="E75" s="192" t="str">
        <f>'МП пр.5'!B725</f>
        <v>7R 0 01 73260</v>
      </c>
      <c r="F75" s="174" t="s">
        <v>94</v>
      </c>
      <c r="G75" s="282">
        <f>G76</f>
        <v>25</v>
      </c>
      <c r="H75" s="11"/>
    </row>
    <row r="76" spans="1:8" ht="25.5" x14ac:dyDescent="0.2">
      <c r="A76" s="150" t="s">
        <v>631</v>
      </c>
      <c r="B76" s="151" t="s">
        <v>272</v>
      </c>
      <c r="C76" s="151" t="s">
        <v>63</v>
      </c>
      <c r="D76" s="151" t="s">
        <v>84</v>
      </c>
      <c r="E76" s="192" t="str">
        <f>'МП пр.5'!B726</f>
        <v>7R 0 01 73260</v>
      </c>
      <c r="F76" s="174" t="s">
        <v>91</v>
      </c>
      <c r="G76" s="282">
        <f>'МП пр.5'!G729</f>
        <v>25</v>
      </c>
      <c r="H76" s="11"/>
    </row>
    <row r="77" spans="1:8" ht="25.5" x14ac:dyDescent="0.2">
      <c r="A77" s="16" t="str">
        <f>'МП пр.5'!A730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77" s="20" t="s">
        <v>272</v>
      </c>
      <c r="C77" s="20" t="s">
        <v>63</v>
      </c>
      <c r="D77" s="20" t="s">
        <v>84</v>
      </c>
      <c r="E77" s="190" t="str">
        <f>'МП пр.5'!B730</f>
        <v>7R 0 01 S3260</v>
      </c>
      <c r="F77" s="173"/>
      <c r="G77" s="64">
        <f>G78</f>
        <v>7.3</v>
      </c>
      <c r="H77" s="11"/>
    </row>
    <row r="78" spans="1:8" ht="25.5" x14ac:dyDescent="0.2">
      <c r="A78" s="16" t="s">
        <v>335</v>
      </c>
      <c r="B78" s="20" t="s">
        <v>272</v>
      </c>
      <c r="C78" s="20" t="s">
        <v>63</v>
      </c>
      <c r="D78" s="20" t="s">
        <v>84</v>
      </c>
      <c r="E78" s="190" t="s">
        <v>285</v>
      </c>
      <c r="F78" s="173" t="s">
        <v>94</v>
      </c>
      <c r="G78" s="64">
        <f>G79</f>
        <v>7.3</v>
      </c>
      <c r="H78" s="11"/>
    </row>
    <row r="79" spans="1:8" ht="25.5" x14ac:dyDescent="0.2">
      <c r="A79" s="16" t="s">
        <v>631</v>
      </c>
      <c r="B79" s="20" t="s">
        <v>272</v>
      </c>
      <c r="C79" s="20" t="s">
        <v>63</v>
      </c>
      <c r="D79" s="20" t="s">
        <v>84</v>
      </c>
      <c r="E79" s="190" t="str">
        <f>E78</f>
        <v>7R 0 01 S3260</v>
      </c>
      <c r="F79" s="173" t="s">
        <v>91</v>
      </c>
      <c r="G79" s="64">
        <f>'МП пр.5'!G735</f>
        <v>7.3</v>
      </c>
      <c r="H79" s="11"/>
    </row>
    <row r="80" spans="1:8" x14ac:dyDescent="0.2">
      <c r="A80" s="16" t="str">
        <f>'МП пр.5'!A736</f>
        <v>Повышение профессионального уровня муниципальных служащих</v>
      </c>
      <c r="B80" s="20" t="s">
        <v>272</v>
      </c>
      <c r="C80" s="20" t="s">
        <v>63</v>
      </c>
      <c r="D80" s="20" t="s">
        <v>84</v>
      </c>
      <c r="E80" s="190" t="str">
        <f>'МП пр.5'!B736</f>
        <v>7R 0 01 98600</v>
      </c>
      <c r="F80" s="173"/>
      <c r="G80" s="64">
        <f>G81</f>
        <v>95</v>
      </c>
      <c r="H80" s="11"/>
    </row>
    <row r="81" spans="1:25" ht="25.5" x14ac:dyDescent="0.2">
      <c r="A81" s="16" t="s">
        <v>335</v>
      </c>
      <c r="B81" s="20" t="s">
        <v>272</v>
      </c>
      <c r="C81" s="20" t="s">
        <v>63</v>
      </c>
      <c r="D81" s="20" t="s">
        <v>84</v>
      </c>
      <c r="E81" s="190" t="str">
        <f>E80</f>
        <v>7R 0 01 98600</v>
      </c>
      <c r="F81" s="173" t="s">
        <v>94</v>
      </c>
      <c r="G81" s="64">
        <f>G82</f>
        <v>95</v>
      </c>
      <c r="H81" s="11"/>
    </row>
    <row r="82" spans="1:25" ht="25.5" x14ac:dyDescent="0.2">
      <c r="A82" s="16" t="s">
        <v>631</v>
      </c>
      <c r="B82" s="20" t="s">
        <v>272</v>
      </c>
      <c r="C82" s="20" t="s">
        <v>63</v>
      </c>
      <c r="D82" s="20" t="s">
        <v>84</v>
      </c>
      <c r="E82" s="190" t="str">
        <f>E81</f>
        <v>7R 0 01 98600</v>
      </c>
      <c r="F82" s="173" t="s">
        <v>91</v>
      </c>
      <c r="G82" s="64">
        <f>'МП пр.5'!G741</f>
        <v>95</v>
      </c>
      <c r="H82" s="11"/>
    </row>
    <row r="83" spans="1:25" s="63" customFormat="1" ht="38.25" x14ac:dyDescent="0.2">
      <c r="A83" s="158" t="str">
        <f>'МП пр.5'!A669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83" s="159" t="s">
        <v>272</v>
      </c>
      <c r="C83" s="155" t="s">
        <v>63</v>
      </c>
      <c r="D83" s="155" t="s">
        <v>84</v>
      </c>
      <c r="E83" s="171" t="str">
        <f>'МП пр.5'!B669</f>
        <v>7L 0 00 00000</v>
      </c>
      <c r="F83" s="178"/>
      <c r="G83" s="157">
        <f>G84+G88</f>
        <v>64.5</v>
      </c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1:25" x14ac:dyDescent="0.2">
      <c r="A84" s="16" t="str">
        <f>'МП пр.5'!A683</f>
        <v>Основное мероприятие "Содействие развитию институтов гражданского общества"</v>
      </c>
      <c r="B84" s="20" t="s">
        <v>272</v>
      </c>
      <c r="C84" s="20" t="s">
        <v>63</v>
      </c>
      <c r="D84" s="20" t="s">
        <v>84</v>
      </c>
      <c r="E84" s="172" t="str">
        <f>'МП пр.5'!B683</f>
        <v>7L 0 02 00000</v>
      </c>
      <c r="F84" s="173"/>
      <c r="G84" s="64">
        <f>G85</f>
        <v>33.6</v>
      </c>
      <c r="H84" s="11"/>
    </row>
    <row r="85" spans="1:25" ht="25.5" x14ac:dyDescent="0.2">
      <c r="A85" s="16" t="str">
        <f>'МП пр.5'!A684</f>
        <v>Организация участия представителей общественности в мероприятиях областного уровня</v>
      </c>
      <c r="B85" s="20" t="s">
        <v>272</v>
      </c>
      <c r="C85" s="20" t="s">
        <v>63</v>
      </c>
      <c r="D85" s="20" t="s">
        <v>84</v>
      </c>
      <c r="E85" s="172" t="str">
        <f>'МП пр.5'!B684</f>
        <v>7L 0 02 91800</v>
      </c>
      <c r="F85" s="173"/>
      <c r="G85" s="64">
        <f>G86</f>
        <v>33.6</v>
      </c>
      <c r="H85" s="11"/>
    </row>
    <row r="86" spans="1:25" ht="38.25" x14ac:dyDescent="0.2">
      <c r="A86" s="16" t="s">
        <v>92</v>
      </c>
      <c r="B86" s="20" t="s">
        <v>272</v>
      </c>
      <c r="C86" s="20" t="s">
        <v>63</v>
      </c>
      <c r="D86" s="20" t="s">
        <v>84</v>
      </c>
      <c r="E86" s="172" t="str">
        <f>E85</f>
        <v>7L 0 02 91800</v>
      </c>
      <c r="F86" s="172" t="s">
        <v>93</v>
      </c>
      <c r="G86" s="64">
        <f>G87</f>
        <v>33.6</v>
      </c>
      <c r="H86" s="11"/>
    </row>
    <row r="87" spans="1:25" x14ac:dyDescent="0.2">
      <c r="A87" s="16" t="s">
        <v>89</v>
      </c>
      <c r="B87" s="20" t="s">
        <v>272</v>
      </c>
      <c r="C87" s="20" t="s">
        <v>63</v>
      </c>
      <c r="D87" s="20" t="s">
        <v>84</v>
      </c>
      <c r="E87" s="172" t="str">
        <f>E86</f>
        <v>7L 0 02 91800</v>
      </c>
      <c r="F87" s="173" t="s">
        <v>90</v>
      </c>
      <c r="G87" s="390">
        <f>'МП пр.5'!G689</f>
        <v>33.6</v>
      </c>
      <c r="H87" s="11"/>
    </row>
    <row r="88" spans="1:25" x14ac:dyDescent="0.2">
      <c r="A88" s="16" t="str">
        <f>'МП пр.5'!A690</f>
        <v>Основное мероприятие "Гармонизация межнациональных отношений"</v>
      </c>
      <c r="B88" s="20" t="s">
        <v>272</v>
      </c>
      <c r="C88" s="20" t="s">
        <v>63</v>
      </c>
      <c r="D88" s="20" t="s">
        <v>84</v>
      </c>
      <c r="E88" s="172" t="str">
        <f>'МП пр.5'!B690</f>
        <v>7L 0 03 00000</v>
      </c>
      <c r="F88" s="173"/>
      <c r="G88" s="64">
        <f>G89+G92</f>
        <v>30.9</v>
      </c>
      <c r="H88" s="11"/>
    </row>
    <row r="89" spans="1:25" ht="25.5" x14ac:dyDescent="0.2">
      <c r="A89" s="16" t="str">
        <f>'МП пр.5'!A691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89" s="20" t="s">
        <v>272</v>
      </c>
      <c r="C89" s="20" t="s">
        <v>63</v>
      </c>
      <c r="D89" s="20" t="s">
        <v>84</v>
      </c>
      <c r="E89" s="172" t="str">
        <f>'МП пр.5'!B691</f>
        <v>7L 0 03 97100</v>
      </c>
      <c r="F89" s="173"/>
      <c r="G89" s="64">
        <f>G90</f>
        <v>20.9</v>
      </c>
      <c r="H89" s="11"/>
    </row>
    <row r="90" spans="1:25" ht="38.25" x14ac:dyDescent="0.2">
      <c r="A90" s="16" t="s">
        <v>92</v>
      </c>
      <c r="B90" s="20" t="s">
        <v>272</v>
      </c>
      <c r="C90" s="20" t="s">
        <v>63</v>
      </c>
      <c r="D90" s="20" t="s">
        <v>84</v>
      </c>
      <c r="E90" s="172" t="str">
        <f>E89</f>
        <v>7L 0 03 97100</v>
      </c>
      <c r="F90" s="172" t="s">
        <v>93</v>
      </c>
      <c r="G90" s="64">
        <f>G91</f>
        <v>20.9</v>
      </c>
      <c r="H90" s="11"/>
    </row>
    <row r="91" spans="1:25" x14ac:dyDescent="0.2">
      <c r="A91" s="16" t="s">
        <v>89</v>
      </c>
      <c r="B91" s="20" t="s">
        <v>272</v>
      </c>
      <c r="C91" s="20" t="s">
        <v>63</v>
      </c>
      <c r="D91" s="20" t="s">
        <v>84</v>
      </c>
      <c r="E91" s="172" t="str">
        <f>E90</f>
        <v>7L 0 03 97100</v>
      </c>
      <c r="F91" s="173" t="s">
        <v>90</v>
      </c>
      <c r="G91" s="390">
        <f>'МП пр.5'!G696</f>
        <v>20.9</v>
      </c>
      <c r="H91" s="11"/>
    </row>
    <row r="92" spans="1:25" ht="25.5" x14ac:dyDescent="0.2">
      <c r="A92" s="16" t="str">
        <f>'МП пр.5'!A697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92" s="20" t="s">
        <v>272</v>
      </c>
      <c r="C92" s="20" t="s">
        <v>63</v>
      </c>
      <c r="D92" s="20" t="s">
        <v>84</v>
      </c>
      <c r="E92" s="172" t="str">
        <f>'МП пр.5'!B697</f>
        <v>7L 0 03 97200</v>
      </c>
      <c r="F92" s="173"/>
      <c r="G92" s="64">
        <f>G93</f>
        <v>10</v>
      </c>
      <c r="H92" s="11"/>
    </row>
    <row r="93" spans="1:25" ht="25.5" x14ac:dyDescent="0.2">
      <c r="A93" s="16" t="s">
        <v>335</v>
      </c>
      <c r="B93" s="20" t="s">
        <v>272</v>
      </c>
      <c r="C93" s="20" t="s">
        <v>63</v>
      </c>
      <c r="D93" s="20" t="s">
        <v>84</v>
      </c>
      <c r="E93" s="172" t="str">
        <f>'МП пр.5'!B698</f>
        <v>7L 0 03 97200</v>
      </c>
      <c r="F93" s="172" t="s">
        <v>94</v>
      </c>
      <c r="G93" s="64">
        <f>G94</f>
        <v>10</v>
      </c>
      <c r="H93" s="11"/>
    </row>
    <row r="94" spans="1:25" ht="25.5" x14ac:dyDescent="0.2">
      <c r="A94" s="16" t="s">
        <v>631</v>
      </c>
      <c r="B94" s="20" t="s">
        <v>272</v>
      </c>
      <c r="C94" s="20" t="s">
        <v>63</v>
      </c>
      <c r="D94" s="20" t="s">
        <v>84</v>
      </c>
      <c r="E94" s="172" t="str">
        <f>'МП пр.5'!B699</f>
        <v>7L 0 03 97200</v>
      </c>
      <c r="F94" s="172" t="s">
        <v>91</v>
      </c>
      <c r="G94" s="64">
        <f>'МП пр.5'!G702</f>
        <v>10</v>
      </c>
      <c r="H94" s="11"/>
    </row>
    <row r="95" spans="1:25" x14ac:dyDescent="0.2">
      <c r="A95" s="15" t="s">
        <v>198</v>
      </c>
      <c r="B95" s="34" t="s">
        <v>272</v>
      </c>
      <c r="C95" s="34" t="s">
        <v>64</v>
      </c>
      <c r="D95" s="34" t="s">
        <v>34</v>
      </c>
      <c r="E95" s="194"/>
      <c r="F95" s="179"/>
      <c r="G95" s="69">
        <f>G96</f>
        <v>443.9</v>
      </c>
      <c r="H95" s="11"/>
    </row>
    <row r="96" spans="1:25" x14ac:dyDescent="0.2">
      <c r="A96" s="15" t="s">
        <v>197</v>
      </c>
      <c r="B96" s="34" t="s">
        <v>272</v>
      </c>
      <c r="C96" s="34" t="s">
        <v>64</v>
      </c>
      <c r="D96" s="34" t="s">
        <v>67</v>
      </c>
      <c r="E96" s="194"/>
      <c r="F96" s="179"/>
      <c r="G96" s="64">
        <f>G97</f>
        <v>443.9</v>
      </c>
      <c r="H96" s="11"/>
    </row>
    <row r="97" spans="1:25" s="76" customFormat="1" ht="38.25" x14ac:dyDescent="0.2">
      <c r="A97" s="202" t="s">
        <v>594</v>
      </c>
      <c r="B97" s="151" t="s">
        <v>272</v>
      </c>
      <c r="C97" s="151" t="s">
        <v>64</v>
      </c>
      <c r="D97" s="151" t="s">
        <v>67</v>
      </c>
      <c r="E97" s="177" t="s">
        <v>482</v>
      </c>
      <c r="F97" s="180"/>
      <c r="G97" s="282">
        <f>G98</f>
        <v>443.9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</row>
    <row r="98" spans="1:25" s="76" customFormat="1" ht="25.5" x14ac:dyDescent="0.2">
      <c r="A98" s="150" t="s">
        <v>498</v>
      </c>
      <c r="B98" s="151" t="s">
        <v>272</v>
      </c>
      <c r="C98" s="151" t="s">
        <v>64</v>
      </c>
      <c r="D98" s="151" t="s">
        <v>67</v>
      </c>
      <c r="E98" s="177" t="s">
        <v>505</v>
      </c>
      <c r="F98" s="180"/>
      <c r="G98" s="282">
        <f>G99</f>
        <v>443.9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</row>
    <row r="99" spans="1:25" s="76" customFormat="1" ht="25.5" x14ac:dyDescent="0.2">
      <c r="A99" s="150" t="s">
        <v>196</v>
      </c>
      <c r="B99" s="151" t="s">
        <v>272</v>
      </c>
      <c r="C99" s="151" t="s">
        <v>64</v>
      </c>
      <c r="D99" s="151" t="s">
        <v>67</v>
      </c>
      <c r="E99" s="177" t="s">
        <v>595</v>
      </c>
      <c r="F99" s="174"/>
      <c r="G99" s="282">
        <f>G101</f>
        <v>443.9</v>
      </c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</row>
    <row r="100" spans="1:25" s="76" customFormat="1" ht="38.25" x14ac:dyDescent="0.2">
      <c r="A100" s="150" t="s">
        <v>92</v>
      </c>
      <c r="B100" s="151" t="s">
        <v>272</v>
      </c>
      <c r="C100" s="151" t="s">
        <v>64</v>
      </c>
      <c r="D100" s="151" t="s">
        <v>67</v>
      </c>
      <c r="E100" s="177" t="s">
        <v>595</v>
      </c>
      <c r="F100" s="177" t="s">
        <v>93</v>
      </c>
      <c r="G100" s="282">
        <f>G101</f>
        <v>443.9</v>
      </c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</row>
    <row r="101" spans="1:25" s="76" customFormat="1" x14ac:dyDescent="0.2">
      <c r="A101" s="150" t="s">
        <v>89</v>
      </c>
      <c r="B101" s="151" t="s">
        <v>272</v>
      </c>
      <c r="C101" s="151" t="s">
        <v>64</v>
      </c>
      <c r="D101" s="151" t="s">
        <v>67</v>
      </c>
      <c r="E101" s="177" t="s">
        <v>595</v>
      </c>
      <c r="F101" s="177" t="s">
        <v>90</v>
      </c>
      <c r="G101" s="282">
        <v>443.9</v>
      </c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</row>
    <row r="102" spans="1:25" ht="25.5" x14ac:dyDescent="0.2">
      <c r="A102" s="15" t="s">
        <v>4</v>
      </c>
      <c r="B102" s="34" t="s">
        <v>272</v>
      </c>
      <c r="C102" s="34" t="s">
        <v>67</v>
      </c>
      <c r="D102" s="34" t="s">
        <v>34</v>
      </c>
      <c r="E102" s="172"/>
      <c r="F102" s="172"/>
      <c r="G102" s="69">
        <f>G103</f>
        <v>12637</v>
      </c>
      <c r="H102" s="11"/>
    </row>
    <row r="103" spans="1:25" ht="25.5" x14ac:dyDescent="0.2">
      <c r="A103" s="15" t="s">
        <v>77</v>
      </c>
      <c r="B103" s="34" t="s">
        <v>272</v>
      </c>
      <c r="C103" s="34" t="s">
        <v>67</v>
      </c>
      <c r="D103" s="34" t="s">
        <v>72</v>
      </c>
      <c r="E103" s="172"/>
      <c r="F103" s="172"/>
      <c r="G103" s="69">
        <f>G105+G110+G119</f>
        <v>12637</v>
      </c>
      <c r="H103" s="11"/>
    </row>
    <row r="104" spans="1:25" x14ac:dyDescent="0.2">
      <c r="A104" s="16" t="s">
        <v>496</v>
      </c>
      <c r="B104" s="20" t="s">
        <v>272</v>
      </c>
      <c r="C104" s="43" t="s">
        <v>67</v>
      </c>
      <c r="D104" s="43" t="s">
        <v>72</v>
      </c>
      <c r="E104" s="190" t="s">
        <v>497</v>
      </c>
      <c r="F104" s="172"/>
      <c r="G104" s="64">
        <f>G105</f>
        <v>350</v>
      </c>
      <c r="H104" s="11"/>
    </row>
    <row r="105" spans="1:25" ht="38.25" x14ac:dyDescent="0.2">
      <c r="A105" s="158" t="str">
        <f>'МП пр.5'!A591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05" s="155" t="s">
        <v>272</v>
      </c>
      <c r="C105" s="155" t="s">
        <v>67</v>
      </c>
      <c r="D105" s="155" t="s">
        <v>72</v>
      </c>
      <c r="E105" s="188" t="str">
        <f>'МП пр.5'!B591</f>
        <v xml:space="preserve">7Ч 0 00 00000 </v>
      </c>
      <c r="F105" s="178"/>
      <c r="G105" s="157">
        <f>G106</f>
        <v>350</v>
      </c>
      <c r="H105" s="11"/>
    </row>
    <row r="106" spans="1:25" ht="38.25" x14ac:dyDescent="0.2">
      <c r="A106" s="160" t="str">
        <f>'МП пр.5'!A592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6" s="20" t="s">
        <v>272</v>
      </c>
      <c r="C106" s="43" t="s">
        <v>67</v>
      </c>
      <c r="D106" s="43" t="s">
        <v>72</v>
      </c>
      <c r="E106" s="190" t="str">
        <f>'МП пр.5'!B592</f>
        <v xml:space="preserve">7Ч 0 01 00000 </v>
      </c>
      <c r="F106" s="173"/>
      <c r="G106" s="64">
        <f>G107</f>
        <v>350</v>
      </c>
      <c r="H106" s="11"/>
    </row>
    <row r="107" spans="1:25" ht="25.5" x14ac:dyDescent="0.2">
      <c r="A107" s="16" t="str">
        <f>'МП пр.5'!A593</f>
        <v xml:space="preserve">Приобретение технических средств и создание материального резерва в целях ликвидации чрезвычайных ситуаций </v>
      </c>
      <c r="B107" s="20" t="s">
        <v>272</v>
      </c>
      <c r="C107" s="43" t="s">
        <v>67</v>
      </c>
      <c r="D107" s="43" t="s">
        <v>72</v>
      </c>
      <c r="E107" s="190" t="str">
        <f>'МП пр.5'!B593</f>
        <v xml:space="preserve">7Ч 0 01 96400 </v>
      </c>
      <c r="F107" s="173"/>
      <c r="G107" s="64">
        <f>G108</f>
        <v>350</v>
      </c>
      <c r="H107" s="11"/>
    </row>
    <row r="108" spans="1:25" ht="25.5" x14ac:dyDescent="0.2">
      <c r="A108" s="16" t="s">
        <v>335</v>
      </c>
      <c r="B108" s="20" t="s">
        <v>272</v>
      </c>
      <c r="C108" s="43" t="s">
        <v>67</v>
      </c>
      <c r="D108" s="43" t="s">
        <v>72</v>
      </c>
      <c r="E108" s="190" t="str">
        <f>E107</f>
        <v xml:space="preserve">7Ч 0 01 96400 </v>
      </c>
      <c r="F108" s="173" t="s">
        <v>94</v>
      </c>
      <c r="G108" s="64">
        <f>G109</f>
        <v>350</v>
      </c>
      <c r="H108" s="11"/>
    </row>
    <row r="109" spans="1:25" ht="25.5" x14ac:dyDescent="0.2">
      <c r="A109" s="16" t="s">
        <v>631</v>
      </c>
      <c r="B109" s="20" t="s">
        <v>272</v>
      </c>
      <c r="C109" s="43" t="s">
        <v>67</v>
      </c>
      <c r="D109" s="43" t="s">
        <v>72</v>
      </c>
      <c r="E109" s="190" t="str">
        <f>E108</f>
        <v xml:space="preserve">7Ч 0 01 96400 </v>
      </c>
      <c r="F109" s="173" t="s">
        <v>91</v>
      </c>
      <c r="G109" s="64">
        <f>'МП пр.5'!G598</f>
        <v>350</v>
      </c>
      <c r="H109" s="11"/>
    </row>
    <row r="110" spans="1:25" ht="25.5" x14ac:dyDescent="0.2">
      <c r="A110" s="16" t="s">
        <v>290</v>
      </c>
      <c r="B110" s="20" t="s">
        <v>272</v>
      </c>
      <c r="C110" s="20" t="s">
        <v>67</v>
      </c>
      <c r="D110" s="20" t="s">
        <v>72</v>
      </c>
      <c r="E110" s="190" t="s">
        <v>499</v>
      </c>
      <c r="F110" s="172"/>
      <c r="G110" s="64">
        <f>G111+G116</f>
        <v>7824.4</v>
      </c>
      <c r="H110" s="11"/>
    </row>
    <row r="111" spans="1:25" x14ac:dyDescent="0.2">
      <c r="A111" s="16" t="s">
        <v>269</v>
      </c>
      <c r="B111" s="20" t="s">
        <v>272</v>
      </c>
      <c r="C111" s="20" t="s">
        <v>67</v>
      </c>
      <c r="D111" s="20" t="s">
        <v>72</v>
      </c>
      <c r="E111" s="190" t="s">
        <v>500</v>
      </c>
      <c r="F111" s="172"/>
      <c r="G111" s="64">
        <f>G112+G114</f>
        <v>7694.4</v>
      </c>
      <c r="H111" s="11"/>
    </row>
    <row r="112" spans="1:25" ht="38.25" x14ac:dyDescent="0.2">
      <c r="A112" s="16" t="s">
        <v>92</v>
      </c>
      <c r="B112" s="20" t="s">
        <v>272</v>
      </c>
      <c r="C112" s="20" t="s">
        <v>67</v>
      </c>
      <c r="D112" s="20" t="s">
        <v>72</v>
      </c>
      <c r="E112" s="190" t="s">
        <v>500</v>
      </c>
      <c r="F112" s="172" t="s">
        <v>93</v>
      </c>
      <c r="G112" s="64">
        <f>G113</f>
        <v>7447.4</v>
      </c>
      <c r="H112" s="11"/>
    </row>
    <row r="113" spans="1:25" x14ac:dyDescent="0.2">
      <c r="A113" s="16" t="s">
        <v>209</v>
      </c>
      <c r="B113" s="20" t="s">
        <v>272</v>
      </c>
      <c r="C113" s="20" t="s">
        <v>67</v>
      </c>
      <c r="D113" s="20" t="s">
        <v>72</v>
      </c>
      <c r="E113" s="190" t="s">
        <v>500</v>
      </c>
      <c r="F113" s="172" t="s">
        <v>210</v>
      </c>
      <c r="G113" s="64">
        <v>7447.4</v>
      </c>
      <c r="H113" s="11"/>
    </row>
    <row r="114" spans="1:25" ht="25.5" x14ac:dyDescent="0.2">
      <c r="A114" s="16" t="s">
        <v>335</v>
      </c>
      <c r="B114" s="20" t="s">
        <v>272</v>
      </c>
      <c r="C114" s="20" t="s">
        <v>67</v>
      </c>
      <c r="D114" s="20" t="s">
        <v>72</v>
      </c>
      <c r="E114" s="190" t="s">
        <v>500</v>
      </c>
      <c r="F114" s="172" t="s">
        <v>94</v>
      </c>
      <c r="G114" s="64">
        <f>G115</f>
        <v>247</v>
      </c>
      <c r="H114" s="11"/>
    </row>
    <row r="115" spans="1:25" ht="25.5" x14ac:dyDescent="0.2">
      <c r="A115" s="16" t="s">
        <v>631</v>
      </c>
      <c r="B115" s="20" t="s">
        <v>272</v>
      </c>
      <c r="C115" s="20" t="s">
        <v>67</v>
      </c>
      <c r="D115" s="20" t="s">
        <v>72</v>
      </c>
      <c r="E115" s="190" t="s">
        <v>500</v>
      </c>
      <c r="F115" s="172" t="s">
        <v>91</v>
      </c>
      <c r="G115" s="390">
        <f>177+70</f>
        <v>247</v>
      </c>
      <c r="H115" s="11"/>
    </row>
    <row r="116" spans="1:25" ht="51" x14ac:dyDescent="0.2">
      <c r="A116" s="16" t="s">
        <v>289</v>
      </c>
      <c r="B116" s="19" t="s">
        <v>272</v>
      </c>
      <c r="C116" s="20" t="s">
        <v>67</v>
      </c>
      <c r="D116" s="20" t="s">
        <v>72</v>
      </c>
      <c r="E116" s="190" t="s">
        <v>501</v>
      </c>
      <c r="F116" s="172"/>
      <c r="G116" s="64">
        <f>G117</f>
        <v>130</v>
      </c>
      <c r="H116" s="11"/>
    </row>
    <row r="117" spans="1:25" ht="38.25" x14ac:dyDescent="0.2">
      <c r="A117" s="16" t="s">
        <v>92</v>
      </c>
      <c r="B117" s="19" t="s">
        <v>272</v>
      </c>
      <c r="C117" s="20" t="s">
        <v>67</v>
      </c>
      <c r="D117" s="20" t="s">
        <v>72</v>
      </c>
      <c r="E117" s="190" t="s">
        <v>501</v>
      </c>
      <c r="F117" s="172" t="s">
        <v>93</v>
      </c>
      <c r="G117" s="64">
        <f>G118</f>
        <v>130</v>
      </c>
      <c r="H117" s="11"/>
    </row>
    <row r="118" spans="1:25" x14ac:dyDescent="0.2">
      <c r="A118" s="16" t="s">
        <v>209</v>
      </c>
      <c r="B118" s="19" t="s">
        <v>272</v>
      </c>
      <c r="C118" s="20" t="s">
        <v>67</v>
      </c>
      <c r="D118" s="20" t="s">
        <v>72</v>
      </c>
      <c r="E118" s="190" t="s">
        <v>501</v>
      </c>
      <c r="F118" s="172" t="s">
        <v>210</v>
      </c>
      <c r="G118" s="390">
        <f>200-70</f>
        <v>130</v>
      </c>
      <c r="H118" s="11"/>
    </row>
    <row r="119" spans="1:25" s="63" customFormat="1" ht="25.5" x14ac:dyDescent="0.2">
      <c r="A119" s="406" t="s">
        <v>722</v>
      </c>
      <c r="B119" s="418" t="s">
        <v>272</v>
      </c>
      <c r="C119" s="418" t="s">
        <v>67</v>
      </c>
      <c r="D119" s="418" t="s">
        <v>72</v>
      </c>
      <c r="E119" s="411" t="s">
        <v>723</v>
      </c>
      <c r="F119" s="409"/>
      <c r="G119" s="69">
        <f>G120+G123</f>
        <v>4462.6000000000004</v>
      </c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1:25" ht="38.25" x14ac:dyDescent="0.2">
      <c r="A120" s="410" t="s">
        <v>724</v>
      </c>
      <c r="B120" s="407" t="s">
        <v>272</v>
      </c>
      <c r="C120" s="407" t="s">
        <v>67</v>
      </c>
      <c r="D120" s="407" t="s">
        <v>72</v>
      </c>
      <c r="E120" s="408" t="s">
        <v>725</v>
      </c>
      <c r="F120" s="411"/>
      <c r="G120" s="390">
        <f>G121</f>
        <v>4399</v>
      </c>
      <c r="H120" s="11"/>
    </row>
    <row r="121" spans="1:25" ht="25.5" x14ac:dyDescent="0.2">
      <c r="A121" s="387" t="s">
        <v>335</v>
      </c>
      <c r="B121" s="393" t="s">
        <v>272</v>
      </c>
      <c r="C121" s="164" t="s">
        <v>67</v>
      </c>
      <c r="D121" s="393" t="s">
        <v>72</v>
      </c>
      <c r="E121" s="151" t="s">
        <v>725</v>
      </c>
      <c r="F121" s="289" t="s">
        <v>94</v>
      </c>
      <c r="G121" s="282">
        <f>G122</f>
        <v>4399</v>
      </c>
      <c r="H121" s="11"/>
    </row>
    <row r="122" spans="1:25" ht="25.5" x14ac:dyDescent="0.2">
      <c r="A122" s="200" t="s">
        <v>637</v>
      </c>
      <c r="B122" s="393" t="s">
        <v>272</v>
      </c>
      <c r="C122" s="164" t="s">
        <v>67</v>
      </c>
      <c r="D122" s="393" t="s">
        <v>72</v>
      </c>
      <c r="E122" s="151" t="s">
        <v>725</v>
      </c>
      <c r="F122" s="289" t="s">
        <v>91</v>
      </c>
      <c r="G122" s="282">
        <v>4399</v>
      </c>
      <c r="H122" s="11"/>
    </row>
    <row r="123" spans="1:25" ht="25.5" x14ac:dyDescent="0.2">
      <c r="A123" s="410" t="s">
        <v>726</v>
      </c>
      <c r="B123" s="407" t="s">
        <v>272</v>
      </c>
      <c r="C123" s="407" t="s">
        <v>67</v>
      </c>
      <c r="D123" s="407" t="s">
        <v>72</v>
      </c>
      <c r="E123" s="408" t="s">
        <v>727</v>
      </c>
      <c r="F123" s="411"/>
      <c r="G123" s="390">
        <f>G124</f>
        <v>63.6</v>
      </c>
      <c r="H123" s="11"/>
    </row>
    <row r="124" spans="1:25" ht="25.5" x14ac:dyDescent="0.2">
      <c r="A124" s="412" t="s">
        <v>335</v>
      </c>
      <c r="B124" s="413" t="s">
        <v>272</v>
      </c>
      <c r="C124" s="165" t="s">
        <v>67</v>
      </c>
      <c r="D124" s="413" t="s">
        <v>72</v>
      </c>
      <c r="E124" s="152" t="s">
        <v>727</v>
      </c>
      <c r="F124" s="321" t="s">
        <v>94</v>
      </c>
      <c r="G124" s="64">
        <f>G125</f>
        <v>63.6</v>
      </c>
      <c r="H124" s="11"/>
    </row>
    <row r="125" spans="1:25" ht="25.5" x14ac:dyDescent="0.2">
      <c r="A125" s="333" t="s">
        <v>637</v>
      </c>
      <c r="B125" s="413" t="s">
        <v>272</v>
      </c>
      <c r="C125" s="165" t="s">
        <v>67</v>
      </c>
      <c r="D125" s="413" t="s">
        <v>72</v>
      </c>
      <c r="E125" s="152" t="s">
        <v>727</v>
      </c>
      <c r="F125" s="321" t="s">
        <v>91</v>
      </c>
      <c r="G125" s="64">
        <v>63.6</v>
      </c>
      <c r="H125" s="11"/>
    </row>
    <row r="126" spans="1:25" x14ac:dyDescent="0.2">
      <c r="A126" s="15" t="s">
        <v>5</v>
      </c>
      <c r="B126" s="40" t="s">
        <v>272</v>
      </c>
      <c r="C126" s="39" t="s">
        <v>65</v>
      </c>
      <c r="D126" s="39" t="s">
        <v>34</v>
      </c>
      <c r="E126" s="176"/>
      <c r="F126" s="176"/>
      <c r="G126" s="69">
        <f>G132+G127</f>
        <v>1932</v>
      </c>
      <c r="H126" s="11"/>
    </row>
    <row r="127" spans="1:25" x14ac:dyDescent="0.2">
      <c r="A127" s="463" t="s">
        <v>6</v>
      </c>
      <c r="B127" s="413" t="s">
        <v>272</v>
      </c>
      <c r="C127" s="34" t="s">
        <v>65</v>
      </c>
      <c r="D127" s="34" t="s">
        <v>70</v>
      </c>
      <c r="E127" s="34"/>
      <c r="F127" s="176"/>
      <c r="G127" s="69">
        <f>G128</f>
        <v>1300</v>
      </c>
      <c r="H127" s="11"/>
    </row>
    <row r="128" spans="1:25" x14ac:dyDescent="0.2">
      <c r="A128" s="410" t="s">
        <v>750</v>
      </c>
      <c r="B128" s="477" t="s">
        <v>272</v>
      </c>
      <c r="C128" s="408" t="s">
        <v>65</v>
      </c>
      <c r="D128" s="408" t="s">
        <v>70</v>
      </c>
      <c r="E128" s="408" t="s">
        <v>751</v>
      </c>
      <c r="F128" s="185"/>
      <c r="G128" s="478">
        <f>G129</f>
        <v>1300</v>
      </c>
      <c r="H128" s="11"/>
    </row>
    <row r="129" spans="1:25" ht="25.5" x14ac:dyDescent="0.2">
      <c r="A129" s="351" t="s">
        <v>752</v>
      </c>
      <c r="B129" s="413" t="s">
        <v>272</v>
      </c>
      <c r="C129" s="20" t="s">
        <v>65</v>
      </c>
      <c r="D129" s="20" t="s">
        <v>70</v>
      </c>
      <c r="E129" s="20" t="s">
        <v>753</v>
      </c>
      <c r="F129" s="20"/>
      <c r="G129" s="64">
        <f>G130</f>
        <v>1300</v>
      </c>
      <c r="H129" s="11"/>
    </row>
    <row r="130" spans="1:25" ht="25.5" x14ac:dyDescent="0.2">
      <c r="A130" s="351" t="s">
        <v>335</v>
      </c>
      <c r="B130" s="413" t="s">
        <v>272</v>
      </c>
      <c r="C130" s="20" t="s">
        <v>65</v>
      </c>
      <c r="D130" s="20" t="s">
        <v>70</v>
      </c>
      <c r="E130" s="20" t="s">
        <v>753</v>
      </c>
      <c r="F130" s="20" t="s">
        <v>94</v>
      </c>
      <c r="G130" s="64">
        <f>G131</f>
        <v>1300</v>
      </c>
      <c r="H130" s="11"/>
    </row>
    <row r="131" spans="1:25" ht="25.5" x14ac:dyDescent="0.2">
      <c r="A131" s="29" t="s">
        <v>637</v>
      </c>
      <c r="B131" s="413" t="s">
        <v>272</v>
      </c>
      <c r="C131" s="20" t="s">
        <v>65</v>
      </c>
      <c r="D131" s="20" t="s">
        <v>70</v>
      </c>
      <c r="E131" s="20" t="s">
        <v>753</v>
      </c>
      <c r="F131" s="20" t="s">
        <v>91</v>
      </c>
      <c r="G131" s="64">
        <v>1300</v>
      </c>
      <c r="H131" s="11"/>
    </row>
    <row r="132" spans="1:25" x14ac:dyDescent="0.2">
      <c r="A132" s="15" t="s">
        <v>7</v>
      </c>
      <c r="B132" s="40" t="s">
        <v>272</v>
      </c>
      <c r="C132" s="34" t="s">
        <v>65</v>
      </c>
      <c r="D132" s="34" t="s">
        <v>75</v>
      </c>
      <c r="E132" s="195"/>
      <c r="F132" s="185"/>
      <c r="G132" s="69">
        <f>G134+G139</f>
        <v>632</v>
      </c>
      <c r="H132" s="11"/>
    </row>
    <row r="133" spans="1:25" x14ac:dyDescent="0.2">
      <c r="A133" s="16" t="s">
        <v>496</v>
      </c>
      <c r="B133" s="20" t="s">
        <v>272</v>
      </c>
      <c r="C133" s="20" t="s">
        <v>65</v>
      </c>
      <c r="D133" s="20" t="s">
        <v>75</v>
      </c>
      <c r="E133" s="190" t="s">
        <v>497</v>
      </c>
      <c r="F133" s="185"/>
      <c r="G133" s="64">
        <f>G134+G139</f>
        <v>632</v>
      </c>
      <c r="H133" s="11"/>
    </row>
    <row r="134" spans="1:25" ht="25.5" x14ac:dyDescent="0.2">
      <c r="A134" s="154" t="str">
        <f>'МП пр.5'!A177</f>
        <v>Муниципальная программа  "Развитие малого и среднего предпринимательства в Сусуманском городском округе  на 2018- 2020 годы"</v>
      </c>
      <c r="B134" s="159" t="s">
        <v>272</v>
      </c>
      <c r="C134" s="155" t="s">
        <v>65</v>
      </c>
      <c r="D134" s="155" t="s">
        <v>75</v>
      </c>
      <c r="E134" s="188" t="str">
        <f>'МП пр.5'!B177</f>
        <v xml:space="preserve">7И 0 00 00000 </v>
      </c>
      <c r="F134" s="171"/>
      <c r="G134" s="157">
        <f>G135</f>
        <v>100</v>
      </c>
      <c r="H134" s="11"/>
    </row>
    <row r="135" spans="1:25" ht="25.5" x14ac:dyDescent="0.2">
      <c r="A135" s="29" t="str">
        <f>'МП пр.5'!A178</f>
        <v>Основное мероприятие "Обеспечение устойчивого развития малого и среднего предпринимательства, создание новых рабочих мест"</v>
      </c>
      <c r="B135" s="19" t="s">
        <v>272</v>
      </c>
      <c r="C135" s="20" t="s">
        <v>65</v>
      </c>
      <c r="D135" s="20" t="s">
        <v>75</v>
      </c>
      <c r="E135" s="190" t="str">
        <f>'МП пр.5'!B178</f>
        <v xml:space="preserve">7И 0 01 00000 </v>
      </c>
      <c r="F135" s="172"/>
      <c r="G135" s="64">
        <f>G136</f>
        <v>100</v>
      </c>
      <c r="H135" s="11"/>
    </row>
    <row r="136" spans="1:25" x14ac:dyDescent="0.2">
      <c r="A136" s="29" t="str">
        <f>'МП пр.5'!A179</f>
        <v xml:space="preserve">Финансовая поддержка субъектов малого и среднего предпринимательства </v>
      </c>
      <c r="B136" s="19" t="s">
        <v>272</v>
      </c>
      <c r="C136" s="20" t="s">
        <v>65</v>
      </c>
      <c r="D136" s="20" t="s">
        <v>75</v>
      </c>
      <c r="E136" s="190" t="str">
        <f>'МП пр.5'!B179</f>
        <v xml:space="preserve">7И 0 01 93360 </v>
      </c>
      <c r="F136" s="172"/>
      <c r="G136" s="64">
        <f>G137</f>
        <v>100</v>
      </c>
      <c r="H136" s="11"/>
    </row>
    <row r="137" spans="1:25" s="31" customFormat="1" x14ac:dyDescent="0.2">
      <c r="A137" s="16" t="s">
        <v>110</v>
      </c>
      <c r="B137" s="19" t="s">
        <v>272</v>
      </c>
      <c r="C137" s="20" t="s">
        <v>65</v>
      </c>
      <c r="D137" s="20" t="s">
        <v>75</v>
      </c>
      <c r="E137" s="190" t="str">
        <f>'МП пр.5'!B180</f>
        <v xml:space="preserve">7И 0 01 93360 </v>
      </c>
      <c r="F137" s="172" t="s">
        <v>111</v>
      </c>
      <c r="G137" s="64">
        <f>G138</f>
        <v>100</v>
      </c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spans="1:25" s="31" customFormat="1" ht="25.5" x14ac:dyDescent="0.2">
      <c r="A138" s="16" t="s">
        <v>135</v>
      </c>
      <c r="B138" s="19" t="s">
        <v>272</v>
      </c>
      <c r="C138" s="20" t="s">
        <v>65</v>
      </c>
      <c r="D138" s="20" t="s">
        <v>75</v>
      </c>
      <c r="E138" s="190" t="str">
        <f>'МП пр.5'!B181</f>
        <v xml:space="preserve">7И 0 01 93360 </v>
      </c>
      <c r="F138" s="172" t="s">
        <v>112</v>
      </c>
      <c r="G138" s="64">
        <f>'МП пр.5'!G184</f>
        <v>100</v>
      </c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5" s="31" customFormat="1" ht="25.5" x14ac:dyDescent="0.2">
      <c r="A139" s="158" t="str">
        <f>'МП пр.5'!A247</f>
        <v>Муниципальная программа "Развитие торговли  на территории Сусуманского городского округа на 2018- 2020 годы"</v>
      </c>
      <c r="B139" s="159" t="s">
        <v>272</v>
      </c>
      <c r="C139" s="155" t="s">
        <v>65</v>
      </c>
      <c r="D139" s="155" t="s">
        <v>75</v>
      </c>
      <c r="E139" s="188" t="str">
        <f>'МП пр.5'!B247</f>
        <v xml:space="preserve">7Н 0 00 00000 </v>
      </c>
      <c r="F139" s="171"/>
      <c r="G139" s="157">
        <f>G140</f>
        <v>532</v>
      </c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spans="1:25" s="31" customFormat="1" ht="26.45" customHeight="1" x14ac:dyDescent="0.2">
      <c r="A140" s="417" t="str">
        <f>'МП пр.5'!A248</f>
        <v>Основное мероприятие "Организация проведения областных универсальных совместных ярмарок товаров"</v>
      </c>
      <c r="B140" s="19" t="s">
        <v>272</v>
      </c>
      <c r="C140" s="20" t="s">
        <v>65</v>
      </c>
      <c r="D140" s="20" t="s">
        <v>75</v>
      </c>
      <c r="E140" s="190" t="str">
        <f>'МП пр.5'!B248</f>
        <v xml:space="preserve">7Н 0 01 00000 </v>
      </c>
      <c r="F140" s="172"/>
      <c r="G140" s="64">
        <f>G141+G144</f>
        <v>532</v>
      </c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spans="1:25" s="439" customFormat="1" ht="25.5" x14ac:dyDescent="0.2">
      <c r="A141" s="150" t="str">
        <f>'МП пр.5'!A249</f>
        <v>Мероприятия по организации и проведению областных универсальных совместных ярмарок</v>
      </c>
      <c r="B141" s="435" t="s">
        <v>272</v>
      </c>
      <c r="C141" s="436" t="s">
        <v>65</v>
      </c>
      <c r="D141" s="436" t="s">
        <v>75</v>
      </c>
      <c r="E141" s="437" t="str">
        <f>'МП пр.5'!B249</f>
        <v>7Н 0 01 73900</v>
      </c>
      <c r="F141" s="174"/>
      <c r="G141" s="438">
        <f>G142</f>
        <v>436</v>
      </c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</row>
    <row r="142" spans="1:25" s="31" customFormat="1" ht="25.5" x14ac:dyDescent="0.2">
      <c r="A142" s="150" t="str">
        <f>'МП пр.5'!A252</f>
        <v>Закупка товаров, работ и услуг для обеспечения государственных (муниципальных) нужд</v>
      </c>
      <c r="B142" s="164" t="s">
        <v>272</v>
      </c>
      <c r="C142" s="151" t="s">
        <v>65</v>
      </c>
      <c r="D142" s="151" t="s">
        <v>75</v>
      </c>
      <c r="E142" s="192" t="str">
        <f>'МП пр.5'!B251</f>
        <v>7Н 0 01 73900</v>
      </c>
      <c r="F142" s="151" t="s">
        <v>94</v>
      </c>
      <c r="G142" s="282">
        <f>G143</f>
        <v>436</v>
      </c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spans="1:25" s="31" customFormat="1" ht="25.5" x14ac:dyDescent="0.2">
      <c r="A143" s="150" t="str">
        <f>'МП пр.5'!A253</f>
        <v>Иные закупки товаров, работ и услуг для обеспечения государственных (муниципальных) нужд</v>
      </c>
      <c r="B143" s="164" t="s">
        <v>272</v>
      </c>
      <c r="C143" s="151" t="s">
        <v>65</v>
      </c>
      <c r="D143" s="151" t="s">
        <v>75</v>
      </c>
      <c r="E143" s="192" t="str">
        <f>'МП пр.5'!B252</f>
        <v>7Н 0 01 73900</v>
      </c>
      <c r="F143" s="151" t="s">
        <v>91</v>
      </c>
      <c r="G143" s="282">
        <f>'МП пр.5'!G254</f>
        <v>436</v>
      </c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spans="1:25" s="31" customFormat="1" ht="25.5" x14ac:dyDescent="0.2">
      <c r="A144" s="29" t="str">
        <f>'МП пр.5'!A255</f>
        <v>Мероприятия по организации и проведению областных универсальных совместных ярмарок за счет средств местного бюджета</v>
      </c>
      <c r="B144" s="19" t="s">
        <v>272</v>
      </c>
      <c r="C144" s="20" t="s">
        <v>65</v>
      </c>
      <c r="D144" s="20" t="s">
        <v>75</v>
      </c>
      <c r="E144" s="190" t="str">
        <f>'МП пр.5'!B255</f>
        <v xml:space="preserve">7Н 0 01 S3900 </v>
      </c>
      <c r="F144" s="172"/>
      <c r="G144" s="64">
        <f>G147+G145</f>
        <v>96</v>
      </c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spans="1:25" ht="38.25" x14ac:dyDescent="0.2">
      <c r="A145" s="16" t="s">
        <v>92</v>
      </c>
      <c r="B145" s="19" t="s">
        <v>272</v>
      </c>
      <c r="C145" s="20" t="s">
        <v>65</v>
      </c>
      <c r="D145" s="20" t="s">
        <v>75</v>
      </c>
      <c r="E145" s="190" t="s">
        <v>291</v>
      </c>
      <c r="F145" s="172" t="s">
        <v>93</v>
      </c>
      <c r="G145" s="166">
        <f>G146</f>
        <v>92</v>
      </c>
      <c r="H145" s="11"/>
    </row>
    <row r="146" spans="1:25" x14ac:dyDescent="0.2">
      <c r="A146" s="16" t="s">
        <v>89</v>
      </c>
      <c r="B146" s="19" t="s">
        <v>272</v>
      </c>
      <c r="C146" s="20" t="s">
        <v>65</v>
      </c>
      <c r="D146" s="20" t="s">
        <v>75</v>
      </c>
      <c r="E146" s="190" t="s">
        <v>291</v>
      </c>
      <c r="F146" s="172" t="s">
        <v>90</v>
      </c>
      <c r="G146" s="166">
        <f>'МП пр.5'!G260</f>
        <v>92</v>
      </c>
      <c r="H146" s="11"/>
    </row>
    <row r="147" spans="1:25" ht="25.5" x14ac:dyDescent="0.2">
      <c r="A147" s="16" t="s">
        <v>335</v>
      </c>
      <c r="B147" s="19" t="s">
        <v>272</v>
      </c>
      <c r="C147" s="20" t="s">
        <v>65</v>
      </c>
      <c r="D147" s="20" t="s">
        <v>75</v>
      </c>
      <c r="E147" s="190" t="s">
        <v>291</v>
      </c>
      <c r="F147" s="172" t="s">
        <v>94</v>
      </c>
      <c r="G147" s="166">
        <f>G148</f>
        <v>4</v>
      </c>
      <c r="H147" s="11"/>
    </row>
    <row r="148" spans="1:25" ht="25.5" x14ac:dyDescent="0.2">
      <c r="A148" s="16" t="s">
        <v>631</v>
      </c>
      <c r="B148" s="19" t="s">
        <v>272</v>
      </c>
      <c r="C148" s="20" t="s">
        <v>65</v>
      </c>
      <c r="D148" s="20" t="s">
        <v>75</v>
      </c>
      <c r="E148" s="190" t="s">
        <v>291</v>
      </c>
      <c r="F148" s="172" t="s">
        <v>91</v>
      </c>
      <c r="G148" s="166">
        <f>'МП пр.5'!G263</f>
        <v>4</v>
      </c>
      <c r="H148" s="11"/>
    </row>
    <row r="149" spans="1:25" s="31" customFormat="1" x14ac:dyDescent="0.2">
      <c r="A149" s="14" t="s">
        <v>128</v>
      </c>
      <c r="B149" s="40" t="s">
        <v>272</v>
      </c>
      <c r="C149" s="39" t="s">
        <v>69</v>
      </c>
      <c r="D149" s="39" t="s">
        <v>34</v>
      </c>
      <c r="E149" s="196"/>
      <c r="F149" s="176"/>
      <c r="G149" s="386">
        <f>G150</f>
        <v>10</v>
      </c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spans="1:25" x14ac:dyDescent="0.2">
      <c r="A150" s="9" t="s">
        <v>127</v>
      </c>
      <c r="B150" s="40" t="s">
        <v>272</v>
      </c>
      <c r="C150" s="39" t="s">
        <v>69</v>
      </c>
      <c r="D150" s="39" t="s">
        <v>63</v>
      </c>
      <c r="E150" s="190"/>
      <c r="F150" s="172"/>
      <c r="G150" s="386">
        <f>G151</f>
        <v>10</v>
      </c>
      <c r="H150" s="11"/>
    </row>
    <row r="151" spans="1:25" x14ac:dyDescent="0.2">
      <c r="A151" s="32" t="s">
        <v>171</v>
      </c>
      <c r="B151" s="19" t="s">
        <v>272</v>
      </c>
      <c r="C151" s="19" t="s">
        <v>69</v>
      </c>
      <c r="D151" s="19" t="s">
        <v>63</v>
      </c>
      <c r="E151" s="172" t="s">
        <v>502</v>
      </c>
      <c r="F151" s="172"/>
      <c r="G151" s="166">
        <f>G152</f>
        <v>10</v>
      </c>
      <c r="H151" s="11"/>
    </row>
    <row r="152" spans="1:25" x14ac:dyDescent="0.2">
      <c r="A152" s="16" t="s">
        <v>202</v>
      </c>
      <c r="B152" s="19" t="s">
        <v>272</v>
      </c>
      <c r="C152" s="38" t="s">
        <v>69</v>
      </c>
      <c r="D152" s="38" t="s">
        <v>63</v>
      </c>
      <c r="E152" s="172" t="s">
        <v>503</v>
      </c>
      <c r="F152" s="172"/>
      <c r="G152" s="64">
        <f>G153</f>
        <v>10</v>
      </c>
      <c r="H152" s="11"/>
    </row>
    <row r="153" spans="1:25" ht="25.5" x14ac:dyDescent="0.2">
      <c r="A153" s="16" t="s">
        <v>335</v>
      </c>
      <c r="B153" s="19" t="s">
        <v>272</v>
      </c>
      <c r="C153" s="38" t="s">
        <v>69</v>
      </c>
      <c r="D153" s="38" t="s">
        <v>63</v>
      </c>
      <c r="E153" s="172" t="s">
        <v>503</v>
      </c>
      <c r="F153" s="172" t="s">
        <v>94</v>
      </c>
      <c r="G153" s="64">
        <f>G154</f>
        <v>10</v>
      </c>
      <c r="H153" s="11"/>
    </row>
    <row r="154" spans="1:25" ht="25.5" x14ac:dyDescent="0.2">
      <c r="A154" s="16" t="s">
        <v>631</v>
      </c>
      <c r="B154" s="19" t="s">
        <v>272</v>
      </c>
      <c r="C154" s="38" t="s">
        <v>69</v>
      </c>
      <c r="D154" s="38" t="s">
        <v>63</v>
      </c>
      <c r="E154" s="172" t="s">
        <v>503</v>
      </c>
      <c r="F154" s="172" t="s">
        <v>91</v>
      </c>
      <c r="G154" s="64">
        <v>10</v>
      </c>
      <c r="H154" s="11"/>
    </row>
    <row r="155" spans="1:25" x14ac:dyDescent="0.2">
      <c r="A155" s="15" t="s">
        <v>8</v>
      </c>
      <c r="B155" s="34" t="s">
        <v>272</v>
      </c>
      <c r="C155" s="45" t="s">
        <v>66</v>
      </c>
      <c r="D155" s="45" t="s">
        <v>34</v>
      </c>
      <c r="E155" s="194"/>
      <c r="F155" s="179"/>
      <c r="G155" s="69">
        <f t="shared" ref="G155:G161" si="0">G156</f>
        <v>2871</v>
      </c>
      <c r="H155" s="11"/>
    </row>
    <row r="156" spans="1:25" x14ac:dyDescent="0.2">
      <c r="A156" s="15" t="s">
        <v>11</v>
      </c>
      <c r="B156" s="34" t="s">
        <v>272</v>
      </c>
      <c r="C156" s="45" t="s">
        <v>66</v>
      </c>
      <c r="D156" s="45" t="s">
        <v>72</v>
      </c>
      <c r="E156" s="194"/>
      <c r="F156" s="179"/>
      <c r="G156" s="64">
        <f>G158</f>
        <v>2871</v>
      </c>
    </row>
    <row r="157" spans="1:25" x14ac:dyDescent="0.2">
      <c r="A157" s="16" t="s">
        <v>496</v>
      </c>
      <c r="B157" s="20" t="s">
        <v>272</v>
      </c>
      <c r="C157" s="20" t="s">
        <v>66</v>
      </c>
      <c r="D157" s="20" t="s">
        <v>72</v>
      </c>
      <c r="E157" s="190" t="s">
        <v>497</v>
      </c>
      <c r="F157" s="173"/>
      <c r="G157" s="64">
        <f>G158</f>
        <v>2871</v>
      </c>
    </row>
    <row r="158" spans="1:25" ht="25.5" x14ac:dyDescent="0.2">
      <c r="A158" s="154" t="str">
        <f>'МП пр.5'!A395</f>
        <v>Муниципальная  программа  "Развитие образования в Сусуманском городском округе  на 2018- 2020 годы"</v>
      </c>
      <c r="B158" s="155" t="s">
        <v>272</v>
      </c>
      <c r="C158" s="155" t="s">
        <v>66</v>
      </c>
      <c r="D158" s="155" t="s">
        <v>72</v>
      </c>
      <c r="E158" s="171" t="str">
        <f>'МП пр.5'!B395</f>
        <v xml:space="preserve">7Р 0 00 00000 </v>
      </c>
      <c r="F158" s="171"/>
      <c r="G158" s="157">
        <f t="shared" si="0"/>
        <v>2871</v>
      </c>
    </row>
    <row r="159" spans="1:25" s="76" customFormat="1" ht="25.5" x14ac:dyDescent="0.2">
      <c r="A159" s="150" t="str">
        <f>'МП пр.5'!A487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59" s="151" t="s">
        <v>272</v>
      </c>
      <c r="C159" s="151" t="s">
        <v>66</v>
      </c>
      <c r="D159" s="151" t="s">
        <v>72</v>
      </c>
      <c r="E159" s="177" t="str">
        <f>'МП пр.5'!B487</f>
        <v>7Р 0 03 00000</v>
      </c>
      <c r="F159" s="177"/>
      <c r="G159" s="282">
        <f t="shared" si="0"/>
        <v>2871</v>
      </c>
      <c r="H159" s="3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</row>
    <row r="160" spans="1:25" s="76" customFormat="1" ht="25.5" x14ac:dyDescent="0.2">
      <c r="A160" s="150" t="str">
        <f>'МП пр.5'!A488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60" s="151" t="s">
        <v>272</v>
      </c>
      <c r="C160" s="151" t="s">
        <v>66</v>
      </c>
      <c r="D160" s="151" t="s">
        <v>72</v>
      </c>
      <c r="E160" s="177" t="str">
        <f>'МП пр.5'!B488</f>
        <v>7Р 0 03 74020</v>
      </c>
      <c r="F160" s="177"/>
      <c r="G160" s="282">
        <f>G161+G163</f>
        <v>2871</v>
      </c>
      <c r="H160" s="3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</row>
    <row r="161" spans="1:25" s="31" customFormat="1" ht="38.25" x14ac:dyDescent="0.2">
      <c r="A161" s="150" t="s">
        <v>92</v>
      </c>
      <c r="B161" s="151" t="s">
        <v>272</v>
      </c>
      <c r="C161" s="151" t="s">
        <v>66</v>
      </c>
      <c r="D161" s="151" t="s">
        <v>72</v>
      </c>
      <c r="E161" s="177" t="s">
        <v>339</v>
      </c>
      <c r="F161" s="177" t="s">
        <v>93</v>
      </c>
      <c r="G161" s="282">
        <f t="shared" si="0"/>
        <v>2360.6</v>
      </c>
      <c r="H161" s="305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spans="1:25" s="31" customFormat="1" x14ac:dyDescent="0.2">
      <c r="A162" s="150" t="s">
        <v>89</v>
      </c>
      <c r="B162" s="151" t="s">
        <v>272</v>
      </c>
      <c r="C162" s="151" t="s">
        <v>66</v>
      </c>
      <c r="D162" s="151" t="s">
        <v>72</v>
      </c>
      <c r="E162" s="177" t="s">
        <v>339</v>
      </c>
      <c r="F162" s="177" t="s">
        <v>90</v>
      </c>
      <c r="G162" s="282">
        <f>'МП пр.5'!G493</f>
        <v>2360.6</v>
      </c>
      <c r="H162" s="305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spans="1:25" s="31" customFormat="1" ht="25.5" x14ac:dyDescent="0.2">
      <c r="A163" s="150" t="s">
        <v>335</v>
      </c>
      <c r="B163" s="151" t="s">
        <v>272</v>
      </c>
      <c r="C163" s="151" t="s">
        <v>66</v>
      </c>
      <c r="D163" s="151" t="s">
        <v>72</v>
      </c>
      <c r="E163" s="177" t="s">
        <v>339</v>
      </c>
      <c r="F163" s="177" t="s">
        <v>94</v>
      </c>
      <c r="G163" s="282">
        <f>G164</f>
        <v>510.4</v>
      </c>
      <c r="H163" s="305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spans="1:25" s="31" customFormat="1" ht="25.5" x14ac:dyDescent="0.2">
      <c r="A164" s="150" t="s">
        <v>631</v>
      </c>
      <c r="B164" s="151" t="s">
        <v>272</v>
      </c>
      <c r="C164" s="151" t="s">
        <v>66</v>
      </c>
      <c r="D164" s="151" t="s">
        <v>72</v>
      </c>
      <c r="E164" s="177" t="s">
        <v>339</v>
      </c>
      <c r="F164" s="331">
        <v>240</v>
      </c>
      <c r="G164" s="282">
        <f>'МП пр.5'!G496</f>
        <v>510.4</v>
      </c>
      <c r="H164" s="305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spans="1:25" s="31" customFormat="1" x14ac:dyDescent="0.2">
      <c r="A165" s="15" t="s">
        <v>59</v>
      </c>
      <c r="B165" s="34" t="s">
        <v>272</v>
      </c>
      <c r="C165" s="34" t="s">
        <v>68</v>
      </c>
      <c r="D165" s="34" t="s">
        <v>34</v>
      </c>
      <c r="E165" s="172"/>
      <c r="F165" s="172"/>
      <c r="G165" s="69">
        <f>G166+G171+G201</f>
        <v>47451.600000000006</v>
      </c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spans="1:25" s="31" customFormat="1" x14ac:dyDescent="0.2">
      <c r="A166" s="15" t="s">
        <v>55</v>
      </c>
      <c r="B166" s="34" t="s">
        <v>272</v>
      </c>
      <c r="C166" s="34" t="s">
        <v>68</v>
      </c>
      <c r="D166" s="34" t="s">
        <v>63</v>
      </c>
      <c r="E166" s="172"/>
      <c r="F166" s="172"/>
      <c r="G166" s="69">
        <f>G167</f>
        <v>7875.5</v>
      </c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spans="1:25" s="31" customFormat="1" x14ac:dyDescent="0.2">
      <c r="A167" s="16" t="s">
        <v>18</v>
      </c>
      <c r="B167" s="20" t="s">
        <v>272</v>
      </c>
      <c r="C167" s="20" t="s">
        <v>68</v>
      </c>
      <c r="D167" s="20" t="s">
        <v>63</v>
      </c>
      <c r="E167" s="172" t="s">
        <v>351</v>
      </c>
      <c r="F167" s="172"/>
      <c r="G167" s="64">
        <f>G168</f>
        <v>7875.5</v>
      </c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spans="1:25" x14ac:dyDescent="0.2">
      <c r="A168" s="16" t="s">
        <v>646</v>
      </c>
      <c r="B168" s="20" t="s">
        <v>272</v>
      </c>
      <c r="C168" s="20" t="s">
        <v>68</v>
      </c>
      <c r="D168" s="20" t="s">
        <v>63</v>
      </c>
      <c r="E168" s="172" t="s">
        <v>647</v>
      </c>
      <c r="F168" s="172"/>
      <c r="G168" s="64">
        <f>G169</f>
        <v>7875.5</v>
      </c>
      <c r="H168" s="11"/>
    </row>
    <row r="169" spans="1:25" s="31" customFormat="1" x14ac:dyDescent="0.2">
      <c r="A169" s="16" t="s">
        <v>101</v>
      </c>
      <c r="B169" s="20" t="s">
        <v>272</v>
      </c>
      <c r="C169" s="20" t="s">
        <v>68</v>
      </c>
      <c r="D169" s="20" t="s">
        <v>63</v>
      </c>
      <c r="E169" s="172" t="s">
        <v>647</v>
      </c>
      <c r="F169" s="172" t="s">
        <v>102</v>
      </c>
      <c r="G169" s="64">
        <f>G170</f>
        <v>7875.5</v>
      </c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spans="1:25" s="31" customFormat="1" x14ac:dyDescent="0.2">
      <c r="A170" s="16" t="s">
        <v>103</v>
      </c>
      <c r="B170" s="20" t="s">
        <v>272</v>
      </c>
      <c r="C170" s="20" t="s">
        <v>68</v>
      </c>
      <c r="D170" s="20" t="s">
        <v>63</v>
      </c>
      <c r="E170" s="172" t="s">
        <v>647</v>
      </c>
      <c r="F170" s="172" t="s">
        <v>104</v>
      </c>
      <c r="G170" s="390">
        <f>5461.5+2414</f>
        <v>7875.5</v>
      </c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spans="1:25" s="31" customFormat="1" x14ac:dyDescent="0.2">
      <c r="A171" s="23" t="s">
        <v>58</v>
      </c>
      <c r="B171" s="34" t="s">
        <v>272</v>
      </c>
      <c r="C171" s="40" t="s">
        <v>68</v>
      </c>
      <c r="D171" s="40" t="s">
        <v>67</v>
      </c>
      <c r="E171" s="190"/>
      <c r="F171" s="190"/>
      <c r="G171" s="284">
        <f>G172+G197</f>
        <v>36134.300000000003</v>
      </c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spans="1:25" s="31" customFormat="1" x14ac:dyDescent="0.2">
      <c r="A172" s="16" t="s">
        <v>496</v>
      </c>
      <c r="B172" s="20" t="s">
        <v>272</v>
      </c>
      <c r="C172" s="20" t="s">
        <v>68</v>
      </c>
      <c r="D172" s="20" t="s">
        <v>67</v>
      </c>
      <c r="E172" s="190" t="s">
        <v>497</v>
      </c>
      <c r="F172" s="190"/>
      <c r="G172" s="285">
        <f>G173+G181</f>
        <v>29940</v>
      </c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spans="1:25" s="31" customFormat="1" ht="25.5" x14ac:dyDescent="0.2">
      <c r="A173" s="158" t="str">
        <f>'МП пр.5'!A45</f>
        <v>Муниципальная программа "Патриотическое воспитание  жителей Сусуманского городского округа  на 2018- 2020 годы"</v>
      </c>
      <c r="B173" s="155" t="s">
        <v>272</v>
      </c>
      <c r="C173" s="155" t="s">
        <v>68</v>
      </c>
      <c r="D173" s="155" t="s">
        <v>67</v>
      </c>
      <c r="E173" s="188" t="str">
        <f>'МП пр.5'!B45</f>
        <v xml:space="preserve">7В 0 00 00000 </v>
      </c>
      <c r="F173" s="178"/>
      <c r="G173" s="157">
        <f>G174</f>
        <v>117.19999999999999</v>
      </c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spans="1:25" s="31" customFormat="1" ht="25.5" x14ac:dyDescent="0.2">
      <c r="A174" s="30" t="str">
        <f>'МП пр.5'!A56</f>
        <v>Основное мероприятие "Реализация мероприятий по оказанию адресной помощи ветеранам Великой Отечественной войны 1941- 1945 годов"</v>
      </c>
      <c r="B174" s="65" t="s">
        <v>272</v>
      </c>
      <c r="C174" s="65" t="s">
        <v>68</v>
      </c>
      <c r="D174" s="65" t="s">
        <v>67</v>
      </c>
      <c r="E174" s="197" t="str">
        <f>'МП пр.5'!B56</f>
        <v>7В 0 02 00000</v>
      </c>
      <c r="F174" s="222"/>
      <c r="G174" s="64">
        <f>G175+G178</f>
        <v>117.19999999999999</v>
      </c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spans="1:25" s="31" customFormat="1" x14ac:dyDescent="0.2">
      <c r="A175" s="30" t="str">
        <f>'МП пр.5'!A57</f>
        <v>Оказание материальной помощи, единовременной выплаты</v>
      </c>
      <c r="B175" s="65" t="s">
        <v>272</v>
      </c>
      <c r="C175" s="65" t="s">
        <v>68</v>
      </c>
      <c r="D175" s="65" t="s">
        <v>67</v>
      </c>
      <c r="E175" s="197" t="str">
        <f>'МП пр.5'!B57</f>
        <v>7В 0 02 91200</v>
      </c>
      <c r="F175" s="222"/>
      <c r="G175" s="64" t="str">
        <f>G176</f>
        <v>27,6</v>
      </c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spans="1:25" s="31" customFormat="1" x14ac:dyDescent="0.2">
      <c r="A176" s="16" t="s">
        <v>101</v>
      </c>
      <c r="B176" s="65" t="s">
        <v>272</v>
      </c>
      <c r="C176" s="65" t="s">
        <v>68</v>
      </c>
      <c r="D176" s="65" t="s">
        <v>67</v>
      </c>
      <c r="E176" s="197" t="str">
        <f>'МП пр.5'!B58</f>
        <v>7В 0 02 91200</v>
      </c>
      <c r="F176" s="223" t="s">
        <v>102</v>
      </c>
      <c r="G176" s="64" t="str">
        <f>G177</f>
        <v>27,6</v>
      </c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spans="1:25" s="31" customFormat="1" x14ac:dyDescent="0.2">
      <c r="A177" s="30" t="str">
        <f>'МП пр.5'!A67</f>
        <v>Иные выплаты населению</v>
      </c>
      <c r="B177" s="65" t="s">
        <v>272</v>
      </c>
      <c r="C177" s="65" t="s">
        <v>68</v>
      </c>
      <c r="D177" s="65" t="s">
        <v>67</v>
      </c>
      <c r="E177" s="197" t="str">
        <f>'МП пр.5'!B59</f>
        <v>7В 0 02 91200</v>
      </c>
      <c r="F177" s="223" t="s">
        <v>106</v>
      </c>
      <c r="G177" s="64" t="str">
        <f>'МП пр.5'!G62</f>
        <v>27,6</v>
      </c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spans="1:25" s="31" customFormat="1" x14ac:dyDescent="0.2">
      <c r="A178" s="30" t="str">
        <f>'МП пр.5'!A63</f>
        <v>Предоставление льготы по оплате жилищно- коммунальных услуг</v>
      </c>
      <c r="B178" s="65" t="s">
        <v>272</v>
      </c>
      <c r="C178" s="65" t="s">
        <v>68</v>
      </c>
      <c r="D178" s="65" t="s">
        <v>67</v>
      </c>
      <c r="E178" s="197" t="str">
        <f>'МП пр.5'!B64</f>
        <v>7В 0 02 91410</v>
      </c>
      <c r="F178" s="66"/>
      <c r="G178" s="285" t="str">
        <f>G179</f>
        <v>89,6</v>
      </c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spans="1:25" s="31" customFormat="1" x14ac:dyDescent="0.2">
      <c r="A179" s="16" t="s">
        <v>101</v>
      </c>
      <c r="B179" s="65" t="s">
        <v>272</v>
      </c>
      <c r="C179" s="65" t="s">
        <v>68</v>
      </c>
      <c r="D179" s="65" t="s">
        <v>67</v>
      </c>
      <c r="E179" s="197" t="str">
        <f>'МП пр.5'!B65</f>
        <v>7В 0 02 91410</v>
      </c>
      <c r="F179" s="223">
        <v>300</v>
      </c>
      <c r="G179" s="285" t="str">
        <f>G180</f>
        <v>89,6</v>
      </c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spans="1:25" s="31" customFormat="1" x14ac:dyDescent="0.2">
      <c r="A180" s="16" t="str">
        <f>'МП пр.5'!A67</f>
        <v>Иные выплаты населению</v>
      </c>
      <c r="B180" s="65" t="s">
        <v>272</v>
      </c>
      <c r="C180" s="65" t="s">
        <v>68</v>
      </c>
      <c r="D180" s="65" t="s">
        <v>67</v>
      </c>
      <c r="E180" s="197" t="str">
        <f>'МП пр.5'!B66</f>
        <v>7В 0 02 91410</v>
      </c>
      <c r="F180" s="223" t="str">
        <f>'[2]МП пр.5'!E64</f>
        <v>360</v>
      </c>
      <c r="G180" s="285" t="str">
        <f>'МП пр.5'!G68</f>
        <v>89,6</v>
      </c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spans="1:25" s="31" customFormat="1" ht="38.25" x14ac:dyDescent="0.2">
      <c r="A181" s="158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81" s="159" t="s">
        <v>272</v>
      </c>
      <c r="C181" s="159" t="s">
        <v>68</v>
      </c>
      <c r="D181" s="159" t="s">
        <v>67</v>
      </c>
      <c r="E181" s="171" t="str">
        <f>'МП пр.5'!B69</f>
        <v xml:space="preserve">7Г 0 00 00000 </v>
      </c>
      <c r="F181" s="171"/>
      <c r="G181" s="157">
        <f>G186+G182</f>
        <v>29822.799999999999</v>
      </c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spans="1:25" s="31" customFormat="1" ht="25.5" x14ac:dyDescent="0.2">
      <c r="A182" s="29" t="str">
        <f>'МП пр.5'!A70</f>
        <v>Основное мероприятие "Оптимизация системы расселения в Сусуманском городском округе"</v>
      </c>
      <c r="B182" s="66" t="s">
        <v>272</v>
      </c>
      <c r="C182" s="66" t="s">
        <v>68</v>
      </c>
      <c r="D182" s="66" t="s">
        <v>67</v>
      </c>
      <c r="E182" s="190" t="str">
        <f>'МП пр.5'!B70</f>
        <v xml:space="preserve">7Г 0 01 00000 </v>
      </c>
      <c r="F182" s="172"/>
      <c r="G182" s="64">
        <f>G183</f>
        <v>857.9</v>
      </c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spans="1:25" s="31" customFormat="1" x14ac:dyDescent="0.2">
      <c r="A183" s="16" t="str">
        <f>'МП пр.5'!A71</f>
        <v xml:space="preserve">Оптимизация жилищного фонда в виде расселения </v>
      </c>
      <c r="B183" s="66" t="s">
        <v>272</v>
      </c>
      <c r="C183" s="66" t="s">
        <v>68</v>
      </c>
      <c r="D183" s="66" t="s">
        <v>67</v>
      </c>
      <c r="E183" s="190" t="str">
        <f>'МП пр.5'!B78</f>
        <v xml:space="preserve">7Г 0 01 96610 </v>
      </c>
      <c r="F183" s="172"/>
      <c r="G183" s="287">
        <f>G184</f>
        <v>857.9</v>
      </c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spans="1:25" s="31" customFormat="1" x14ac:dyDescent="0.2">
      <c r="A184" s="16" t="s">
        <v>110</v>
      </c>
      <c r="B184" s="66" t="s">
        <v>272</v>
      </c>
      <c r="C184" s="66" t="s">
        <v>68</v>
      </c>
      <c r="D184" s="66" t="s">
        <v>67</v>
      </c>
      <c r="E184" s="190" t="str">
        <f>'МП пр.5'!B79</f>
        <v xml:space="preserve">7Г 0 01 96610 </v>
      </c>
      <c r="F184" s="20" t="s">
        <v>111</v>
      </c>
      <c r="G184" s="287">
        <f>G185</f>
        <v>857.9</v>
      </c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5" s="31" customFormat="1" x14ac:dyDescent="0.2">
      <c r="A185" s="16" t="s">
        <v>113</v>
      </c>
      <c r="B185" s="66" t="s">
        <v>272</v>
      </c>
      <c r="C185" s="66" t="s">
        <v>68</v>
      </c>
      <c r="D185" s="66" t="s">
        <v>67</v>
      </c>
      <c r="E185" s="190" t="s">
        <v>330</v>
      </c>
      <c r="F185" s="20" t="s">
        <v>114</v>
      </c>
      <c r="G185" s="405">
        <f>'МП пр.5'!G81</f>
        <v>857.9</v>
      </c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spans="1:25" s="31" customFormat="1" ht="38.25" x14ac:dyDescent="0.2">
      <c r="A186" s="200" t="str">
        <f>'МП пр.5'!A89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186" s="393" t="s">
        <v>272</v>
      </c>
      <c r="C186" s="393" t="s">
        <v>68</v>
      </c>
      <c r="D186" s="393" t="s">
        <v>67</v>
      </c>
      <c r="E186" s="288" t="str">
        <f>'МП пр.5'!B89</f>
        <v xml:space="preserve">7Г 0 F3 00000 </v>
      </c>
      <c r="F186" s="177"/>
      <c r="G186" s="282">
        <f>G187+G192</f>
        <v>28964.899999999998</v>
      </c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spans="1:25" s="31" customFormat="1" ht="38.25" x14ac:dyDescent="0.2">
      <c r="A187" s="200" t="str">
        <f>'МП пр.5'!A90</f>
        <v>Обеспечение мероприятий по переселению граждвн из аварийного жилищного фонда за счет средств, поступающих от Фонда содействия реформированию жилищно-коммунального хозяйства</v>
      </c>
      <c r="B187" s="393" t="s">
        <v>272</v>
      </c>
      <c r="C187" s="393" t="s">
        <v>68</v>
      </c>
      <c r="D187" s="393" t="s">
        <v>67</v>
      </c>
      <c r="E187" s="288" t="str">
        <f>'МП пр.5'!B90</f>
        <v>7Г 0 F3 67483</v>
      </c>
      <c r="F187" s="177"/>
      <c r="G187" s="282">
        <f>G188+G190</f>
        <v>28385.599999999999</v>
      </c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spans="1:25" s="31" customFormat="1" ht="25.5" x14ac:dyDescent="0.2">
      <c r="A188" s="150" t="s">
        <v>335</v>
      </c>
      <c r="B188" s="393" t="s">
        <v>272</v>
      </c>
      <c r="C188" s="393" t="s">
        <v>68</v>
      </c>
      <c r="D188" s="393" t="s">
        <v>67</v>
      </c>
      <c r="E188" s="288" t="str">
        <f>'МП пр.5'!B91</f>
        <v>7Г 0 F3 67483</v>
      </c>
      <c r="F188" s="331">
        <v>200</v>
      </c>
      <c r="G188" s="282">
        <f>G189</f>
        <v>5241.8</v>
      </c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spans="1:25" s="31" customFormat="1" ht="25.5" x14ac:dyDescent="0.2">
      <c r="A189" s="150" t="s">
        <v>631</v>
      </c>
      <c r="B189" s="393" t="s">
        <v>272</v>
      </c>
      <c r="C189" s="393" t="s">
        <v>68</v>
      </c>
      <c r="D189" s="393" t="s">
        <v>67</v>
      </c>
      <c r="E189" s="288" t="str">
        <f>'МП пр.5'!B92</f>
        <v>7Г 0 F3 67483</v>
      </c>
      <c r="F189" s="331">
        <v>240</v>
      </c>
      <c r="G189" s="282">
        <f>'МП пр.5'!G95</f>
        <v>5241.8</v>
      </c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spans="1:25" s="31" customFormat="1" x14ac:dyDescent="0.2">
      <c r="A190" s="150" t="s">
        <v>110</v>
      </c>
      <c r="B190" s="393" t="s">
        <v>272</v>
      </c>
      <c r="C190" s="393" t="s">
        <v>68</v>
      </c>
      <c r="D190" s="393" t="s">
        <v>67</v>
      </c>
      <c r="E190" s="288" t="str">
        <f>'МП пр.5'!B96</f>
        <v>7Г 0 F3 67483</v>
      </c>
      <c r="F190" s="151" t="s">
        <v>111</v>
      </c>
      <c r="G190" s="282">
        <f>G191</f>
        <v>23143.8</v>
      </c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spans="1:25" s="31" customFormat="1" x14ac:dyDescent="0.2">
      <c r="A191" s="150" t="s">
        <v>113</v>
      </c>
      <c r="B191" s="393" t="s">
        <v>272</v>
      </c>
      <c r="C191" s="393" t="s">
        <v>68</v>
      </c>
      <c r="D191" s="393" t="s">
        <v>67</v>
      </c>
      <c r="E191" s="288" t="str">
        <f>'МП пр.5'!B97</f>
        <v>7Г 0 F3 67483</v>
      </c>
      <c r="F191" s="151" t="s">
        <v>114</v>
      </c>
      <c r="G191" s="282">
        <f>'МП пр.5'!G98</f>
        <v>23143.8</v>
      </c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spans="1:25" s="31" customFormat="1" ht="24.6" customHeight="1" x14ac:dyDescent="0.2">
      <c r="A192" s="200" t="str">
        <f>'МП пр.5'!A99</f>
        <v>Обеспечение мероприятий по переселению граждан из аварийного жилищного фонда за счет средств субъекта Российской Федерации</v>
      </c>
      <c r="B192" s="393" t="s">
        <v>272</v>
      </c>
      <c r="C192" s="393" t="s">
        <v>68</v>
      </c>
      <c r="D192" s="393" t="s">
        <v>67</v>
      </c>
      <c r="E192" s="288" t="str">
        <f>'МП пр.5'!B99</f>
        <v>7Г 0 F3 67484</v>
      </c>
      <c r="F192" s="177"/>
      <c r="G192" s="282">
        <f>G193+G195</f>
        <v>579.29999999999995</v>
      </c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spans="1:25" s="31" customFormat="1" ht="25.5" x14ac:dyDescent="0.2">
      <c r="A193" s="150" t="s">
        <v>335</v>
      </c>
      <c r="B193" s="393" t="s">
        <v>272</v>
      </c>
      <c r="C193" s="393" t="s">
        <v>68</v>
      </c>
      <c r="D193" s="393" t="s">
        <v>67</v>
      </c>
      <c r="E193" s="288" t="str">
        <f>'МП пр.5'!B98</f>
        <v>7Г 0 F3 67483</v>
      </c>
      <c r="F193" s="331">
        <v>200</v>
      </c>
      <c r="G193" s="282">
        <f>G194</f>
        <v>107</v>
      </c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spans="1:25" s="31" customFormat="1" ht="24.6" customHeight="1" x14ac:dyDescent="0.2">
      <c r="A194" s="150" t="s">
        <v>631</v>
      </c>
      <c r="B194" s="393" t="s">
        <v>272</v>
      </c>
      <c r="C194" s="393" t="s">
        <v>68</v>
      </c>
      <c r="D194" s="393" t="s">
        <v>67</v>
      </c>
      <c r="E194" s="288" t="str">
        <f>'МП пр.5'!B99</f>
        <v>7Г 0 F3 67484</v>
      </c>
      <c r="F194" s="331">
        <v>240</v>
      </c>
      <c r="G194" s="282">
        <f>'МП пр.5'!G104</f>
        <v>107</v>
      </c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spans="1:25" s="31" customFormat="1" x14ac:dyDescent="0.2">
      <c r="A195" s="150" t="s">
        <v>110</v>
      </c>
      <c r="B195" s="393" t="s">
        <v>272</v>
      </c>
      <c r="C195" s="393" t="s">
        <v>68</v>
      </c>
      <c r="D195" s="393" t="s">
        <v>67</v>
      </c>
      <c r="E195" s="288" t="str">
        <f>'МП пр.5'!B100</f>
        <v>7Г 0 F3 67484</v>
      </c>
      <c r="F195" s="151" t="s">
        <v>111</v>
      </c>
      <c r="G195" s="282">
        <f>G196</f>
        <v>472.3</v>
      </c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spans="1:25" s="31" customFormat="1" x14ac:dyDescent="0.2">
      <c r="A196" s="150" t="s">
        <v>113</v>
      </c>
      <c r="B196" s="393" t="s">
        <v>272</v>
      </c>
      <c r="C196" s="393" t="s">
        <v>68</v>
      </c>
      <c r="D196" s="393" t="s">
        <v>67</v>
      </c>
      <c r="E196" s="288" t="str">
        <f>'МП пр.5'!B101</f>
        <v>7Г 0 F3 67484</v>
      </c>
      <c r="F196" s="151" t="s">
        <v>114</v>
      </c>
      <c r="G196" s="282">
        <f>'МП пр.5'!G107</f>
        <v>472.3</v>
      </c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spans="1:25" s="31" customFormat="1" x14ac:dyDescent="0.2">
      <c r="A197" s="387" t="s">
        <v>583</v>
      </c>
      <c r="B197" s="393" t="s">
        <v>272</v>
      </c>
      <c r="C197" s="393" t="s">
        <v>68</v>
      </c>
      <c r="D197" s="393" t="s">
        <v>67</v>
      </c>
      <c r="E197" s="350" t="s">
        <v>584</v>
      </c>
      <c r="F197" s="177"/>
      <c r="G197" s="282">
        <f>G198</f>
        <v>6194.3</v>
      </c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spans="1:25" s="31" customFormat="1" ht="25.5" x14ac:dyDescent="0.2">
      <c r="A198" s="404" t="s">
        <v>718</v>
      </c>
      <c r="B198" s="393" t="s">
        <v>272</v>
      </c>
      <c r="C198" s="393" t="s">
        <v>68</v>
      </c>
      <c r="D198" s="393" t="s">
        <v>67</v>
      </c>
      <c r="E198" s="350" t="s">
        <v>719</v>
      </c>
      <c r="F198" s="177"/>
      <c r="G198" s="282">
        <f>G199</f>
        <v>6194.3</v>
      </c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spans="1:25" s="31" customFormat="1" x14ac:dyDescent="0.2">
      <c r="A199" s="150" t="s">
        <v>110</v>
      </c>
      <c r="B199" s="393" t="s">
        <v>272</v>
      </c>
      <c r="C199" s="393" t="s">
        <v>68</v>
      </c>
      <c r="D199" s="393" t="s">
        <v>67</v>
      </c>
      <c r="E199" s="350" t="s">
        <v>719</v>
      </c>
      <c r="F199" s="151" t="s">
        <v>111</v>
      </c>
      <c r="G199" s="282">
        <f>G200</f>
        <v>6194.3</v>
      </c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spans="1:25" s="31" customFormat="1" x14ac:dyDescent="0.2">
      <c r="A200" s="150" t="s">
        <v>113</v>
      </c>
      <c r="B200" s="393" t="s">
        <v>272</v>
      </c>
      <c r="C200" s="393" t="s">
        <v>68</v>
      </c>
      <c r="D200" s="393" t="s">
        <v>67</v>
      </c>
      <c r="E200" s="350" t="s">
        <v>719</v>
      </c>
      <c r="F200" s="151" t="s">
        <v>114</v>
      </c>
      <c r="G200" s="282">
        <v>6194.3</v>
      </c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spans="1:25" s="31" customFormat="1" x14ac:dyDescent="0.2">
      <c r="A201" s="15" t="s">
        <v>129</v>
      </c>
      <c r="B201" s="34" t="s">
        <v>272</v>
      </c>
      <c r="C201" s="34" t="s">
        <v>68</v>
      </c>
      <c r="D201" s="34" t="s">
        <v>73</v>
      </c>
      <c r="E201" s="176"/>
      <c r="F201" s="176"/>
      <c r="G201" s="284">
        <f>G202+G218</f>
        <v>3441.7999999999997</v>
      </c>
      <c r="H201" s="305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spans="1:25" s="31" customFormat="1" x14ac:dyDescent="0.2">
      <c r="A202" s="16" t="s">
        <v>496</v>
      </c>
      <c r="B202" s="20" t="s">
        <v>272</v>
      </c>
      <c r="C202" s="20" t="s">
        <v>68</v>
      </c>
      <c r="D202" s="20" t="s">
        <v>73</v>
      </c>
      <c r="E202" s="190" t="s">
        <v>497</v>
      </c>
      <c r="F202" s="176"/>
      <c r="G202" s="285">
        <f>G203+G210</f>
        <v>2668.7999999999997</v>
      </c>
      <c r="H202" s="305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spans="1:25" s="31" customFormat="1" ht="25.5" x14ac:dyDescent="0.2">
      <c r="A203" s="154" t="str">
        <f>'МП пр.5'!A395</f>
        <v>Муниципальная  программа  "Развитие образования в Сусуманском городском округе  на 2018- 2020 годы"</v>
      </c>
      <c r="B203" s="155" t="s">
        <v>272</v>
      </c>
      <c r="C203" s="155" t="s">
        <v>68</v>
      </c>
      <c r="D203" s="155" t="s">
        <v>73</v>
      </c>
      <c r="E203" s="171" t="str">
        <f>'МП пр.5'!B395</f>
        <v xml:space="preserve">7Р 0 00 00000 </v>
      </c>
      <c r="F203" s="171"/>
      <c r="G203" s="157">
        <f>G204</f>
        <v>2603.8999999999996</v>
      </c>
      <c r="H203" s="305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spans="1:25" s="76" customFormat="1" ht="25.5" x14ac:dyDescent="0.2">
      <c r="A204" s="150" t="str">
        <f>'МП пр.5'!A497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04" s="151" t="s">
        <v>272</v>
      </c>
      <c r="C204" s="151" t="s">
        <v>68</v>
      </c>
      <c r="D204" s="151" t="s">
        <v>73</v>
      </c>
      <c r="E204" s="177" t="str">
        <f>'МП пр.5'!B497</f>
        <v>7Р 0 04 00000</v>
      </c>
      <c r="F204" s="177"/>
      <c r="G204" s="282">
        <f>G205</f>
        <v>2603.8999999999996</v>
      </c>
      <c r="H204" s="3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</row>
    <row r="205" spans="1:25" s="76" customFormat="1" ht="25.5" x14ac:dyDescent="0.2">
      <c r="A205" s="150" t="str">
        <f>'МП пр.5'!A498</f>
        <v xml:space="preserve">Осуществление государственных полномочий по организации и осуществлению деятельности по опеке и попечительству </v>
      </c>
      <c r="B205" s="151" t="s">
        <v>272</v>
      </c>
      <c r="C205" s="151" t="s">
        <v>68</v>
      </c>
      <c r="D205" s="151" t="s">
        <v>73</v>
      </c>
      <c r="E205" s="177" t="str">
        <f>'МП пр.5'!B498</f>
        <v>7Р 0 04 74090</v>
      </c>
      <c r="F205" s="177"/>
      <c r="G205" s="282">
        <f>G206+G208</f>
        <v>2603.8999999999996</v>
      </c>
      <c r="H205" s="3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</row>
    <row r="206" spans="1:25" s="31" customFormat="1" ht="38.25" x14ac:dyDescent="0.2">
      <c r="A206" s="150" t="s">
        <v>92</v>
      </c>
      <c r="B206" s="151" t="s">
        <v>272</v>
      </c>
      <c r="C206" s="151" t="s">
        <v>68</v>
      </c>
      <c r="D206" s="151" t="s">
        <v>73</v>
      </c>
      <c r="E206" s="177" t="s">
        <v>441</v>
      </c>
      <c r="F206" s="177" t="s">
        <v>93</v>
      </c>
      <c r="G206" s="282">
        <f>G207</f>
        <v>2420.1999999999998</v>
      </c>
      <c r="H206" s="305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spans="1:25" s="31" customFormat="1" x14ac:dyDescent="0.2">
      <c r="A207" s="150" t="s">
        <v>89</v>
      </c>
      <c r="B207" s="151" t="s">
        <v>272</v>
      </c>
      <c r="C207" s="151" t="s">
        <v>68</v>
      </c>
      <c r="D207" s="151" t="s">
        <v>73</v>
      </c>
      <c r="E207" s="177" t="s">
        <v>441</v>
      </c>
      <c r="F207" s="177" t="s">
        <v>90</v>
      </c>
      <c r="G207" s="282">
        <f>'МП пр.5'!G503</f>
        <v>2420.1999999999998</v>
      </c>
      <c r="H207" s="305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spans="1:25" s="31" customFormat="1" ht="25.5" x14ac:dyDescent="0.2">
      <c r="A208" s="150" t="s">
        <v>335</v>
      </c>
      <c r="B208" s="151" t="s">
        <v>272</v>
      </c>
      <c r="C208" s="151" t="s">
        <v>68</v>
      </c>
      <c r="D208" s="151" t="s">
        <v>73</v>
      </c>
      <c r="E208" s="177" t="s">
        <v>441</v>
      </c>
      <c r="F208" s="177" t="s">
        <v>94</v>
      </c>
      <c r="G208" s="282">
        <f>G209</f>
        <v>183.7</v>
      </c>
      <c r="H208" s="305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spans="1:25" s="31" customFormat="1" ht="25.5" x14ac:dyDescent="0.2">
      <c r="A209" s="150" t="s">
        <v>631</v>
      </c>
      <c r="B209" s="151" t="s">
        <v>272</v>
      </c>
      <c r="C209" s="151" t="s">
        <v>68</v>
      </c>
      <c r="D209" s="151" t="s">
        <v>73</v>
      </c>
      <c r="E209" s="177" t="s">
        <v>441</v>
      </c>
      <c r="F209" s="177" t="s">
        <v>91</v>
      </c>
      <c r="G209" s="282">
        <f>'МП пр.5'!G506</f>
        <v>183.7</v>
      </c>
      <c r="H209" s="305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spans="1:25" ht="38.25" x14ac:dyDescent="0.2">
      <c r="A210" s="158" t="str">
        <f>'МП пр.5'!A669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10" s="159" t="s">
        <v>272</v>
      </c>
      <c r="C210" s="155" t="s">
        <v>68</v>
      </c>
      <c r="D210" s="155" t="s">
        <v>73</v>
      </c>
      <c r="E210" s="171" t="str">
        <f>'МП пр.5'!B669</f>
        <v>7L 0 00 00000</v>
      </c>
      <c r="F210" s="171"/>
      <c r="G210" s="157">
        <f>G211</f>
        <v>64.900000000000006</v>
      </c>
    </row>
    <row r="211" spans="1:25" ht="25.5" x14ac:dyDescent="0.2">
      <c r="A211" s="29" t="str">
        <f>'МП пр.5'!A670</f>
        <v>Основное мероприятие "Оказание финансовой поддержки деятельности социально ориентированных некоммерческих организаций"</v>
      </c>
      <c r="B211" s="19" t="s">
        <v>272</v>
      </c>
      <c r="C211" s="20" t="s">
        <v>68</v>
      </c>
      <c r="D211" s="20" t="s">
        <v>73</v>
      </c>
      <c r="E211" s="172" t="str">
        <f>'МП пр.5'!B670</f>
        <v>7L 0 01 00000</v>
      </c>
      <c r="F211" s="172"/>
      <c r="G211" s="64">
        <f>G212+G215</f>
        <v>64.900000000000006</v>
      </c>
    </row>
    <row r="212" spans="1:25" ht="25.5" x14ac:dyDescent="0.2">
      <c r="A212" s="200" t="str">
        <f>'МП пр.5'!A671</f>
        <v>Поддержка деятельности социально ориентированных некоммерческих организаций за счет средств из областного бюджета</v>
      </c>
      <c r="B212" s="164" t="s">
        <v>272</v>
      </c>
      <c r="C212" s="151" t="s">
        <v>68</v>
      </c>
      <c r="D212" s="151" t="s">
        <v>73</v>
      </c>
      <c r="E212" s="177" t="str">
        <f>'МП пр.5'!B674</f>
        <v>7L 0 01 73280</v>
      </c>
      <c r="F212" s="177"/>
      <c r="G212" s="282">
        <f>G213</f>
        <v>34.9</v>
      </c>
    </row>
    <row r="213" spans="1:25" ht="25.5" x14ac:dyDescent="0.2">
      <c r="A213" s="150" t="s">
        <v>95</v>
      </c>
      <c r="B213" s="164" t="s">
        <v>272</v>
      </c>
      <c r="C213" s="151" t="s">
        <v>68</v>
      </c>
      <c r="D213" s="151" t="s">
        <v>73</v>
      </c>
      <c r="E213" s="177" t="str">
        <f>'МП пр.5'!B675</f>
        <v>7L 0 01 73280</v>
      </c>
      <c r="F213" s="177" t="s">
        <v>96</v>
      </c>
      <c r="G213" s="282">
        <f>G214</f>
        <v>34.9</v>
      </c>
    </row>
    <row r="214" spans="1:25" ht="38.25" x14ac:dyDescent="0.2">
      <c r="A214" s="417" t="s">
        <v>762</v>
      </c>
      <c r="B214" s="164" t="s">
        <v>272</v>
      </c>
      <c r="C214" s="151" t="s">
        <v>68</v>
      </c>
      <c r="D214" s="151" t="s">
        <v>73</v>
      </c>
      <c r="E214" s="177" t="str">
        <f>'МП пр.5'!B676</f>
        <v>7L 0 01 73280</v>
      </c>
      <c r="F214" s="331">
        <v>630</v>
      </c>
      <c r="G214" s="282">
        <f>'МП пр.5'!G676</f>
        <v>34.9</v>
      </c>
    </row>
    <row r="215" spans="1:25" x14ac:dyDescent="0.2">
      <c r="A215" s="16" t="str">
        <f>'МП пр.5'!A677</f>
        <v>Поддержка деятельности социально ориентированных некоммерческих организаций</v>
      </c>
      <c r="B215" s="19" t="s">
        <v>272</v>
      </c>
      <c r="C215" s="20" t="s">
        <v>68</v>
      </c>
      <c r="D215" s="20" t="s">
        <v>73</v>
      </c>
      <c r="E215" s="172" t="str">
        <f>'МП пр.5'!B677</f>
        <v>7L 0 01 91700</v>
      </c>
      <c r="F215" s="172"/>
      <c r="G215" s="64">
        <f>G216</f>
        <v>30</v>
      </c>
    </row>
    <row r="216" spans="1:25" ht="25.5" x14ac:dyDescent="0.2">
      <c r="A216" s="16" t="s">
        <v>95</v>
      </c>
      <c r="B216" s="19" t="s">
        <v>272</v>
      </c>
      <c r="C216" s="20" t="s">
        <v>68</v>
      </c>
      <c r="D216" s="20" t="s">
        <v>73</v>
      </c>
      <c r="E216" s="172" t="s">
        <v>475</v>
      </c>
      <c r="F216" s="172" t="s">
        <v>96</v>
      </c>
      <c r="G216" s="64">
        <f>G217</f>
        <v>30</v>
      </c>
    </row>
    <row r="217" spans="1:25" ht="38.25" x14ac:dyDescent="0.2">
      <c r="A217" s="417" t="s">
        <v>762</v>
      </c>
      <c r="B217" s="19" t="s">
        <v>272</v>
      </c>
      <c r="C217" s="20" t="s">
        <v>68</v>
      </c>
      <c r="D217" s="20" t="s">
        <v>73</v>
      </c>
      <c r="E217" s="172" t="s">
        <v>475</v>
      </c>
      <c r="F217" s="262">
        <v>630</v>
      </c>
      <c r="G217" s="64">
        <f>'МП пр.5'!G682</f>
        <v>30</v>
      </c>
    </row>
    <row r="218" spans="1:25" s="76" customFormat="1" ht="38.25" x14ac:dyDescent="0.2">
      <c r="A218" s="202" t="s">
        <v>594</v>
      </c>
      <c r="B218" s="151" t="s">
        <v>272</v>
      </c>
      <c r="C218" s="151" t="s">
        <v>68</v>
      </c>
      <c r="D218" s="151" t="s">
        <v>73</v>
      </c>
      <c r="E218" s="177" t="s">
        <v>482</v>
      </c>
      <c r="F218" s="177"/>
      <c r="G218" s="286">
        <f>G219</f>
        <v>773</v>
      </c>
      <c r="H218" s="3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</row>
    <row r="219" spans="1:25" s="76" customFormat="1" ht="25.5" x14ac:dyDescent="0.2">
      <c r="A219" s="150" t="s">
        <v>504</v>
      </c>
      <c r="B219" s="151" t="s">
        <v>272</v>
      </c>
      <c r="C219" s="151" t="s">
        <v>68</v>
      </c>
      <c r="D219" s="151" t="s">
        <v>73</v>
      </c>
      <c r="E219" s="177" t="s">
        <v>596</v>
      </c>
      <c r="F219" s="177"/>
      <c r="G219" s="286">
        <f>G220</f>
        <v>773</v>
      </c>
      <c r="H219" s="3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</row>
    <row r="220" spans="1:25" s="76" customFormat="1" ht="25.5" x14ac:dyDescent="0.2">
      <c r="A220" s="150" t="s">
        <v>607</v>
      </c>
      <c r="B220" s="151" t="s">
        <v>272</v>
      </c>
      <c r="C220" s="151" t="s">
        <v>68</v>
      </c>
      <c r="D220" s="151" t="s">
        <v>73</v>
      </c>
      <c r="E220" s="177" t="s">
        <v>597</v>
      </c>
      <c r="F220" s="177"/>
      <c r="G220" s="286">
        <f>G221+G223</f>
        <v>773</v>
      </c>
      <c r="H220" s="3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</row>
    <row r="221" spans="1:25" ht="38.25" x14ac:dyDescent="0.2">
      <c r="A221" s="150" t="s">
        <v>92</v>
      </c>
      <c r="B221" s="151" t="s">
        <v>272</v>
      </c>
      <c r="C221" s="151" t="s">
        <v>68</v>
      </c>
      <c r="D221" s="151" t="s">
        <v>73</v>
      </c>
      <c r="E221" s="177" t="s">
        <v>597</v>
      </c>
      <c r="F221" s="177" t="s">
        <v>93</v>
      </c>
      <c r="G221" s="282">
        <f>G222</f>
        <v>564.29999999999995</v>
      </c>
    </row>
    <row r="222" spans="1:25" x14ac:dyDescent="0.2">
      <c r="A222" s="150" t="s">
        <v>89</v>
      </c>
      <c r="B222" s="151" t="s">
        <v>272</v>
      </c>
      <c r="C222" s="151" t="s">
        <v>68</v>
      </c>
      <c r="D222" s="151" t="s">
        <v>73</v>
      </c>
      <c r="E222" s="177" t="s">
        <v>597</v>
      </c>
      <c r="F222" s="177" t="s">
        <v>90</v>
      </c>
      <c r="G222" s="282">
        <f>537.9+26.4</f>
        <v>564.29999999999995</v>
      </c>
    </row>
    <row r="223" spans="1:25" ht="25.5" x14ac:dyDescent="0.2">
      <c r="A223" s="150" t="s">
        <v>335</v>
      </c>
      <c r="B223" s="151" t="s">
        <v>272</v>
      </c>
      <c r="C223" s="151" t="s">
        <v>68</v>
      </c>
      <c r="D223" s="151" t="s">
        <v>73</v>
      </c>
      <c r="E223" s="177" t="s">
        <v>597</v>
      </c>
      <c r="F223" s="177" t="s">
        <v>94</v>
      </c>
      <c r="G223" s="282">
        <f>G224</f>
        <v>208.7</v>
      </c>
    </row>
    <row r="224" spans="1:25" ht="25.5" x14ac:dyDescent="0.2">
      <c r="A224" s="150" t="s">
        <v>631</v>
      </c>
      <c r="B224" s="151" t="s">
        <v>272</v>
      </c>
      <c r="C224" s="151" t="s">
        <v>68</v>
      </c>
      <c r="D224" s="151" t="s">
        <v>73</v>
      </c>
      <c r="E224" s="177" t="s">
        <v>597</v>
      </c>
      <c r="F224" s="177" t="s">
        <v>91</v>
      </c>
      <c r="G224" s="282">
        <f>235.1-26.4</f>
        <v>208.7</v>
      </c>
    </row>
    <row r="225" spans="1:8" x14ac:dyDescent="0.2">
      <c r="A225" s="161" t="s">
        <v>131</v>
      </c>
      <c r="B225" s="162" t="s">
        <v>273</v>
      </c>
      <c r="C225" s="148"/>
      <c r="D225" s="148"/>
      <c r="E225" s="199"/>
      <c r="F225" s="199"/>
      <c r="G225" s="338">
        <f>G226+G250</f>
        <v>21184.2</v>
      </c>
      <c r="H225" s="11"/>
    </row>
    <row r="226" spans="1:8" x14ac:dyDescent="0.2">
      <c r="A226" s="15" t="s">
        <v>2</v>
      </c>
      <c r="B226" s="40" t="s">
        <v>273</v>
      </c>
      <c r="C226" s="34" t="s">
        <v>63</v>
      </c>
      <c r="D226" s="34" t="s">
        <v>34</v>
      </c>
      <c r="E226" s="176"/>
      <c r="F226" s="176"/>
      <c r="G226" s="69">
        <f>G227+G245</f>
        <v>21172.2</v>
      </c>
      <c r="H226" s="11"/>
    </row>
    <row r="227" spans="1:8" ht="25.5" x14ac:dyDescent="0.2">
      <c r="A227" s="15" t="s">
        <v>76</v>
      </c>
      <c r="B227" s="40" t="s">
        <v>273</v>
      </c>
      <c r="C227" s="34" t="s">
        <v>63</v>
      </c>
      <c r="D227" s="34" t="s">
        <v>73</v>
      </c>
      <c r="E227" s="176"/>
      <c r="F227" s="176"/>
      <c r="G227" s="69">
        <f>G228</f>
        <v>20971.7</v>
      </c>
      <c r="H227" s="11"/>
    </row>
    <row r="228" spans="1:8" ht="25.5" x14ac:dyDescent="0.2">
      <c r="A228" s="16" t="s">
        <v>279</v>
      </c>
      <c r="B228" s="19" t="s">
        <v>273</v>
      </c>
      <c r="C228" s="20" t="s">
        <v>63</v>
      </c>
      <c r="D228" s="20" t="s">
        <v>73</v>
      </c>
      <c r="E228" s="172" t="s">
        <v>176</v>
      </c>
      <c r="F228" s="172"/>
      <c r="G228" s="64">
        <f>G229</f>
        <v>20971.7</v>
      </c>
      <c r="H228" s="11"/>
    </row>
    <row r="229" spans="1:8" x14ac:dyDescent="0.2">
      <c r="A229" s="16" t="s">
        <v>47</v>
      </c>
      <c r="B229" s="19" t="s">
        <v>273</v>
      </c>
      <c r="C229" s="20" t="s">
        <v>63</v>
      </c>
      <c r="D229" s="20" t="s">
        <v>73</v>
      </c>
      <c r="E229" s="172" t="s">
        <v>182</v>
      </c>
      <c r="F229" s="172"/>
      <c r="G229" s="64">
        <f>G230+G233+G239+G242</f>
        <v>20971.7</v>
      </c>
      <c r="H229" s="11"/>
    </row>
    <row r="230" spans="1:8" x14ac:dyDescent="0.2">
      <c r="A230" s="16" t="s">
        <v>178</v>
      </c>
      <c r="B230" s="19" t="s">
        <v>273</v>
      </c>
      <c r="C230" s="20" t="s">
        <v>63</v>
      </c>
      <c r="D230" s="20" t="s">
        <v>73</v>
      </c>
      <c r="E230" s="172" t="s">
        <v>183</v>
      </c>
      <c r="F230" s="172"/>
      <c r="G230" s="64">
        <f>G231</f>
        <v>19748.400000000001</v>
      </c>
      <c r="H230" s="11"/>
    </row>
    <row r="231" spans="1:8" ht="38.25" x14ac:dyDescent="0.2">
      <c r="A231" s="16" t="s">
        <v>92</v>
      </c>
      <c r="B231" s="19" t="s">
        <v>273</v>
      </c>
      <c r="C231" s="20" t="s">
        <v>63</v>
      </c>
      <c r="D231" s="20" t="s">
        <v>73</v>
      </c>
      <c r="E231" s="172" t="s">
        <v>183</v>
      </c>
      <c r="F231" s="172" t="s">
        <v>93</v>
      </c>
      <c r="G231" s="64">
        <f>G232</f>
        <v>19748.400000000001</v>
      </c>
      <c r="H231" s="11"/>
    </row>
    <row r="232" spans="1:8" x14ac:dyDescent="0.2">
      <c r="A232" s="16" t="s">
        <v>89</v>
      </c>
      <c r="B232" s="19" t="s">
        <v>273</v>
      </c>
      <c r="C232" s="20" t="s">
        <v>63</v>
      </c>
      <c r="D232" s="20" t="s">
        <v>73</v>
      </c>
      <c r="E232" s="172" t="s">
        <v>183</v>
      </c>
      <c r="F232" s="172" t="s">
        <v>90</v>
      </c>
      <c r="G232" s="64">
        <f>20343.4-595</f>
        <v>19748.400000000001</v>
      </c>
      <c r="H232" s="11"/>
    </row>
    <row r="233" spans="1:8" x14ac:dyDescent="0.2">
      <c r="A233" s="16" t="s">
        <v>179</v>
      </c>
      <c r="B233" s="19" t="s">
        <v>273</v>
      </c>
      <c r="C233" s="20" t="s">
        <v>63</v>
      </c>
      <c r="D233" s="20" t="s">
        <v>73</v>
      </c>
      <c r="E233" s="172" t="s">
        <v>184</v>
      </c>
      <c r="F233" s="172"/>
      <c r="G233" s="64">
        <f>G234+G236</f>
        <v>781.3</v>
      </c>
      <c r="H233" s="11"/>
    </row>
    <row r="234" spans="1:8" ht="25.5" x14ac:dyDescent="0.2">
      <c r="A234" s="16" t="s">
        <v>335</v>
      </c>
      <c r="B234" s="19" t="s">
        <v>273</v>
      </c>
      <c r="C234" s="20" t="s">
        <v>63</v>
      </c>
      <c r="D234" s="20" t="s">
        <v>73</v>
      </c>
      <c r="E234" s="172" t="s">
        <v>184</v>
      </c>
      <c r="F234" s="172" t="s">
        <v>94</v>
      </c>
      <c r="G234" s="64">
        <f>G235</f>
        <v>775.5</v>
      </c>
      <c r="H234" s="11"/>
    </row>
    <row r="235" spans="1:8" ht="25.5" x14ac:dyDescent="0.2">
      <c r="A235" s="16" t="s">
        <v>631</v>
      </c>
      <c r="B235" s="19" t="s">
        <v>273</v>
      </c>
      <c r="C235" s="20" t="s">
        <v>63</v>
      </c>
      <c r="D235" s="20" t="s">
        <v>73</v>
      </c>
      <c r="E235" s="172" t="s">
        <v>184</v>
      </c>
      <c r="F235" s="172" t="s">
        <v>91</v>
      </c>
      <c r="G235" s="390">
        <f>657.5+595-595+70+48</f>
        <v>775.5</v>
      </c>
      <c r="H235" s="11"/>
    </row>
    <row r="236" spans="1:8" x14ac:dyDescent="0.2">
      <c r="A236" s="16" t="s">
        <v>110</v>
      </c>
      <c r="B236" s="19" t="s">
        <v>273</v>
      </c>
      <c r="C236" s="20" t="s">
        <v>63</v>
      </c>
      <c r="D236" s="20" t="s">
        <v>73</v>
      </c>
      <c r="E236" s="172" t="s">
        <v>184</v>
      </c>
      <c r="F236" s="172" t="s">
        <v>111</v>
      </c>
      <c r="G236" s="64">
        <f>G238+G237</f>
        <v>5.8</v>
      </c>
      <c r="H236" s="11"/>
    </row>
    <row r="237" spans="1:8" x14ac:dyDescent="0.2">
      <c r="A237" s="351" t="s">
        <v>675</v>
      </c>
      <c r="B237" s="19" t="s">
        <v>273</v>
      </c>
      <c r="C237" s="20" t="s">
        <v>63</v>
      </c>
      <c r="D237" s="20" t="s">
        <v>73</v>
      </c>
      <c r="E237" s="172" t="s">
        <v>184</v>
      </c>
      <c r="F237" s="262">
        <v>830</v>
      </c>
      <c r="G237" s="64">
        <v>1.3</v>
      </c>
      <c r="H237" s="11"/>
    </row>
    <row r="238" spans="1:8" x14ac:dyDescent="0.2">
      <c r="A238" s="16" t="s">
        <v>113</v>
      </c>
      <c r="B238" s="19" t="s">
        <v>273</v>
      </c>
      <c r="C238" s="20" t="s">
        <v>63</v>
      </c>
      <c r="D238" s="20" t="s">
        <v>73</v>
      </c>
      <c r="E238" s="172" t="s">
        <v>184</v>
      </c>
      <c r="F238" s="172" t="s">
        <v>114</v>
      </c>
      <c r="G238" s="64">
        <v>4.5</v>
      </c>
      <c r="H238" s="11"/>
    </row>
    <row r="239" spans="1:8" ht="51" x14ac:dyDescent="0.2">
      <c r="A239" s="16" t="s">
        <v>205</v>
      </c>
      <c r="B239" s="19" t="s">
        <v>273</v>
      </c>
      <c r="C239" s="20" t="s">
        <v>63</v>
      </c>
      <c r="D239" s="20" t="s">
        <v>73</v>
      </c>
      <c r="E239" s="172" t="s">
        <v>480</v>
      </c>
      <c r="F239" s="172"/>
      <c r="G239" s="64">
        <f>G240</f>
        <v>432</v>
      </c>
      <c r="H239" s="11"/>
    </row>
    <row r="240" spans="1:8" ht="38.25" x14ac:dyDescent="0.2">
      <c r="A240" s="16" t="s">
        <v>92</v>
      </c>
      <c r="B240" s="19" t="s">
        <v>273</v>
      </c>
      <c r="C240" s="20" t="s">
        <v>63</v>
      </c>
      <c r="D240" s="20" t="s">
        <v>73</v>
      </c>
      <c r="E240" s="172" t="s">
        <v>480</v>
      </c>
      <c r="F240" s="172" t="s">
        <v>93</v>
      </c>
      <c r="G240" s="64">
        <f>G241</f>
        <v>432</v>
      </c>
      <c r="H240" s="11"/>
    </row>
    <row r="241" spans="1:8" x14ac:dyDescent="0.2">
      <c r="A241" s="16" t="s">
        <v>89</v>
      </c>
      <c r="B241" s="19" t="s">
        <v>273</v>
      </c>
      <c r="C241" s="20" t="s">
        <v>63</v>
      </c>
      <c r="D241" s="20" t="s">
        <v>73</v>
      </c>
      <c r="E241" s="172" t="s">
        <v>480</v>
      </c>
      <c r="F241" s="172" t="s">
        <v>90</v>
      </c>
      <c r="G241" s="390">
        <f>550-70-48</f>
        <v>432</v>
      </c>
      <c r="H241" s="11"/>
    </row>
    <row r="242" spans="1:8" x14ac:dyDescent="0.2">
      <c r="A242" s="16" t="s">
        <v>177</v>
      </c>
      <c r="B242" s="19" t="s">
        <v>273</v>
      </c>
      <c r="C242" s="20" t="s">
        <v>63</v>
      </c>
      <c r="D242" s="20" t="s">
        <v>73</v>
      </c>
      <c r="E242" s="172" t="s">
        <v>481</v>
      </c>
      <c r="F242" s="172"/>
      <c r="G242" s="64">
        <f>G243</f>
        <v>10</v>
      </c>
      <c r="H242" s="11"/>
    </row>
    <row r="243" spans="1:8" ht="38.25" x14ac:dyDescent="0.2">
      <c r="A243" s="16" t="s">
        <v>92</v>
      </c>
      <c r="B243" s="19" t="s">
        <v>273</v>
      </c>
      <c r="C243" s="20" t="s">
        <v>63</v>
      </c>
      <c r="D243" s="20" t="s">
        <v>73</v>
      </c>
      <c r="E243" s="172" t="s">
        <v>481</v>
      </c>
      <c r="F243" s="172" t="s">
        <v>93</v>
      </c>
      <c r="G243" s="64">
        <f>G244</f>
        <v>10</v>
      </c>
      <c r="H243" s="11"/>
    </row>
    <row r="244" spans="1:8" x14ac:dyDescent="0.2">
      <c r="A244" s="16" t="s">
        <v>89</v>
      </c>
      <c r="B244" s="19" t="s">
        <v>273</v>
      </c>
      <c r="C244" s="20" t="s">
        <v>63</v>
      </c>
      <c r="D244" s="20" t="s">
        <v>73</v>
      </c>
      <c r="E244" s="172" t="s">
        <v>481</v>
      </c>
      <c r="F244" s="172" t="s">
        <v>90</v>
      </c>
      <c r="G244" s="64">
        <v>10</v>
      </c>
      <c r="H244" s="11"/>
    </row>
    <row r="245" spans="1:8" x14ac:dyDescent="0.2">
      <c r="A245" s="15" t="s">
        <v>3</v>
      </c>
      <c r="B245" s="40" t="s">
        <v>273</v>
      </c>
      <c r="C245" s="34" t="s">
        <v>63</v>
      </c>
      <c r="D245" s="34" t="s">
        <v>71</v>
      </c>
      <c r="E245" s="176"/>
      <c r="F245" s="176"/>
      <c r="G245" s="69">
        <f>G246</f>
        <v>200.50000000000003</v>
      </c>
      <c r="H245" s="11"/>
    </row>
    <row r="246" spans="1:8" x14ac:dyDescent="0.2">
      <c r="A246" s="16" t="s">
        <v>3</v>
      </c>
      <c r="B246" s="19" t="s">
        <v>273</v>
      </c>
      <c r="C246" s="20" t="s">
        <v>63</v>
      </c>
      <c r="D246" s="20" t="s">
        <v>71</v>
      </c>
      <c r="E246" s="172" t="s">
        <v>506</v>
      </c>
      <c r="F246" s="172"/>
      <c r="G246" s="64">
        <f>G247</f>
        <v>200.50000000000003</v>
      </c>
      <c r="H246" s="11"/>
    </row>
    <row r="247" spans="1:8" x14ac:dyDescent="0.2">
      <c r="A247" s="16" t="s">
        <v>271</v>
      </c>
      <c r="B247" s="19" t="s">
        <v>273</v>
      </c>
      <c r="C247" s="20" t="s">
        <v>63</v>
      </c>
      <c r="D247" s="20" t="s">
        <v>71</v>
      </c>
      <c r="E247" s="172" t="s">
        <v>507</v>
      </c>
      <c r="F247" s="172"/>
      <c r="G247" s="64">
        <f>G248</f>
        <v>200.50000000000003</v>
      </c>
      <c r="H247" s="11"/>
    </row>
    <row r="248" spans="1:8" x14ac:dyDescent="0.2">
      <c r="A248" s="16" t="s">
        <v>110</v>
      </c>
      <c r="B248" s="19" t="s">
        <v>273</v>
      </c>
      <c r="C248" s="20" t="s">
        <v>63</v>
      </c>
      <c r="D248" s="20" t="s">
        <v>71</v>
      </c>
      <c r="E248" s="172" t="s">
        <v>507</v>
      </c>
      <c r="F248" s="172" t="s">
        <v>111</v>
      </c>
      <c r="G248" s="64">
        <f>G249</f>
        <v>200.50000000000003</v>
      </c>
      <c r="H248" s="11"/>
    </row>
    <row r="249" spans="1:8" x14ac:dyDescent="0.2">
      <c r="A249" s="16" t="s">
        <v>117</v>
      </c>
      <c r="B249" s="19" t="s">
        <v>273</v>
      </c>
      <c r="C249" s="20" t="s">
        <v>63</v>
      </c>
      <c r="D249" s="20" t="s">
        <v>71</v>
      </c>
      <c r="E249" s="172" t="s">
        <v>507</v>
      </c>
      <c r="F249" s="172" t="s">
        <v>118</v>
      </c>
      <c r="G249" s="64">
        <f>264.1-63.6</f>
        <v>200.50000000000003</v>
      </c>
      <c r="H249" s="11"/>
    </row>
    <row r="250" spans="1:8" x14ac:dyDescent="0.2">
      <c r="A250" s="15" t="s">
        <v>199</v>
      </c>
      <c r="B250" s="40" t="s">
        <v>273</v>
      </c>
      <c r="C250" s="34" t="s">
        <v>84</v>
      </c>
      <c r="D250" s="34" t="s">
        <v>34</v>
      </c>
      <c r="E250" s="176"/>
      <c r="F250" s="176"/>
      <c r="G250" s="69">
        <f>G251</f>
        <v>12</v>
      </c>
      <c r="H250" s="11"/>
    </row>
    <row r="251" spans="1:8" x14ac:dyDescent="0.2">
      <c r="A251" s="484" t="s">
        <v>763</v>
      </c>
      <c r="B251" s="40" t="s">
        <v>273</v>
      </c>
      <c r="C251" s="34" t="s">
        <v>84</v>
      </c>
      <c r="D251" s="34" t="s">
        <v>63</v>
      </c>
      <c r="E251" s="176"/>
      <c r="F251" s="176"/>
      <c r="G251" s="64">
        <f>G252</f>
        <v>12</v>
      </c>
      <c r="H251" s="11"/>
    </row>
    <row r="252" spans="1:8" x14ac:dyDescent="0.2">
      <c r="A252" s="16" t="s">
        <v>86</v>
      </c>
      <c r="B252" s="19" t="s">
        <v>273</v>
      </c>
      <c r="C252" s="20" t="s">
        <v>84</v>
      </c>
      <c r="D252" s="20" t="s">
        <v>63</v>
      </c>
      <c r="E252" s="172" t="s">
        <v>508</v>
      </c>
      <c r="F252" s="172"/>
      <c r="G252" s="64">
        <f>G253</f>
        <v>12</v>
      </c>
      <c r="H252" s="11"/>
    </row>
    <row r="253" spans="1:8" x14ac:dyDescent="0.2">
      <c r="A253" s="16" t="s">
        <v>87</v>
      </c>
      <c r="B253" s="19" t="s">
        <v>273</v>
      </c>
      <c r="C253" s="20" t="s">
        <v>84</v>
      </c>
      <c r="D253" s="20" t="s">
        <v>63</v>
      </c>
      <c r="E253" s="172" t="s">
        <v>509</v>
      </c>
      <c r="F253" s="172"/>
      <c r="G253" s="64">
        <f>G254</f>
        <v>12</v>
      </c>
      <c r="H253" s="11"/>
    </row>
    <row r="254" spans="1:8" x14ac:dyDescent="0.2">
      <c r="A254" s="16" t="s">
        <v>634</v>
      </c>
      <c r="B254" s="19" t="s">
        <v>273</v>
      </c>
      <c r="C254" s="20" t="s">
        <v>84</v>
      </c>
      <c r="D254" s="20" t="s">
        <v>63</v>
      </c>
      <c r="E254" s="172" t="s">
        <v>509</v>
      </c>
      <c r="F254" s="172" t="s">
        <v>107</v>
      </c>
      <c r="G254" s="64">
        <f>G255</f>
        <v>12</v>
      </c>
      <c r="H254" s="11"/>
    </row>
    <row r="255" spans="1:8" x14ac:dyDescent="0.2">
      <c r="A255" s="16" t="s">
        <v>108</v>
      </c>
      <c r="B255" s="19" t="s">
        <v>273</v>
      </c>
      <c r="C255" s="20" t="s">
        <v>84</v>
      </c>
      <c r="D255" s="20" t="s">
        <v>63</v>
      </c>
      <c r="E255" s="172" t="s">
        <v>509</v>
      </c>
      <c r="F255" s="172" t="s">
        <v>109</v>
      </c>
      <c r="G255" s="64">
        <v>12</v>
      </c>
      <c r="H255" s="11"/>
    </row>
    <row r="256" spans="1:8" x14ac:dyDescent="0.2">
      <c r="A256" s="163" t="s">
        <v>132</v>
      </c>
      <c r="B256" s="162" t="s">
        <v>274</v>
      </c>
      <c r="C256" s="148"/>
      <c r="D256" s="148"/>
      <c r="E256" s="199"/>
      <c r="F256" s="199"/>
      <c r="G256" s="338">
        <f>G257</f>
        <v>7695.4000000000005</v>
      </c>
      <c r="H256" s="11"/>
    </row>
    <row r="257" spans="1:8" x14ac:dyDescent="0.2">
      <c r="A257" s="14" t="s">
        <v>2</v>
      </c>
      <c r="B257" s="40" t="s">
        <v>274</v>
      </c>
      <c r="C257" s="34" t="s">
        <v>63</v>
      </c>
      <c r="D257" s="34" t="s">
        <v>34</v>
      </c>
      <c r="E257" s="176"/>
      <c r="F257" s="176"/>
      <c r="G257" s="69">
        <f>G258+G279</f>
        <v>7695.4000000000005</v>
      </c>
      <c r="H257" s="11"/>
    </row>
    <row r="258" spans="1:8" ht="25.5" x14ac:dyDescent="0.2">
      <c r="A258" s="14" t="s">
        <v>19</v>
      </c>
      <c r="B258" s="40" t="s">
        <v>274</v>
      </c>
      <c r="C258" s="34" t="s">
        <v>63</v>
      </c>
      <c r="D258" s="34" t="s">
        <v>67</v>
      </c>
      <c r="E258" s="176"/>
      <c r="F258" s="176"/>
      <c r="G258" s="69">
        <f>G259</f>
        <v>3975.9000000000005</v>
      </c>
      <c r="H258" s="11"/>
    </row>
    <row r="259" spans="1:8" ht="25.5" x14ac:dyDescent="0.2">
      <c r="A259" s="16" t="s">
        <v>279</v>
      </c>
      <c r="B259" s="19" t="s">
        <v>274</v>
      </c>
      <c r="C259" s="20" t="s">
        <v>63</v>
      </c>
      <c r="D259" s="20" t="s">
        <v>67</v>
      </c>
      <c r="E259" s="172" t="s">
        <v>176</v>
      </c>
      <c r="F259" s="172"/>
      <c r="G259" s="64">
        <f>G260+G264</f>
        <v>3975.9000000000005</v>
      </c>
      <c r="H259" s="11"/>
    </row>
    <row r="260" spans="1:8" ht="25.5" x14ac:dyDescent="0.2">
      <c r="A260" s="32" t="s">
        <v>137</v>
      </c>
      <c r="B260" s="19" t="s">
        <v>274</v>
      </c>
      <c r="C260" s="20" t="s">
        <v>63</v>
      </c>
      <c r="D260" s="20" t="s">
        <v>67</v>
      </c>
      <c r="E260" s="172" t="s">
        <v>510</v>
      </c>
      <c r="F260" s="172"/>
      <c r="G260" s="64">
        <f>G261</f>
        <v>2355.6000000000004</v>
      </c>
      <c r="H260" s="11"/>
    </row>
    <row r="261" spans="1:8" x14ac:dyDescent="0.2">
      <c r="A261" s="16" t="s">
        <v>178</v>
      </c>
      <c r="B261" s="19" t="s">
        <v>274</v>
      </c>
      <c r="C261" s="20" t="s">
        <v>63</v>
      </c>
      <c r="D261" s="20" t="s">
        <v>67</v>
      </c>
      <c r="E261" s="172" t="s">
        <v>511</v>
      </c>
      <c r="F261" s="172"/>
      <c r="G261" s="64">
        <f>G262</f>
        <v>2355.6000000000004</v>
      </c>
      <c r="H261" s="11"/>
    </row>
    <row r="262" spans="1:8" ht="38.25" x14ac:dyDescent="0.2">
      <c r="A262" s="16" t="s">
        <v>92</v>
      </c>
      <c r="B262" s="19" t="s">
        <v>274</v>
      </c>
      <c r="C262" s="20" t="s">
        <v>63</v>
      </c>
      <c r="D262" s="20" t="s">
        <v>67</v>
      </c>
      <c r="E262" s="172" t="s">
        <v>511</v>
      </c>
      <c r="F262" s="172" t="s">
        <v>93</v>
      </c>
      <c r="G262" s="64">
        <f>G263</f>
        <v>2355.6000000000004</v>
      </c>
      <c r="H262" s="11"/>
    </row>
    <row r="263" spans="1:8" x14ac:dyDescent="0.2">
      <c r="A263" s="16" t="s">
        <v>89</v>
      </c>
      <c r="B263" s="19" t="s">
        <v>274</v>
      </c>
      <c r="C263" s="20" t="s">
        <v>63</v>
      </c>
      <c r="D263" s="20" t="s">
        <v>67</v>
      </c>
      <c r="E263" s="172" t="s">
        <v>511</v>
      </c>
      <c r="F263" s="172" t="s">
        <v>90</v>
      </c>
      <c r="G263" s="64">
        <f>3725.8-1370.2</f>
        <v>2355.6000000000004</v>
      </c>
      <c r="H263" s="11"/>
    </row>
    <row r="264" spans="1:8" x14ac:dyDescent="0.2">
      <c r="A264" s="16" t="s">
        <v>47</v>
      </c>
      <c r="B264" s="19" t="s">
        <v>274</v>
      </c>
      <c r="C264" s="20" t="s">
        <v>63</v>
      </c>
      <c r="D264" s="20" t="s">
        <v>67</v>
      </c>
      <c r="E264" s="172" t="s">
        <v>182</v>
      </c>
      <c r="F264" s="172"/>
      <c r="G264" s="64">
        <f>G265+G268+G273+G276</f>
        <v>1620.3</v>
      </c>
      <c r="H264" s="11"/>
    </row>
    <row r="265" spans="1:8" x14ac:dyDescent="0.2">
      <c r="A265" s="16" t="s">
        <v>178</v>
      </c>
      <c r="B265" s="19" t="s">
        <v>274</v>
      </c>
      <c r="C265" s="20" t="s">
        <v>63</v>
      </c>
      <c r="D265" s="20" t="s">
        <v>67</v>
      </c>
      <c r="E265" s="172" t="s">
        <v>183</v>
      </c>
      <c r="F265" s="172"/>
      <c r="G265" s="64">
        <f>G266</f>
        <v>1041.0999999999999</v>
      </c>
      <c r="H265" s="11"/>
    </row>
    <row r="266" spans="1:8" ht="38.25" x14ac:dyDescent="0.2">
      <c r="A266" s="16" t="s">
        <v>92</v>
      </c>
      <c r="B266" s="19" t="s">
        <v>274</v>
      </c>
      <c r="C266" s="20" t="s">
        <v>63</v>
      </c>
      <c r="D266" s="20" t="s">
        <v>67</v>
      </c>
      <c r="E266" s="172" t="s">
        <v>183</v>
      </c>
      <c r="F266" s="172" t="s">
        <v>93</v>
      </c>
      <c r="G266" s="64">
        <f>G267</f>
        <v>1041.0999999999999</v>
      </c>
      <c r="H266" s="11"/>
    </row>
    <row r="267" spans="1:8" x14ac:dyDescent="0.2">
      <c r="A267" s="16" t="s">
        <v>89</v>
      </c>
      <c r="B267" s="19" t="s">
        <v>274</v>
      </c>
      <c r="C267" s="20" t="s">
        <v>63</v>
      </c>
      <c r="D267" s="20" t="s">
        <v>67</v>
      </c>
      <c r="E267" s="172" t="s">
        <v>183</v>
      </c>
      <c r="F267" s="172" t="s">
        <v>90</v>
      </c>
      <c r="G267" s="64">
        <f>1980.6-939.5</f>
        <v>1041.0999999999999</v>
      </c>
      <c r="H267" s="11"/>
    </row>
    <row r="268" spans="1:8" x14ac:dyDescent="0.2">
      <c r="A268" s="16" t="s">
        <v>179</v>
      </c>
      <c r="B268" s="19" t="s">
        <v>274</v>
      </c>
      <c r="C268" s="20" t="s">
        <v>63</v>
      </c>
      <c r="D268" s="20" t="s">
        <v>67</v>
      </c>
      <c r="E268" s="172" t="s">
        <v>184</v>
      </c>
      <c r="F268" s="172"/>
      <c r="G268" s="64">
        <f>G269+G271</f>
        <v>356.20000000000005</v>
      </c>
      <c r="H268" s="11"/>
    </row>
    <row r="269" spans="1:8" ht="25.5" x14ac:dyDescent="0.2">
      <c r="A269" s="16" t="s">
        <v>335</v>
      </c>
      <c r="B269" s="19" t="s">
        <v>274</v>
      </c>
      <c r="C269" s="20" t="s">
        <v>63</v>
      </c>
      <c r="D269" s="20" t="s">
        <v>67</v>
      </c>
      <c r="E269" s="172" t="s">
        <v>184</v>
      </c>
      <c r="F269" s="172" t="s">
        <v>94</v>
      </c>
      <c r="G269" s="64">
        <f>G270</f>
        <v>329.6</v>
      </c>
      <c r="H269" s="11"/>
    </row>
    <row r="270" spans="1:8" ht="25.5" x14ac:dyDescent="0.2">
      <c r="A270" s="16" t="s">
        <v>631</v>
      </c>
      <c r="B270" s="19" t="s">
        <v>274</v>
      </c>
      <c r="C270" s="20" t="s">
        <v>63</v>
      </c>
      <c r="D270" s="20" t="s">
        <v>67</v>
      </c>
      <c r="E270" s="172" t="s">
        <v>184</v>
      </c>
      <c r="F270" s="172" t="s">
        <v>91</v>
      </c>
      <c r="G270" s="390">
        <f>228+76+25.6</f>
        <v>329.6</v>
      </c>
      <c r="H270" s="11"/>
    </row>
    <row r="271" spans="1:8" x14ac:dyDescent="0.2">
      <c r="A271" s="16" t="s">
        <v>101</v>
      </c>
      <c r="B271" s="19" t="s">
        <v>274</v>
      </c>
      <c r="C271" s="20" t="s">
        <v>63</v>
      </c>
      <c r="D271" s="20" t="s">
        <v>67</v>
      </c>
      <c r="E271" s="172" t="s">
        <v>184</v>
      </c>
      <c r="F271" s="262">
        <v>300</v>
      </c>
      <c r="G271" s="64">
        <f>G272</f>
        <v>26.6</v>
      </c>
      <c r="H271" s="11"/>
    </row>
    <row r="272" spans="1:8" x14ac:dyDescent="0.2">
      <c r="A272" s="351" t="s">
        <v>116</v>
      </c>
      <c r="B272" s="19" t="s">
        <v>274</v>
      </c>
      <c r="C272" s="20" t="s">
        <v>63</v>
      </c>
      <c r="D272" s="20" t="s">
        <v>67</v>
      </c>
      <c r="E272" s="172" t="s">
        <v>184</v>
      </c>
      <c r="F272" s="262">
        <v>320</v>
      </c>
      <c r="G272" s="64">
        <v>26.6</v>
      </c>
      <c r="H272" s="11"/>
    </row>
    <row r="273" spans="1:8" ht="51" x14ac:dyDescent="0.2">
      <c r="A273" s="16" t="s">
        <v>205</v>
      </c>
      <c r="B273" s="19" t="s">
        <v>274</v>
      </c>
      <c r="C273" s="20" t="s">
        <v>63</v>
      </c>
      <c r="D273" s="20" t="s">
        <v>67</v>
      </c>
      <c r="E273" s="172" t="s">
        <v>480</v>
      </c>
      <c r="F273" s="172"/>
      <c r="G273" s="64">
        <f>G274</f>
        <v>209</v>
      </c>
      <c r="H273" s="11"/>
    </row>
    <row r="274" spans="1:8" ht="38.25" x14ac:dyDescent="0.2">
      <c r="A274" s="16" t="s">
        <v>92</v>
      </c>
      <c r="B274" s="19" t="s">
        <v>274</v>
      </c>
      <c r="C274" s="20" t="s">
        <v>63</v>
      </c>
      <c r="D274" s="20" t="s">
        <v>67</v>
      </c>
      <c r="E274" s="172" t="s">
        <v>480</v>
      </c>
      <c r="F274" s="172" t="s">
        <v>93</v>
      </c>
      <c r="G274" s="64">
        <f>G275</f>
        <v>209</v>
      </c>
      <c r="H274" s="11"/>
    </row>
    <row r="275" spans="1:8" x14ac:dyDescent="0.2">
      <c r="A275" s="16" t="s">
        <v>89</v>
      </c>
      <c r="B275" s="19" t="s">
        <v>274</v>
      </c>
      <c r="C275" s="20" t="s">
        <v>63</v>
      </c>
      <c r="D275" s="20" t="s">
        <v>67</v>
      </c>
      <c r="E275" s="172" t="s">
        <v>480</v>
      </c>
      <c r="F275" s="172" t="s">
        <v>90</v>
      </c>
      <c r="G275" s="390">
        <f>150+72-13</f>
        <v>209</v>
      </c>
      <c r="H275" s="11"/>
    </row>
    <row r="276" spans="1:8" x14ac:dyDescent="0.2">
      <c r="A276" s="351" t="s">
        <v>177</v>
      </c>
      <c r="B276" s="19" t="s">
        <v>274</v>
      </c>
      <c r="C276" s="20" t="s">
        <v>63</v>
      </c>
      <c r="D276" s="20" t="s">
        <v>67</v>
      </c>
      <c r="E276" s="172" t="s">
        <v>481</v>
      </c>
      <c r="F276" s="172"/>
      <c r="G276" s="64">
        <f>G277</f>
        <v>14</v>
      </c>
      <c r="H276" s="11"/>
    </row>
    <row r="277" spans="1:8" ht="38.25" x14ac:dyDescent="0.2">
      <c r="A277" s="351" t="s">
        <v>92</v>
      </c>
      <c r="B277" s="19" t="s">
        <v>274</v>
      </c>
      <c r="C277" s="20" t="s">
        <v>63</v>
      </c>
      <c r="D277" s="20" t="s">
        <v>67</v>
      </c>
      <c r="E277" s="172" t="s">
        <v>481</v>
      </c>
      <c r="F277" s="172" t="s">
        <v>93</v>
      </c>
      <c r="G277" s="64">
        <f>G278</f>
        <v>14</v>
      </c>
      <c r="H277" s="11"/>
    </row>
    <row r="278" spans="1:8" x14ac:dyDescent="0.2">
      <c r="A278" s="351" t="s">
        <v>89</v>
      </c>
      <c r="B278" s="19" t="s">
        <v>274</v>
      </c>
      <c r="C278" s="20" t="s">
        <v>63</v>
      </c>
      <c r="D278" s="20" t="s">
        <v>67</v>
      </c>
      <c r="E278" s="172" t="s">
        <v>481</v>
      </c>
      <c r="F278" s="172" t="s">
        <v>90</v>
      </c>
      <c r="G278" s="390">
        <v>14</v>
      </c>
      <c r="H278" s="11"/>
    </row>
    <row r="279" spans="1:8" ht="25.5" x14ac:dyDescent="0.2">
      <c r="A279" s="15" t="s">
        <v>76</v>
      </c>
      <c r="B279" s="40" t="s">
        <v>274</v>
      </c>
      <c r="C279" s="34" t="s">
        <v>63</v>
      </c>
      <c r="D279" s="34" t="s">
        <v>73</v>
      </c>
      <c r="E279" s="176"/>
      <c r="F279" s="176"/>
      <c r="G279" s="69">
        <f>G280</f>
        <v>3719.5</v>
      </c>
      <c r="H279" s="11"/>
    </row>
    <row r="280" spans="1:8" ht="25.5" x14ac:dyDescent="0.2">
      <c r="A280" s="16" t="s">
        <v>279</v>
      </c>
      <c r="B280" s="19" t="s">
        <v>274</v>
      </c>
      <c r="C280" s="20" t="s">
        <v>63</v>
      </c>
      <c r="D280" s="20" t="s">
        <v>73</v>
      </c>
      <c r="E280" s="172" t="s">
        <v>176</v>
      </c>
      <c r="F280" s="172"/>
      <c r="G280" s="64">
        <f>G281+G285</f>
        <v>3719.5</v>
      </c>
      <c r="H280" s="11"/>
    </row>
    <row r="281" spans="1:8" ht="25.5" x14ac:dyDescent="0.2">
      <c r="A281" s="32" t="s">
        <v>20</v>
      </c>
      <c r="B281" s="19" t="s">
        <v>274</v>
      </c>
      <c r="C281" s="20" t="s">
        <v>63</v>
      </c>
      <c r="D281" s="20" t="s">
        <v>73</v>
      </c>
      <c r="E281" s="172" t="s">
        <v>180</v>
      </c>
      <c r="F281" s="172"/>
      <c r="G281" s="64">
        <f>G282</f>
        <v>3534</v>
      </c>
      <c r="H281" s="11"/>
    </row>
    <row r="282" spans="1:8" x14ac:dyDescent="0.2">
      <c r="A282" s="16" t="s">
        <v>178</v>
      </c>
      <c r="B282" s="19" t="s">
        <v>274</v>
      </c>
      <c r="C282" s="20" t="s">
        <v>63</v>
      </c>
      <c r="D282" s="20" t="s">
        <v>73</v>
      </c>
      <c r="E282" s="172" t="s">
        <v>181</v>
      </c>
      <c r="F282" s="172"/>
      <c r="G282" s="64">
        <f>G283</f>
        <v>3534</v>
      </c>
      <c r="H282" s="11"/>
    </row>
    <row r="283" spans="1:8" ht="38.25" x14ac:dyDescent="0.2">
      <c r="A283" s="16" t="s">
        <v>92</v>
      </c>
      <c r="B283" s="19" t="s">
        <v>274</v>
      </c>
      <c r="C283" s="20" t="s">
        <v>63</v>
      </c>
      <c r="D283" s="20" t="s">
        <v>73</v>
      </c>
      <c r="E283" s="172" t="s">
        <v>181</v>
      </c>
      <c r="F283" s="172" t="s">
        <v>93</v>
      </c>
      <c r="G283" s="64">
        <f>G284</f>
        <v>3534</v>
      </c>
      <c r="H283" s="11"/>
    </row>
    <row r="284" spans="1:8" x14ac:dyDescent="0.2">
      <c r="A284" s="16" t="s">
        <v>89</v>
      </c>
      <c r="B284" s="19" t="s">
        <v>274</v>
      </c>
      <c r="C284" s="20" t="s">
        <v>63</v>
      </c>
      <c r="D284" s="20" t="s">
        <v>73</v>
      </c>
      <c r="E284" s="172" t="s">
        <v>181</v>
      </c>
      <c r="F284" s="172" t="s">
        <v>90</v>
      </c>
      <c r="G284" s="64">
        <f>3491.3+42.7</f>
        <v>3534</v>
      </c>
      <c r="H284" s="11"/>
    </row>
    <row r="285" spans="1:8" x14ac:dyDescent="0.2">
      <c r="A285" s="16" t="s">
        <v>47</v>
      </c>
      <c r="B285" s="19" t="s">
        <v>274</v>
      </c>
      <c r="C285" s="20" t="s">
        <v>63</v>
      </c>
      <c r="D285" s="20" t="s">
        <v>73</v>
      </c>
      <c r="E285" s="172" t="s">
        <v>182</v>
      </c>
      <c r="F285" s="172"/>
      <c r="G285" s="64">
        <f>G286+G289+G292+G295</f>
        <v>185.5</v>
      </c>
      <c r="H285" s="11"/>
    </row>
    <row r="286" spans="1:8" x14ac:dyDescent="0.2">
      <c r="A286" s="16" t="s">
        <v>178</v>
      </c>
      <c r="B286" s="19" t="s">
        <v>274</v>
      </c>
      <c r="C286" s="20" t="s">
        <v>63</v>
      </c>
      <c r="D286" s="20" t="s">
        <v>73</v>
      </c>
      <c r="E286" s="172" t="s">
        <v>183</v>
      </c>
      <c r="F286" s="172"/>
      <c r="G286" s="64">
        <f>G287</f>
        <v>15.1</v>
      </c>
      <c r="H286" s="11"/>
    </row>
    <row r="287" spans="1:8" ht="38.25" x14ac:dyDescent="0.2">
      <c r="A287" s="16" t="s">
        <v>92</v>
      </c>
      <c r="B287" s="19" t="s">
        <v>274</v>
      </c>
      <c r="C287" s="20" t="s">
        <v>63</v>
      </c>
      <c r="D287" s="20" t="s">
        <v>73</v>
      </c>
      <c r="E287" s="172" t="s">
        <v>183</v>
      </c>
      <c r="F287" s="172" t="s">
        <v>93</v>
      </c>
      <c r="G287" s="64">
        <f>G288</f>
        <v>15.1</v>
      </c>
      <c r="H287" s="11"/>
    </row>
    <row r="288" spans="1:8" x14ac:dyDescent="0.2">
      <c r="A288" s="16" t="s">
        <v>89</v>
      </c>
      <c r="B288" s="19" t="s">
        <v>274</v>
      </c>
      <c r="C288" s="20" t="s">
        <v>63</v>
      </c>
      <c r="D288" s="20" t="s">
        <v>73</v>
      </c>
      <c r="E288" s="172" t="s">
        <v>183</v>
      </c>
      <c r="F288" s="172" t="s">
        <v>90</v>
      </c>
      <c r="G288" s="64">
        <f>10+5.1</f>
        <v>15.1</v>
      </c>
      <c r="H288" s="11"/>
    </row>
    <row r="289" spans="1:25" x14ac:dyDescent="0.2">
      <c r="A289" s="16" t="s">
        <v>179</v>
      </c>
      <c r="B289" s="19" t="s">
        <v>274</v>
      </c>
      <c r="C289" s="20" t="s">
        <v>63</v>
      </c>
      <c r="D289" s="20" t="s">
        <v>73</v>
      </c>
      <c r="E289" s="172" t="s">
        <v>184</v>
      </c>
      <c r="F289" s="172"/>
      <c r="G289" s="64">
        <f>G290</f>
        <v>80.400000000000006</v>
      </c>
      <c r="H289" s="11"/>
    </row>
    <row r="290" spans="1:25" ht="25.5" x14ac:dyDescent="0.2">
      <c r="A290" s="16" t="s">
        <v>335</v>
      </c>
      <c r="B290" s="19" t="s">
        <v>274</v>
      </c>
      <c r="C290" s="20" t="s">
        <v>63</v>
      </c>
      <c r="D290" s="20" t="s">
        <v>73</v>
      </c>
      <c r="E290" s="172" t="s">
        <v>184</v>
      </c>
      <c r="F290" s="172" t="s">
        <v>94</v>
      </c>
      <c r="G290" s="64">
        <f>G291</f>
        <v>80.400000000000006</v>
      </c>
      <c r="H290" s="11"/>
    </row>
    <row r="291" spans="1:25" ht="25.5" x14ac:dyDescent="0.2">
      <c r="A291" s="16" t="s">
        <v>631</v>
      </c>
      <c r="B291" s="19" t="s">
        <v>274</v>
      </c>
      <c r="C291" s="20" t="s">
        <v>63</v>
      </c>
      <c r="D291" s="20" t="s">
        <v>73</v>
      </c>
      <c r="E291" s="172" t="s">
        <v>184</v>
      </c>
      <c r="F291" s="172" t="s">
        <v>91</v>
      </c>
      <c r="G291" s="64">
        <f>52.5+27.9</f>
        <v>80.400000000000006</v>
      </c>
      <c r="H291" s="11"/>
    </row>
    <row r="292" spans="1:25" ht="51" x14ac:dyDescent="0.2">
      <c r="A292" s="16" t="s">
        <v>205</v>
      </c>
      <c r="B292" s="19" t="s">
        <v>274</v>
      </c>
      <c r="C292" s="20" t="s">
        <v>63</v>
      </c>
      <c r="D292" s="20" t="s">
        <v>73</v>
      </c>
      <c r="E292" s="172" t="s">
        <v>480</v>
      </c>
      <c r="F292" s="172"/>
      <c r="G292" s="64">
        <f>G293</f>
        <v>60</v>
      </c>
      <c r="H292" s="11"/>
    </row>
    <row r="293" spans="1:25" ht="38.25" x14ac:dyDescent="0.2">
      <c r="A293" s="16" t="s">
        <v>92</v>
      </c>
      <c r="B293" s="19" t="s">
        <v>274</v>
      </c>
      <c r="C293" s="20" t="s">
        <v>63</v>
      </c>
      <c r="D293" s="20" t="s">
        <v>73</v>
      </c>
      <c r="E293" s="172" t="s">
        <v>480</v>
      </c>
      <c r="F293" s="172" t="s">
        <v>93</v>
      </c>
      <c r="G293" s="64">
        <f>G294</f>
        <v>60</v>
      </c>
      <c r="H293" s="11"/>
    </row>
    <row r="294" spans="1:25" x14ac:dyDescent="0.2">
      <c r="A294" s="16" t="s">
        <v>89</v>
      </c>
      <c r="B294" s="19" t="s">
        <v>274</v>
      </c>
      <c r="C294" s="20" t="s">
        <v>63</v>
      </c>
      <c r="D294" s="20" t="s">
        <v>73</v>
      </c>
      <c r="E294" s="172" t="s">
        <v>480</v>
      </c>
      <c r="F294" s="172" t="s">
        <v>90</v>
      </c>
      <c r="G294" s="64">
        <v>60</v>
      </c>
      <c r="H294" s="11"/>
    </row>
    <row r="295" spans="1:25" x14ac:dyDescent="0.2">
      <c r="A295" s="16" t="s">
        <v>177</v>
      </c>
      <c r="B295" s="19" t="s">
        <v>274</v>
      </c>
      <c r="C295" s="20" t="s">
        <v>63</v>
      </c>
      <c r="D295" s="20" t="s">
        <v>73</v>
      </c>
      <c r="E295" s="172" t="s">
        <v>481</v>
      </c>
      <c r="F295" s="172"/>
      <c r="G295" s="64">
        <f>G296</f>
        <v>30</v>
      </c>
      <c r="H295" s="11"/>
    </row>
    <row r="296" spans="1:25" ht="38.25" x14ac:dyDescent="0.2">
      <c r="A296" s="16" t="s">
        <v>92</v>
      </c>
      <c r="B296" s="19" t="s">
        <v>274</v>
      </c>
      <c r="C296" s="20" t="s">
        <v>63</v>
      </c>
      <c r="D296" s="20" t="s">
        <v>73</v>
      </c>
      <c r="E296" s="172" t="s">
        <v>481</v>
      </c>
      <c r="F296" s="172" t="s">
        <v>93</v>
      </c>
      <c r="G296" s="64">
        <f>G297</f>
        <v>30</v>
      </c>
      <c r="H296" s="11"/>
    </row>
    <row r="297" spans="1:25" x14ac:dyDescent="0.2">
      <c r="A297" s="16" t="s">
        <v>89</v>
      </c>
      <c r="B297" s="19" t="s">
        <v>274</v>
      </c>
      <c r="C297" s="20" t="s">
        <v>63</v>
      </c>
      <c r="D297" s="20" t="s">
        <v>73</v>
      </c>
      <c r="E297" s="172" t="s">
        <v>481</v>
      </c>
      <c r="F297" s="172" t="s">
        <v>90</v>
      </c>
      <c r="G297" s="64">
        <f>15+15</f>
        <v>30</v>
      </c>
      <c r="H297" s="11"/>
    </row>
    <row r="298" spans="1:25" ht="25.5" x14ac:dyDescent="0.2">
      <c r="A298" s="163" t="s">
        <v>138</v>
      </c>
      <c r="B298" s="162" t="s">
        <v>275</v>
      </c>
      <c r="C298" s="395"/>
      <c r="D298" s="395"/>
      <c r="E298" s="198"/>
      <c r="F298" s="198"/>
      <c r="G298" s="338">
        <f>G299+G338+G344</f>
        <v>59557.700000000004</v>
      </c>
      <c r="H298" s="11"/>
    </row>
    <row r="299" spans="1:25" x14ac:dyDescent="0.2">
      <c r="A299" s="15" t="s">
        <v>2</v>
      </c>
      <c r="B299" s="34" t="s">
        <v>275</v>
      </c>
      <c r="C299" s="34" t="s">
        <v>63</v>
      </c>
      <c r="D299" s="34" t="s">
        <v>34</v>
      </c>
      <c r="E299" s="172"/>
      <c r="F299" s="172"/>
      <c r="G299" s="69">
        <f>G300</f>
        <v>53453.200000000004</v>
      </c>
      <c r="H299" s="248"/>
    </row>
    <row r="300" spans="1:25" x14ac:dyDescent="0.2">
      <c r="A300" s="15" t="s">
        <v>60</v>
      </c>
      <c r="B300" s="40" t="s">
        <v>275</v>
      </c>
      <c r="C300" s="34" t="s">
        <v>63</v>
      </c>
      <c r="D300" s="34" t="s">
        <v>84</v>
      </c>
      <c r="E300" s="172"/>
      <c r="F300" s="172"/>
      <c r="G300" s="69">
        <f>G329+G315+G310+G302</f>
        <v>53453.200000000004</v>
      </c>
      <c r="H300" s="11"/>
    </row>
    <row r="301" spans="1:25" x14ac:dyDescent="0.2">
      <c r="A301" s="16" t="s">
        <v>496</v>
      </c>
      <c r="B301" s="20" t="s">
        <v>272</v>
      </c>
      <c r="C301" s="20" t="s">
        <v>63</v>
      </c>
      <c r="D301" s="20" t="s">
        <v>84</v>
      </c>
      <c r="E301" s="190" t="s">
        <v>497</v>
      </c>
      <c r="F301" s="176"/>
      <c r="G301" s="285">
        <f>G310+G302</f>
        <v>2400</v>
      </c>
      <c r="H301" s="11"/>
    </row>
    <row r="302" spans="1:25" ht="25.5" x14ac:dyDescent="0.2">
      <c r="A302" s="352" t="s">
        <v>431</v>
      </c>
      <c r="B302" s="159" t="s">
        <v>275</v>
      </c>
      <c r="C302" s="155" t="s">
        <v>63</v>
      </c>
      <c r="D302" s="155" t="s">
        <v>84</v>
      </c>
      <c r="E302" s="210" t="s">
        <v>157</v>
      </c>
      <c r="F302" s="155"/>
      <c r="G302" s="251">
        <f>G303</f>
        <v>1400</v>
      </c>
      <c r="H302" s="11"/>
    </row>
    <row r="303" spans="1:25" ht="25.5" x14ac:dyDescent="0.2">
      <c r="A303" s="387" t="s">
        <v>686</v>
      </c>
      <c r="B303" s="164" t="s">
        <v>276</v>
      </c>
      <c r="C303" s="151" t="s">
        <v>63</v>
      </c>
      <c r="D303" s="151" t="s">
        <v>84</v>
      </c>
      <c r="E303" s="350" t="s">
        <v>687</v>
      </c>
      <c r="F303" s="151"/>
      <c r="G303" s="286">
        <f>G304+G307</f>
        <v>1400</v>
      </c>
      <c r="H303" s="11"/>
    </row>
    <row r="304" spans="1:25" s="76" customFormat="1" ht="38.25" x14ac:dyDescent="0.2">
      <c r="A304" s="387" t="s">
        <v>680</v>
      </c>
      <c r="B304" s="164" t="s">
        <v>275</v>
      </c>
      <c r="C304" s="151" t="s">
        <v>63</v>
      </c>
      <c r="D304" s="151" t="s">
        <v>84</v>
      </c>
      <c r="E304" s="350" t="s">
        <v>681</v>
      </c>
      <c r="F304" s="151"/>
      <c r="G304" s="286">
        <f>G305</f>
        <v>1000</v>
      </c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</row>
    <row r="305" spans="1:25" s="76" customFormat="1" x14ac:dyDescent="0.2">
      <c r="A305" s="401" t="s">
        <v>684</v>
      </c>
      <c r="B305" s="164" t="s">
        <v>275</v>
      </c>
      <c r="C305" s="151" t="s">
        <v>63</v>
      </c>
      <c r="D305" s="151" t="s">
        <v>84</v>
      </c>
      <c r="E305" s="350" t="s">
        <v>681</v>
      </c>
      <c r="F305" s="151" t="s">
        <v>682</v>
      </c>
      <c r="G305" s="286">
        <f>G306</f>
        <v>1000</v>
      </c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</row>
    <row r="306" spans="1:25" s="76" customFormat="1" x14ac:dyDescent="0.2">
      <c r="A306" s="150" t="s">
        <v>685</v>
      </c>
      <c r="B306" s="164" t="s">
        <v>275</v>
      </c>
      <c r="C306" s="151" t="s">
        <v>63</v>
      </c>
      <c r="D306" s="151" t="s">
        <v>84</v>
      </c>
      <c r="E306" s="350" t="s">
        <v>681</v>
      </c>
      <c r="F306" s="151" t="s">
        <v>683</v>
      </c>
      <c r="G306" s="286">
        <f>'МП пр.5'!G512</f>
        <v>1000</v>
      </c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</row>
    <row r="307" spans="1:25" s="76" customFormat="1" ht="51" x14ac:dyDescent="0.2">
      <c r="A307" s="16" t="str">
        <f>'МП пр.5'!A513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307" s="19" t="s">
        <v>275</v>
      </c>
      <c r="C307" s="20" t="s">
        <v>63</v>
      </c>
      <c r="D307" s="20" t="s">
        <v>84</v>
      </c>
      <c r="E307" s="46" t="str">
        <f>'МП пр.5'!B513</f>
        <v>7Р 0 04 74100</v>
      </c>
      <c r="F307" s="20"/>
      <c r="G307" s="285">
        <f>G308</f>
        <v>400</v>
      </c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</row>
    <row r="308" spans="1:25" s="76" customFormat="1" x14ac:dyDescent="0.2">
      <c r="A308" s="414" t="s">
        <v>684</v>
      </c>
      <c r="B308" s="19" t="s">
        <v>275</v>
      </c>
      <c r="C308" s="20" t="s">
        <v>63</v>
      </c>
      <c r="D308" s="20" t="s">
        <v>84</v>
      </c>
      <c r="E308" s="46" t="str">
        <f>'МП пр.5'!B514</f>
        <v>7Р 0 04 74100</v>
      </c>
      <c r="F308" s="20" t="s">
        <v>682</v>
      </c>
      <c r="G308" s="285">
        <f>G309</f>
        <v>400</v>
      </c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</row>
    <row r="309" spans="1:25" s="76" customFormat="1" x14ac:dyDescent="0.2">
      <c r="A309" s="16" t="s">
        <v>685</v>
      </c>
      <c r="B309" s="19" t="s">
        <v>275</v>
      </c>
      <c r="C309" s="20" t="s">
        <v>63</v>
      </c>
      <c r="D309" s="20" t="s">
        <v>84</v>
      </c>
      <c r="E309" s="46" t="str">
        <f>'МП пр.5'!B515</f>
        <v>7Р 0 04 74100</v>
      </c>
      <c r="F309" s="20" t="s">
        <v>683</v>
      </c>
      <c r="G309" s="285">
        <f>'МП пр.5'!G518</f>
        <v>400</v>
      </c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</row>
    <row r="310" spans="1:25" ht="25.5" x14ac:dyDescent="0.2">
      <c r="A310" s="154" t="str">
        <f>'МП пр.5'!A599</f>
        <v>Муниципальная программа "Управление муниципальным имуществом Сусуманского городского округа на 2018-2020 годы"</v>
      </c>
      <c r="B310" s="155" t="s">
        <v>275</v>
      </c>
      <c r="C310" s="155" t="s">
        <v>63</v>
      </c>
      <c r="D310" s="155" t="s">
        <v>84</v>
      </c>
      <c r="E310" s="171" t="str">
        <f>'МП пр.5'!B599</f>
        <v xml:space="preserve">7Щ 0 00 00000 </v>
      </c>
      <c r="F310" s="171"/>
      <c r="G310" s="157">
        <f>G311</f>
        <v>1000</v>
      </c>
      <c r="H310" s="11"/>
    </row>
    <row r="311" spans="1:25" s="31" customFormat="1" ht="25.5" x14ac:dyDescent="0.2">
      <c r="A311" s="150" t="str">
        <f>'МП пр.5'!A600</f>
        <v>Основное мероприятие "Проведение на территории Сусуманского городского округа комплексных кадастровых работ"</v>
      </c>
      <c r="B311" s="151" t="s">
        <v>275</v>
      </c>
      <c r="C311" s="151" t="s">
        <v>63</v>
      </c>
      <c r="D311" s="151" t="s">
        <v>84</v>
      </c>
      <c r="E311" s="177" t="str">
        <f>'МП пр.5'!B600</f>
        <v xml:space="preserve">7Щ 0 01 00000 </v>
      </c>
      <c r="F311" s="177"/>
      <c r="G311" s="282">
        <f>G312</f>
        <v>1000</v>
      </c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</row>
    <row r="312" spans="1:25" x14ac:dyDescent="0.2">
      <c r="A312" s="150" t="str">
        <f>'МП пр.5'!A601</f>
        <v>Проведение комплексных кадастровых работ за счет средств областного бюджета</v>
      </c>
      <c r="B312" s="151" t="s">
        <v>275</v>
      </c>
      <c r="C312" s="151" t="s">
        <v>63</v>
      </c>
      <c r="D312" s="151" t="s">
        <v>84</v>
      </c>
      <c r="E312" s="177" t="str">
        <f>'МП пр.5'!B602</f>
        <v>7Щ 0 01 R5110</v>
      </c>
      <c r="F312" s="177"/>
      <c r="G312" s="282">
        <f>G313</f>
        <v>1000</v>
      </c>
      <c r="H312" s="11"/>
    </row>
    <row r="313" spans="1:25" ht="25.5" x14ac:dyDescent="0.2">
      <c r="A313" s="150" t="s">
        <v>335</v>
      </c>
      <c r="B313" s="151" t="s">
        <v>275</v>
      </c>
      <c r="C313" s="151" t="s">
        <v>63</v>
      </c>
      <c r="D313" s="151" t="s">
        <v>84</v>
      </c>
      <c r="E313" s="177" t="str">
        <f>'МП пр.5'!B603</f>
        <v>7Щ 0 01 R5110</v>
      </c>
      <c r="F313" s="331">
        <v>200</v>
      </c>
      <c r="G313" s="282">
        <f>G314</f>
        <v>1000</v>
      </c>
      <c r="H313" s="11"/>
    </row>
    <row r="314" spans="1:25" ht="25.5" x14ac:dyDescent="0.2">
      <c r="A314" s="150" t="s">
        <v>631</v>
      </c>
      <c r="B314" s="151" t="s">
        <v>275</v>
      </c>
      <c r="C314" s="151" t="s">
        <v>63</v>
      </c>
      <c r="D314" s="151" t="s">
        <v>84</v>
      </c>
      <c r="E314" s="177" t="str">
        <f>'МП пр.5'!B604</f>
        <v>7Щ 0 01 R5110</v>
      </c>
      <c r="F314" s="331">
        <v>240</v>
      </c>
      <c r="G314" s="282">
        <f>'МП пр.5'!G604</f>
        <v>1000</v>
      </c>
      <c r="H314" s="11"/>
    </row>
    <row r="315" spans="1:25" x14ac:dyDescent="0.2">
      <c r="A315" s="16" t="s">
        <v>294</v>
      </c>
      <c r="B315" s="19" t="s">
        <v>275</v>
      </c>
      <c r="C315" s="20" t="s">
        <v>63</v>
      </c>
      <c r="D315" s="20" t="s">
        <v>84</v>
      </c>
      <c r="E315" s="190" t="s">
        <v>512</v>
      </c>
      <c r="F315" s="176"/>
      <c r="G315" s="64">
        <f>G316+G323+G326</f>
        <v>48628.800000000003</v>
      </c>
      <c r="H315" s="11"/>
    </row>
    <row r="316" spans="1:25" x14ac:dyDescent="0.2">
      <c r="A316" s="16" t="s">
        <v>186</v>
      </c>
      <c r="B316" s="19" t="s">
        <v>275</v>
      </c>
      <c r="C316" s="20" t="s">
        <v>63</v>
      </c>
      <c r="D316" s="20" t="s">
        <v>84</v>
      </c>
      <c r="E316" s="190" t="s">
        <v>513</v>
      </c>
      <c r="F316" s="176"/>
      <c r="G316" s="64">
        <f>G317+G319+G321</f>
        <v>47402.3</v>
      </c>
      <c r="H316" s="11"/>
    </row>
    <row r="317" spans="1:25" ht="38.25" x14ac:dyDescent="0.2">
      <c r="A317" s="16" t="s">
        <v>92</v>
      </c>
      <c r="B317" s="19" t="s">
        <v>275</v>
      </c>
      <c r="C317" s="20" t="s">
        <v>63</v>
      </c>
      <c r="D317" s="20" t="s">
        <v>84</v>
      </c>
      <c r="E317" s="190" t="s">
        <v>513</v>
      </c>
      <c r="F317" s="172" t="s">
        <v>93</v>
      </c>
      <c r="G317" s="64">
        <f>G318</f>
        <v>33400.1</v>
      </c>
      <c r="H317" s="11"/>
    </row>
    <row r="318" spans="1:25" x14ac:dyDescent="0.2">
      <c r="A318" s="16" t="s">
        <v>209</v>
      </c>
      <c r="B318" s="19" t="s">
        <v>275</v>
      </c>
      <c r="C318" s="20" t="s">
        <v>63</v>
      </c>
      <c r="D318" s="20" t="s">
        <v>84</v>
      </c>
      <c r="E318" s="190" t="s">
        <v>513</v>
      </c>
      <c r="F318" s="172" t="s">
        <v>210</v>
      </c>
      <c r="G318" s="64">
        <f>33402.6-2.5</f>
        <v>33400.1</v>
      </c>
      <c r="H318" s="11"/>
    </row>
    <row r="319" spans="1:25" ht="25.5" x14ac:dyDescent="0.2">
      <c r="A319" s="16" t="s">
        <v>335</v>
      </c>
      <c r="B319" s="19" t="s">
        <v>275</v>
      </c>
      <c r="C319" s="20" t="s">
        <v>63</v>
      </c>
      <c r="D319" s="20" t="s">
        <v>84</v>
      </c>
      <c r="E319" s="190" t="s">
        <v>513</v>
      </c>
      <c r="F319" s="172" t="s">
        <v>94</v>
      </c>
      <c r="G319" s="64">
        <f>G320</f>
        <v>13684.2</v>
      </c>
      <c r="H319" s="11"/>
    </row>
    <row r="320" spans="1:25" ht="25.5" x14ac:dyDescent="0.2">
      <c r="A320" s="16" t="s">
        <v>631</v>
      </c>
      <c r="B320" s="19" t="s">
        <v>275</v>
      </c>
      <c r="C320" s="20" t="s">
        <v>63</v>
      </c>
      <c r="D320" s="20" t="s">
        <v>84</v>
      </c>
      <c r="E320" s="190" t="s">
        <v>513</v>
      </c>
      <c r="F320" s="172" t="s">
        <v>91</v>
      </c>
      <c r="G320" s="64">
        <f>13323.1+361.1</f>
        <v>13684.2</v>
      </c>
      <c r="H320" s="11"/>
    </row>
    <row r="321" spans="1:8" x14ac:dyDescent="0.2">
      <c r="A321" s="16" t="s">
        <v>110</v>
      </c>
      <c r="B321" s="19" t="s">
        <v>275</v>
      </c>
      <c r="C321" s="20" t="s">
        <v>63</v>
      </c>
      <c r="D321" s="20" t="s">
        <v>84</v>
      </c>
      <c r="E321" s="190" t="s">
        <v>513</v>
      </c>
      <c r="F321" s="172" t="s">
        <v>111</v>
      </c>
      <c r="G321" s="64">
        <f>G322</f>
        <v>318</v>
      </c>
      <c r="H321" s="11"/>
    </row>
    <row r="322" spans="1:8" x14ac:dyDescent="0.2">
      <c r="A322" s="16" t="s">
        <v>113</v>
      </c>
      <c r="B322" s="19" t="s">
        <v>275</v>
      </c>
      <c r="C322" s="20" t="s">
        <v>63</v>
      </c>
      <c r="D322" s="20" t="s">
        <v>84</v>
      </c>
      <c r="E322" s="190" t="s">
        <v>513</v>
      </c>
      <c r="F322" s="172" t="s">
        <v>114</v>
      </c>
      <c r="G322" s="64">
        <v>318</v>
      </c>
      <c r="H322" s="11"/>
    </row>
    <row r="323" spans="1:8" ht="51" x14ac:dyDescent="0.2">
      <c r="A323" s="16" t="s">
        <v>205</v>
      </c>
      <c r="B323" s="19" t="s">
        <v>275</v>
      </c>
      <c r="C323" s="20" t="s">
        <v>63</v>
      </c>
      <c r="D323" s="20" t="s">
        <v>84</v>
      </c>
      <c r="E323" s="190" t="s">
        <v>514</v>
      </c>
      <c r="F323" s="172"/>
      <c r="G323" s="64">
        <f>G324</f>
        <v>694.3</v>
      </c>
      <c r="H323" s="11"/>
    </row>
    <row r="324" spans="1:8" ht="38.25" x14ac:dyDescent="0.2">
      <c r="A324" s="16" t="s">
        <v>92</v>
      </c>
      <c r="B324" s="19" t="s">
        <v>275</v>
      </c>
      <c r="C324" s="20" t="s">
        <v>63</v>
      </c>
      <c r="D324" s="20" t="s">
        <v>84</v>
      </c>
      <c r="E324" s="190" t="s">
        <v>514</v>
      </c>
      <c r="F324" s="172" t="s">
        <v>93</v>
      </c>
      <c r="G324" s="64">
        <f>G325</f>
        <v>694.3</v>
      </c>
      <c r="H324" s="11"/>
    </row>
    <row r="325" spans="1:8" x14ac:dyDescent="0.2">
      <c r="A325" s="16" t="s">
        <v>209</v>
      </c>
      <c r="B325" s="19" t="s">
        <v>275</v>
      </c>
      <c r="C325" s="20" t="s">
        <v>63</v>
      </c>
      <c r="D325" s="20" t="s">
        <v>84</v>
      </c>
      <c r="E325" s="190" t="s">
        <v>514</v>
      </c>
      <c r="F325" s="172" t="s">
        <v>210</v>
      </c>
      <c r="G325" s="390">
        <f>1200-369-8.1-128.6</f>
        <v>694.3</v>
      </c>
      <c r="H325" s="11"/>
    </row>
    <row r="326" spans="1:8" x14ac:dyDescent="0.2">
      <c r="A326" s="16" t="s">
        <v>177</v>
      </c>
      <c r="B326" s="19" t="s">
        <v>275</v>
      </c>
      <c r="C326" s="20" t="s">
        <v>63</v>
      </c>
      <c r="D326" s="20" t="s">
        <v>84</v>
      </c>
      <c r="E326" s="190" t="s">
        <v>515</v>
      </c>
      <c r="F326" s="172"/>
      <c r="G326" s="64">
        <f>G327</f>
        <v>532.20000000000005</v>
      </c>
      <c r="H326" s="11"/>
    </row>
    <row r="327" spans="1:8" ht="38.25" x14ac:dyDescent="0.2">
      <c r="A327" s="16" t="s">
        <v>92</v>
      </c>
      <c r="B327" s="19" t="s">
        <v>275</v>
      </c>
      <c r="C327" s="20" t="s">
        <v>63</v>
      </c>
      <c r="D327" s="20" t="s">
        <v>84</v>
      </c>
      <c r="E327" s="190" t="s">
        <v>515</v>
      </c>
      <c r="F327" s="172" t="s">
        <v>93</v>
      </c>
      <c r="G327" s="64">
        <f>G328</f>
        <v>532.20000000000005</v>
      </c>
      <c r="H327" s="11"/>
    </row>
    <row r="328" spans="1:8" x14ac:dyDescent="0.2">
      <c r="A328" s="16" t="s">
        <v>209</v>
      </c>
      <c r="B328" s="19" t="s">
        <v>275</v>
      </c>
      <c r="C328" s="20" t="s">
        <v>63</v>
      </c>
      <c r="D328" s="20" t="s">
        <v>84</v>
      </c>
      <c r="E328" s="190" t="s">
        <v>515</v>
      </c>
      <c r="F328" s="172" t="s">
        <v>210</v>
      </c>
      <c r="G328" s="390">
        <f>24+369+2.5+8.1+128.6</f>
        <v>532.20000000000005</v>
      </c>
      <c r="H328" s="11"/>
    </row>
    <row r="329" spans="1:8" ht="25.5" x14ac:dyDescent="0.2">
      <c r="A329" s="32" t="s">
        <v>170</v>
      </c>
      <c r="B329" s="19" t="s">
        <v>275</v>
      </c>
      <c r="C329" s="20" t="s">
        <v>63</v>
      </c>
      <c r="D329" s="20" t="s">
        <v>84</v>
      </c>
      <c r="E329" s="172" t="s">
        <v>516</v>
      </c>
      <c r="F329" s="172"/>
      <c r="G329" s="64">
        <f>G330+G333</f>
        <v>2424.4</v>
      </c>
      <c r="H329" s="11"/>
    </row>
    <row r="330" spans="1:8" x14ac:dyDescent="0.2">
      <c r="A330" s="32" t="s">
        <v>268</v>
      </c>
      <c r="B330" s="19" t="s">
        <v>275</v>
      </c>
      <c r="C330" s="20" t="s">
        <v>63</v>
      </c>
      <c r="D330" s="20" t="s">
        <v>84</v>
      </c>
      <c r="E330" s="172" t="s">
        <v>517</v>
      </c>
      <c r="F330" s="172"/>
      <c r="G330" s="64">
        <f>G331</f>
        <v>1525.4</v>
      </c>
      <c r="H330" s="11"/>
    </row>
    <row r="331" spans="1:8" ht="25.5" x14ac:dyDescent="0.2">
      <c r="A331" s="16" t="s">
        <v>335</v>
      </c>
      <c r="B331" s="19" t="s">
        <v>275</v>
      </c>
      <c r="C331" s="20" t="s">
        <v>63</v>
      </c>
      <c r="D331" s="20" t="s">
        <v>84</v>
      </c>
      <c r="E331" s="172" t="s">
        <v>517</v>
      </c>
      <c r="F331" s="172" t="s">
        <v>94</v>
      </c>
      <c r="G331" s="64">
        <f>G332</f>
        <v>1525.4</v>
      </c>
      <c r="H331" s="11"/>
    </row>
    <row r="332" spans="1:8" ht="25.5" x14ac:dyDescent="0.2">
      <c r="A332" s="16" t="s">
        <v>631</v>
      </c>
      <c r="B332" s="19" t="s">
        <v>275</v>
      </c>
      <c r="C332" s="20" t="s">
        <v>63</v>
      </c>
      <c r="D332" s="20" t="s">
        <v>84</v>
      </c>
      <c r="E332" s="172" t="s">
        <v>517</v>
      </c>
      <c r="F332" s="172" t="s">
        <v>91</v>
      </c>
      <c r="G332" s="64">
        <v>1525.4</v>
      </c>
      <c r="H332" s="11"/>
    </row>
    <row r="333" spans="1:8" ht="25.5" x14ac:dyDescent="0.2">
      <c r="A333" s="247" t="s">
        <v>610</v>
      </c>
      <c r="B333" s="19" t="s">
        <v>275</v>
      </c>
      <c r="C333" s="20" t="s">
        <v>63</v>
      </c>
      <c r="D333" s="20" t="s">
        <v>84</v>
      </c>
      <c r="E333" s="172" t="s">
        <v>518</v>
      </c>
      <c r="F333" s="172"/>
      <c r="G333" s="64">
        <f>G334+G336</f>
        <v>899</v>
      </c>
      <c r="H333" s="11"/>
    </row>
    <row r="334" spans="1:8" ht="25.5" x14ac:dyDescent="0.2">
      <c r="A334" s="16" t="s">
        <v>335</v>
      </c>
      <c r="B334" s="19" t="s">
        <v>275</v>
      </c>
      <c r="C334" s="20" t="s">
        <v>63</v>
      </c>
      <c r="D334" s="20" t="s">
        <v>84</v>
      </c>
      <c r="E334" s="172" t="s">
        <v>518</v>
      </c>
      <c r="F334" s="172" t="s">
        <v>94</v>
      </c>
      <c r="G334" s="64">
        <f>G335</f>
        <v>889</v>
      </c>
      <c r="H334" s="11"/>
    </row>
    <row r="335" spans="1:8" ht="25.5" x14ac:dyDescent="0.2">
      <c r="A335" s="16" t="s">
        <v>631</v>
      </c>
      <c r="B335" s="19" t="s">
        <v>275</v>
      </c>
      <c r="C335" s="20" t="s">
        <v>63</v>
      </c>
      <c r="D335" s="20" t="s">
        <v>84</v>
      </c>
      <c r="E335" s="172" t="s">
        <v>518</v>
      </c>
      <c r="F335" s="172" t="s">
        <v>91</v>
      </c>
      <c r="G335" s="390">
        <f>790-56+155</f>
        <v>889</v>
      </c>
      <c r="H335" s="11"/>
    </row>
    <row r="336" spans="1:8" x14ac:dyDescent="0.2">
      <c r="A336" s="16" t="s">
        <v>110</v>
      </c>
      <c r="B336" s="19" t="s">
        <v>275</v>
      </c>
      <c r="C336" s="20" t="s">
        <v>63</v>
      </c>
      <c r="D336" s="20" t="s">
        <v>84</v>
      </c>
      <c r="E336" s="172" t="s">
        <v>518</v>
      </c>
      <c r="F336" s="172" t="s">
        <v>111</v>
      </c>
      <c r="G336" s="64">
        <f>G337</f>
        <v>10</v>
      </c>
      <c r="H336" s="11"/>
    </row>
    <row r="337" spans="1:11" x14ac:dyDescent="0.2">
      <c r="A337" s="16" t="s">
        <v>113</v>
      </c>
      <c r="B337" s="19" t="s">
        <v>275</v>
      </c>
      <c r="C337" s="20" t="s">
        <v>63</v>
      </c>
      <c r="D337" s="20" t="s">
        <v>84</v>
      </c>
      <c r="E337" s="172" t="s">
        <v>518</v>
      </c>
      <c r="F337" s="172" t="s">
        <v>114</v>
      </c>
      <c r="G337" s="64">
        <v>10</v>
      </c>
      <c r="H337" s="11"/>
    </row>
    <row r="338" spans="1:11" x14ac:dyDescent="0.2">
      <c r="A338" s="14" t="s">
        <v>128</v>
      </c>
      <c r="B338" s="40" t="s">
        <v>275</v>
      </c>
      <c r="C338" s="39" t="s">
        <v>69</v>
      </c>
      <c r="D338" s="39" t="s">
        <v>34</v>
      </c>
      <c r="E338" s="172"/>
      <c r="F338" s="172"/>
      <c r="G338" s="69">
        <f>G339</f>
        <v>487.5</v>
      </c>
      <c r="H338" s="11"/>
    </row>
    <row r="339" spans="1:11" x14ac:dyDescent="0.2">
      <c r="A339" s="7" t="s">
        <v>127</v>
      </c>
      <c r="B339" s="19" t="s">
        <v>275</v>
      </c>
      <c r="C339" s="38" t="s">
        <v>69</v>
      </c>
      <c r="D339" s="38" t="s">
        <v>63</v>
      </c>
      <c r="E339" s="172"/>
      <c r="F339" s="172"/>
      <c r="G339" s="69">
        <f>G340</f>
        <v>487.5</v>
      </c>
      <c r="H339" s="11"/>
    </row>
    <row r="340" spans="1:11" x14ac:dyDescent="0.2">
      <c r="A340" s="32" t="s">
        <v>171</v>
      </c>
      <c r="B340" s="19" t="s">
        <v>275</v>
      </c>
      <c r="C340" s="19" t="s">
        <v>69</v>
      </c>
      <c r="D340" s="19" t="s">
        <v>63</v>
      </c>
      <c r="E340" s="172" t="s">
        <v>502</v>
      </c>
      <c r="F340" s="172"/>
      <c r="G340" s="64">
        <f>G341</f>
        <v>487.5</v>
      </c>
      <c r="H340" s="11"/>
    </row>
    <row r="341" spans="1:11" x14ac:dyDescent="0.2">
      <c r="A341" s="16" t="s">
        <v>202</v>
      </c>
      <c r="B341" s="19" t="s">
        <v>275</v>
      </c>
      <c r="C341" s="38" t="s">
        <v>69</v>
      </c>
      <c r="D341" s="38" t="s">
        <v>63</v>
      </c>
      <c r="E341" s="172" t="s">
        <v>503</v>
      </c>
      <c r="F341" s="172"/>
      <c r="G341" s="64">
        <f>G342</f>
        <v>487.5</v>
      </c>
      <c r="H341" s="11"/>
    </row>
    <row r="342" spans="1:11" ht="25.5" x14ac:dyDescent="0.2">
      <c r="A342" s="16" t="s">
        <v>335</v>
      </c>
      <c r="B342" s="19" t="s">
        <v>275</v>
      </c>
      <c r="C342" s="38" t="s">
        <v>69</v>
      </c>
      <c r="D342" s="38" t="s">
        <v>63</v>
      </c>
      <c r="E342" s="172" t="s">
        <v>503</v>
      </c>
      <c r="F342" s="172" t="s">
        <v>94</v>
      </c>
      <c r="G342" s="64">
        <f>G343</f>
        <v>487.5</v>
      </c>
      <c r="H342" s="11"/>
    </row>
    <row r="343" spans="1:11" ht="25.5" x14ac:dyDescent="0.2">
      <c r="A343" s="16" t="s">
        <v>631</v>
      </c>
      <c r="B343" s="19" t="s">
        <v>275</v>
      </c>
      <c r="C343" s="38" t="s">
        <v>69</v>
      </c>
      <c r="D343" s="38" t="s">
        <v>63</v>
      </c>
      <c r="E343" s="172" t="s">
        <v>503</v>
      </c>
      <c r="F343" s="172" t="s">
        <v>91</v>
      </c>
      <c r="G343" s="64">
        <v>487.5</v>
      </c>
      <c r="H343" s="11"/>
    </row>
    <row r="344" spans="1:11" x14ac:dyDescent="0.2">
      <c r="A344" s="15" t="s">
        <v>82</v>
      </c>
      <c r="B344" s="40" t="s">
        <v>275</v>
      </c>
      <c r="C344" s="34" t="s">
        <v>75</v>
      </c>
      <c r="D344" s="34" t="s">
        <v>34</v>
      </c>
      <c r="E344" s="172"/>
      <c r="F344" s="172"/>
      <c r="G344" s="69">
        <f>G345</f>
        <v>5617</v>
      </c>
      <c r="H344" s="11"/>
    </row>
    <row r="345" spans="1:11" x14ac:dyDescent="0.2">
      <c r="A345" s="15" t="s">
        <v>13</v>
      </c>
      <c r="B345" s="40" t="s">
        <v>275</v>
      </c>
      <c r="C345" s="34" t="s">
        <v>75</v>
      </c>
      <c r="D345" s="34" t="s">
        <v>64</v>
      </c>
      <c r="E345" s="176"/>
      <c r="F345" s="172"/>
      <c r="G345" s="64">
        <f>G346</f>
        <v>5617</v>
      </c>
      <c r="H345" s="11"/>
    </row>
    <row r="346" spans="1:11" x14ac:dyDescent="0.2">
      <c r="A346" s="16" t="s">
        <v>172</v>
      </c>
      <c r="B346" s="19" t="s">
        <v>275</v>
      </c>
      <c r="C346" s="20" t="s">
        <v>75</v>
      </c>
      <c r="D346" s="20" t="s">
        <v>64</v>
      </c>
      <c r="E346" s="172" t="s">
        <v>519</v>
      </c>
      <c r="F346" s="172"/>
      <c r="G346" s="64">
        <f>G347</f>
        <v>5617</v>
      </c>
      <c r="H346" s="11"/>
    </row>
    <row r="347" spans="1:11" x14ac:dyDescent="0.2">
      <c r="A347" s="30" t="s">
        <v>186</v>
      </c>
      <c r="B347" s="19" t="s">
        <v>275</v>
      </c>
      <c r="C347" s="20" t="s">
        <v>75</v>
      </c>
      <c r="D347" s="20" t="s">
        <v>64</v>
      </c>
      <c r="E347" s="172" t="s">
        <v>520</v>
      </c>
      <c r="F347" s="172"/>
      <c r="G347" s="64">
        <f>G348</f>
        <v>5617</v>
      </c>
      <c r="H347" s="11"/>
    </row>
    <row r="348" spans="1:11" ht="25.5" x14ac:dyDescent="0.2">
      <c r="A348" s="30" t="s">
        <v>95</v>
      </c>
      <c r="B348" s="19" t="s">
        <v>275</v>
      </c>
      <c r="C348" s="20" t="s">
        <v>75</v>
      </c>
      <c r="D348" s="20" t="s">
        <v>64</v>
      </c>
      <c r="E348" s="172" t="s">
        <v>520</v>
      </c>
      <c r="F348" s="172" t="s">
        <v>96</v>
      </c>
      <c r="G348" s="64">
        <f>G349</f>
        <v>5617</v>
      </c>
      <c r="H348" s="11"/>
    </row>
    <row r="349" spans="1:11" x14ac:dyDescent="0.2">
      <c r="A349" s="30" t="s">
        <v>97</v>
      </c>
      <c r="B349" s="19" t="s">
        <v>275</v>
      </c>
      <c r="C349" s="20" t="s">
        <v>75</v>
      </c>
      <c r="D349" s="20" t="s">
        <v>64</v>
      </c>
      <c r="E349" s="172" t="s">
        <v>520</v>
      </c>
      <c r="F349" s="172" t="s">
        <v>98</v>
      </c>
      <c r="G349" s="64">
        <v>5617</v>
      </c>
      <c r="H349" s="11"/>
    </row>
    <row r="350" spans="1:11" ht="22.9" customHeight="1" x14ac:dyDescent="0.2">
      <c r="A350" s="161" t="s">
        <v>133</v>
      </c>
      <c r="B350" s="162" t="s">
        <v>276</v>
      </c>
      <c r="C350" s="148"/>
      <c r="D350" s="148"/>
      <c r="E350" s="199"/>
      <c r="F350" s="199"/>
      <c r="G350" s="338">
        <f>G351</f>
        <v>341016.8</v>
      </c>
      <c r="H350" s="248"/>
    </row>
    <row r="351" spans="1:11" x14ac:dyDescent="0.2">
      <c r="A351" s="15" t="s">
        <v>8</v>
      </c>
      <c r="B351" s="40" t="s">
        <v>276</v>
      </c>
      <c r="C351" s="34" t="s">
        <v>66</v>
      </c>
      <c r="D351" s="34" t="s">
        <v>34</v>
      </c>
      <c r="E351" s="172"/>
      <c r="F351" s="172"/>
      <c r="G351" s="69">
        <f>G352+G408+G540+G574+G495</f>
        <v>341016.8</v>
      </c>
      <c r="H351" s="248"/>
    </row>
    <row r="352" spans="1:11" x14ac:dyDescent="0.2">
      <c r="A352" s="15" t="s">
        <v>9</v>
      </c>
      <c r="B352" s="40" t="s">
        <v>276</v>
      </c>
      <c r="C352" s="34" t="s">
        <v>66</v>
      </c>
      <c r="D352" s="34" t="s">
        <v>63</v>
      </c>
      <c r="E352" s="176"/>
      <c r="F352" s="176"/>
      <c r="G352" s="69">
        <f>G354+G359+G373+G393+G398</f>
        <v>70348</v>
      </c>
      <c r="H352" s="11"/>
      <c r="I352" s="249"/>
      <c r="J352" s="357"/>
      <c r="K352" s="249"/>
    </row>
    <row r="353" spans="1:10" x14ac:dyDescent="0.2">
      <c r="A353" s="16" t="s">
        <v>496</v>
      </c>
      <c r="B353" s="19" t="s">
        <v>276</v>
      </c>
      <c r="C353" s="20" t="s">
        <v>66</v>
      </c>
      <c r="D353" s="20" t="s">
        <v>63</v>
      </c>
      <c r="E353" s="190" t="s">
        <v>497</v>
      </c>
      <c r="F353" s="172"/>
      <c r="G353" s="64">
        <f>G354+G359+G373+G393</f>
        <v>56207</v>
      </c>
      <c r="H353" s="11"/>
    </row>
    <row r="354" spans="1:10" ht="25.5" x14ac:dyDescent="0.2">
      <c r="A354" s="154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54" s="159" t="s">
        <v>276</v>
      </c>
      <c r="C354" s="155" t="s">
        <v>66</v>
      </c>
      <c r="D354" s="155" t="s">
        <v>63</v>
      </c>
      <c r="E354" s="188" t="str">
        <f>'МП пр.5'!B17</f>
        <v xml:space="preserve">7Б 0 00 00000 </v>
      </c>
      <c r="F354" s="171"/>
      <c r="G354" s="157">
        <f>G355</f>
        <v>177.3</v>
      </c>
      <c r="H354" s="11"/>
      <c r="J354" s="249"/>
    </row>
    <row r="355" spans="1:10" ht="25.5" x14ac:dyDescent="0.2">
      <c r="A355" s="29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5" s="19" t="s">
        <v>276</v>
      </c>
      <c r="C355" s="20" t="s">
        <v>66</v>
      </c>
      <c r="D355" s="20" t="s">
        <v>63</v>
      </c>
      <c r="E355" s="197" t="str">
        <f>'МП пр.5'!B18</f>
        <v xml:space="preserve">7Б 0 01 00000 </v>
      </c>
      <c r="F355" s="172"/>
      <c r="G355" s="64">
        <f>G356</f>
        <v>177.3</v>
      </c>
      <c r="H355" s="11"/>
    </row>
    <row r="356" spans="1:10" x14ac:dyDescent="0.2">
      <c r="A356" s="29" t="str">
        <f>'МП пр.5'!A19</f>
        <v>Обслуживание систем видеонаблюдения, охранной сигнализации</v>
      </c>
      <c r="B356" s="19" t="s">
        <v>276</v>
      </c>
      <c r="C356" s="20" t="s">
        <v>66</v>
      </c>
      <c r="D356" s="20" t="s">
        <v>63</v>
      </c>
      <c r="E356" s="197" t="str">
        <f>'МП пр.5'!B19</f>
        <v xml:space="preserve">7Б 0 01 91600 </v>
      </c>
      <c r="F356" s="172"/>
      <c r="G356" s="64">
        <f>G357</f>
        <v>177.3</v>
      </c>
      <c r="H356" s="11"/>
    </row>
    <row r="357" spans="1:10" ht="25.5" x14ac:dyDescent="0.2">
      <c r="A357" s="16" t="s">
        <v>95</v>
      </c>
      <c r="B357" s="19" t="s">
        <v>276</v>
      </c>
      <c r="C357" s="20" t="s">
        <v>66</v>
      </c>
      <c r="D357" s="20" t="s">
        <v>63</v>
      </c>
      <c r="E357" s="197" t="s">
        <v>412</v>
      </c>
      <c r="F357" s="172" t="s">
        <v>96</v>
      </c>
      <c r="G357" s="64">
        <f>G358</f>
        <v>177.3</v>
      </c>
      <c r="H357" s="11"/>
    </row>
    <row r="358" spans="1:10" x14ac:dyDescent="0.2">
      <c r="A358" s="16" t="s">
        <v>99</v>
      </c>
      <c r="B358" s="19" t="s">
        <v>276</v>
      </c>
      <c r="C358" s="20" t="s">
        <v>66</v>
      </c>
      <c r="D358" s="20" t="s">
        <v>63</v>
      </c>
      <c r="E358" s="197" t="s">
        <v>412</v>
      </c>
      <c r="F358" s="172" t="s">
        <v>100</v>
      </c>
      <c r="G358" s="64">
        <f>'МП пр.5'!G24</f>
        <v>177.3</v>
      </c>
      <c r="H358" s="11"/>
    </row>
    <row r="359" spans="1:10" ht="25.5" x14ac:dyDescent="0.2">
      <c r="A359" s="154" t="str">
        <f>'МП пр.5'!A264</f>
        <v>Муниципальная программа  "Пожарная безопасность в Сусуманском городском округе на 2018- 2020 годы"</v>
      </c>
      <c r="B359" s="159" t="s">
        <v>276</v>
      </c>
      <c r="C359" s="155" t="s">
        <v>66</v>
      </c>
      <c r="D359" s="155" t="s">
        <v>63</v>
      </c>
      <c r="E359" s="188" t="str">
        <f>'МП пр.5'!B264</f>
        <v xml:space="preserve">7П 0 00 00000 </v>
      </c>
      <c r="F359" s="171"/>
      <c r="G359" s="157">
        <f>G360</f>
        <v>443.3</v>
      </c>
      <c r="H359" s="11"/>
    </row>
    <row r="360" spans="1:10" ht="25.5" x14ac:dyDescent="0.2">
      <c r="A360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0" s="19" t="s">
        <v>276</v>
      </c>
      <c r="C360" s="20" t="s">
        <v>66</v>
      </c>
      <c r="D360" s="20" t="s">
        <v>63</v>
      </c>
      <c r="E360" s="197" t="str">
        <f>'МП пр.5'!B265</f>
        <v xml:space="preserve">7П 0 01 00000 </v>
      </c>
      <c r="F360" s="172"/>
      <c r="G360" s="64">
        <f>G361+G364+G367+G370</f>
        <v>443.3</v>
      </c>
      <c r="H360" s="11"/>
    </row>
    <row r="361" spans="1:10" ht="38.25" x14ac:dyDescent="0.2">
      <c r="A361" s="29" t="str">
        <f>'МП пр.5'!A266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1" s="19" t="s">
        <v>276</v>
      </c>
      <c r="C361" s="20" t="s">
        <v>66</v>
      </c>
      <c r="D361" s="20" t="s">
        <v>63</v>
      </c>
      <c r="E361" s="197" t="str">
        <f>'МП пр.5'!B266</f>
        <v xml:space="preserve">7П 0 01 94100 </v>
      </c>
      <c r="F361" s="172"/>
      <c r="G361" s="64">
        <f>G362</f>
        <v>287.7</v>
      </c>
      <c r="H361" s="11"/>
    </row>
    <row r="362" spans="1:10" ht="25.5" x14ac:dyDescent="0.2">
      <c r="A362" s="16" t="s">
        <v>95</v>
      </c>
      <c r="B362" s="19" t="s">
        <v>276</v>
      </c>
      <c r="C362" s="20" t="s">
        <v>66</v>
      </c>
      <c r="D362" s="20" t="s">
        <v>63</v>
      </c>
      <c r="E362" s="197" t="s">
        <v>237</v>
      </c>
      <c r="F362" s="172" t="s">
        <v>96</v>
      </c>
      <c r="G362" s="64">
        <f>G363</f>
        <v>287.7</v>
      </c>
      <c r="H362" s="11"/>
    </row>
    <row r="363" spans="1:10" x14ac:dyDescent="0.2">
      <c r="A363" s="16" t="s">
        <v>99</v>
      </c>
      <c r="B363" s="19" t="s">
        <v>276</v>
      </c>
      <c r="C363" s="20" t="s">
        <v>66</v>
      </c>
      <c r="D363" s="20" t="s">
        <v>63</v>
      </c>
      <c r="E363" s="197" t="s">
        <v>237</v>
      </c>
      <c r="F363" s="172" t="s">
        <v>100</v>
      </c>
      <c r="G363" s="64">
        <f>'МП пр.5'!G271</f>
        <v>287.7</v>
      </c>
      <c r="H363" s="11"/>
    </row>
    <row r="364" spans="1:10" x14ac:dyDescent="0.2">
      <c r="A364" s="29" t="str">
        <f>'МП пр.5'!A326</f>
        <v>Проведение замеров сопротивления изоляции электросетей и электрооборудования</v>
      </c>
      <c r="B364" s="19" t="s">
        <v>276</v>
      </c>
      <c r="C364" s="20" t="s">
        <v>66</v>
      </c>
      <c r="D364" s="20" t="s">
        <v>63</v>
      </c>
      <c r="E364" s="197" t="str">
        <f>'МП пр.5'!B326</f>
        <v xml:space="preserve">7П 0 01 94400 </v>
      </c>
      <c r="F364" s="172"/>
      <c r="G364" s="64">
        <f>G365</f>
        <v>124.5</v>
      </c>
      <c r="H364" s="11"/>
    </row>
    <row r="365" spans="1:10" ht="25.5" x14ac:dyDescent="0.2">
      <c r="A365" s="16" t="s">
        <v>95</v>
      </c>
      <c r="B365" s="19" t="s">
        <v>276</v>
      </c>
      <c r="C365" s="20" t="s">
        <v>66</v>
      </c>
      <c r="D365" s="20" t="s">
        <v>63</v>
      </c>
      <c r="E365" s="197" t="s">
        <v>238</v>
      </c>
      <c r="F365" s="172" t="s">
        <v>96</v>
      </c>
      <c r="G365" s="64">
        <f>G366</f>
        <v>124.5</v>
      </c>
      <c r="H365" s="11"/>
    </row>
    <row r="366" spans="1:10" x14ac:dyDescent="0.2">
      <c r="A366" s="16" t="s">
        <v>99</v>
      </c>
      <c r="B366" s="19" t="s">
        <v>276</v>
      </c>
      <c r="C366" s="20" t="s">
        <v>66</v>
      </c>
      <c r="D366" s="20" t="s">
        <v>63</v>
      </c>
      <c r="E366" s="197" t="s">
        <v>238</v>
      </c>
      <c r="F366" s="172" t="s">
        <v>100</v>
      </c>
      <c r="G366" s="64">
        <f>'МП пр.5'!G331</f>
        <v>124.5</v>
      </c>
      <c r="H366" s="11"/>
    </row>
    <row r="367" spans="1:10" ht="25.5" x14ac:dyDescent="0.2">
      <c r="A367" s="29" t="str">
        <f>'МП пр.5'!A345</f>
        <v>Проведение проверок исправности и ремонт систем противопожарного водоснабжения, приобретение и обслуживание гидрантов</v>
      </c>
      <c r="B367" s="19" t="s">
        <v>276</v>
      </c>
      <c r="C367" s="20" t="s">
        <v>66</v>
      </c>
      <c r="D367" s="20" t="s">
        <v>63</v>
      </c>
      <c r="E367" s="197" t="str">
        <f>'МП пр.5'!B345</f>
        <v xml:space="preserve">7П 0 01 94500 </v>
      </c>
      <c r="F367" s="172"/>
      <c r="G367" s="64">
        <f>G368</f>
        <v>21.1</v>
      </c>
      <c r="H367" s="11"/>
    </row>
    <row r="368" spans="1:10" ht="25.5" x14ac:dyDescent="0.2">
      <c r="A368" s="16" t="s">
        <v>95</v>
      </c>
      <c r="B368" s="19" t="s">
        <v>276</v>
      </c>
      <c r="C368" s="20" t="s">
        <v>66</v>
      </c>
      <c r="D368" s="20" t="s">
        <v>63</v>
      </c>
      <c r="E368" s="197" t="s">
        <v>239</v>
      </c>
      <c r="F368" s="172" t="s">
        <v>96</v>
      </c>
      <c r="G368" s="64">
        <f>G369</f>
        <v>21.1</v>
      </c>
      <c r="H368" s="11"/>
    </row>
    <row r="369" spans="1:25" s="31" customFormat="1" x14ac:dyDescent="0.2">
      <c r="A369" s="16" t="s">
        <v>99</v>
      </c>
      <c r="B369" s="19" t="s">
        <v>276</v>
      </c>
      <c r="C369" s="20" t="s">
        <v>66</v>
      </c>
      <c r="D369" s="20" t="s">
        <v>63</v>
      </c>
      <c r="E369" s="197" t="s">
        <v>239</v>
      </c>
      <c r="F369" s="172" t="s">
        <v>100</v>
      </c>
      <c r="G369" s="64">
        <f>'МП пр.5'!G350</f>
        <v>21.1</v>
      </c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</row>
    <row r="370" spans="1:25" x14ac:dyDescent="0.2">
      <c r="A370" s="16" t="str">
        <f>'МП пр.5'!A369</f>
        <v>Обучение сотрудников по пожарной безопасности</v>
      </c>
      <c r="B370" s="19" t="s">
        <v>276</v>
      </c>
      <c r="C370" s="20" t="s">
        <v>66</v>
      </c>
      <c r="D370" s="20" t="s">
        <v>63</v>
      </c>
      <c r="E370" s="197" t="str">
        <f>'МП пр.5'!B369</f>
        <v xml:space="preserve">7П 0 01 94510 </v>
      </c>
      <c r="F370" s="172"/>
      <c r="G370" s="64">
        <f>G371</f>
        <v>10</v>
      </c>
      <c r="H370" s="11"/>
    </row>
    <row r="371" spans="1:25" ht="25.5" x14ac:dyDescent="0.2">
      <c r="A371" s="16" t="s">
        <v>95</v>
      </c>
      <c r="B371" s="19" t="s">
        <v>276</v>
      </c>
      <c r="C371" s="20" t="s">
        <v>66</v>
      </c>
      <c r="D371" s="20" t="s">
        <v>63</v>
      </c>
      <c r="E371" s="197" t="s">
        <v>301</v>
      </c>
      <c r="F371" s="172" t="s">
        <v>96</v>
      </c>
      <c r="G371" s="64">
        <f>G372</f>
        <v>10</v>
      </c>
      <c r="H371" s="11"/>
    </row>
    <row r="372" spans="1:25" x14ac:dyDescent="0.2">
      <c r="A372" s="16" t="s">
        <v>99</v>
      </c>
      <c r="B372" s="19" t="s">
        <v>276</v>
      </c>
      <c r="C372" s="20" t="s">
        <v>66</v>
      </c>
      <c r="D372" s="20" t="s">
        <v>63</v>
      </c>
      <c r="E372" s="197" t="s">
        <v>301</v>
      </c>
      <c r="F372" s="172" t="s">
        <v>100</v>
      </c>
      <c r="G372" s="64">
        <f>'МП пр.5'!G374</f>
        <v>10</v>
      </c>
      <c r="H372" s="11"/>
    </row>
    <row r="373" spans="1:25" ht="25.5" x14ac:dyDescent="0.2">
      <c r="A373" s="154" t="str">
        <f>'МП пр.5'!A395</f>
        <v>Муниципальная  программа  "Развитие образования в Сусуманском городском округе  на 2018- 2020 годы"</v>
      </c>
      <c r="B373" s="159" t="s">
        <v>276</v>
      </c>
      <c r="C373" s="155" t="s">
        <v>66</v>
      </c>
      <c r="D373" s="155" t="s">
        <v>63</v>
      </c>
      <c r="E373" s="188" t="str">
        <f>'МП пр.5'!B395</f>
        <v xml:space="preserve">7Р 0 00 00000 </v>
      </c>
      <c r="F373" s="171"/>
      <c r="G373" s="157">
        <f>G374</f>
        <v>55460.4</v>
      </c>
      <c r="H373" s="11"/>
    </row>
    <row r="374" spans="1:25" x14ac:dyDescent="0.2">
      <c r="A374" s="150" t="str">
        <f>'МП пр.5'!A403</f>
        <v>Основное мероприятие "Управление развитием отрасли образования"</v>
      </c>
      <c r="B374" s="164" t="s">
        <v>276</v>
      </c>
      <c r="C374" s="151" t="s">
        <v>66</v>
      </c>
      <c r="D374" s="151" t="s">
        <v>63</v>
      </c>
      <c r="E374" s="177" t="str">
        <f>'МП пр.5'!B403</f>
        <v>7Р 0 02 00000</v>
      </c>
      <c r="F374" s="177"/>
      <c r="G374" s="282">
        <f>G381+G384+G387+G390+G375+G378</f>
        <v>55460.4</v>
      </c>
      <c r="H374" s="11"/>
    </row>
    <row r="375" spans="1:25" ht="63.75" x14ac:dyDescent="0.2">
      <c r="A375" s="224" t="s">
        <v>627</v>
      </c>
      <c r="B375" s="225" t="s">
        <v>276</v>
      </c>
      <c r="C375" s="226" t="s">
        <v>66</v>
      </c>
      <c r="D375" s="226" t="s">
        <v>63</v>
      </c>
      <c r="E375" s="227" t="s">
        <v>628</v>
      </c>
      <c r="F375" s="226"/>
      <c r="G375" s="282">
        <f>G376</f>
        <v>40.700000000000003</v>
      </c>
      <c r="H375" s="11"/>
    </row>
    <row r="376" spans="1:25" ht="25.5" x14ac:dyDescent="0.2">
      <c r="A376" s="228" t="s">
        <v>95</v>
      </c>
      <c r="B376" s="225" t="s">
        <v>276</v>
      </c>
      <c r="C376" s="226" t="s">
        <v>66</v>
      </c>
      <c r="D376" s="226" t="s">
        <v>63</v>
      </c>
      <c r="E376" s="227" t="s">
        <v>628</v>
      </c>
      <c r="F376" s="226" t="s">
        <v>96</v>
      </c>
      <c r="G376" s="282">
        <f>G377</f>
        <v>40.700000000000003</v>
      </c>
      <c r="H376" s="11"/>
    </row>
    <row r="377" spans="1:25" x14ac:dyDescent="0.2">
      <c r="A377" s="228" t="s">
        <v>99</v>
      </c>
      <c r="B377" s="225" t="s">
        <v>276</v>
      </c>
      <c r="C377" s="226" t="s">
        <v>66</v>
      </c>
      <c r="D377" s="226" t="s">
        <v>63</v>
      </c>
      <c r="E377" s="227" t="s">
        <v>628</v>
      </c>
      <c r="F377" s="226" t="s">
        <v>100</v>
      </c>
      <c r="G377" s="282">
        <f>'МП пр.5'!G409</f>
        <v>40.700000000000003</v>
      </c>
      <c r="H377" s="11"/>
    </row>
    <row r="378" spans="1:25" ht="51" x14ac:dyDescent="0.2">
      <c r="A378" s="417" t="str">
        <f>'МП пр.5'!A414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78" s="319" t="s">
        <v>276</v>
      </c>
      <c r="C378" s="320" t="s">
        <v>66</v>
      </c>
      <c r="D378" s="320" t="s">
        <v>63</v>
      </c>
      <c r="E378" s="321" t="s">
        <v>641</v>
      </c>
      <c r="F378" s="320"/>
      <c r="G378" s="166">
        <f>G379</f>
        <v>10</v>
      </c>
      <c r="H378" s="11"/>
    </row>
    <row r="379" spans="1:25" ht="25.5" x14ac:dyDescent="0.2">
      <c r="A379" s="322" t="s">
        <v>95</v>
      </c>
      <c r="B379" s="319" t="s">
        <v>276</v>
      </c>
      <c r="C379" s="320" t="s">
        <v>66</v>
      </c>
      <c r="D379" s="320" t="s">
        <v>63</v>
      </c>
      <c r="E379" s="321" t="s">
        <v>641</v>
      </c>
      <c r="F379" s="320" t="s">
        <v>96</v>
      </c>
      <c r="G379" s="166">
        <f>G380</f>
        <v>10</v>
      </c>
      <c r="H379" s="11"/>
    </row>
    <row r="380" spans="1:25" x14ac:dyDescent="0.2">
      <c r="A380" s="322" t="s">
        <v>99</v>
      </c>
      <c r="B380" s="319" t="s">
        <v>276</v>
      </c>
      <c r="C380" s="320" t="s">
        <v>66</v>
      </c>
      <c r="D380" s="320" t="s">
        <v>63</v>
      </c>
      <c r="E380" s="321" t="s">
        <v>641</v>
      </c>
      <c r="F380" s="320" t="s">
        <v>100</v>
      </c>
      <c r="G380" s="166">
        <f>'МП пр.5'!G419</f>
        <v>10</v>
      </c>
      <c r="H380" s="11"/>
    </row>
    <row r="381" spans="1:25" ht="38.25" x14ac:dyDescent="0.2">
      <c r="A381" s="150" t="str">
        <f>'МП пр.5'!A430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1" s="164" t="s">
        <v>276</v>
      </c>
      <c r="C381" s="151" t="s">
        <v>66</v>
      </c>
      <c r="D381" s="151" t="s">
        <v>63</v>
      </c>
      <c r="E381" s="177" t="str">
        <f>'МП пр.5'!B430</f>
        <v>7Р 0 02 74060</v>
      </c>
      <c r="F381" s="177"/>
      <c r="G381" s="282">
        <f>G382</f>
        <v>191.70000000000002</v>
      </c>
      <c r="H381" s="11"/>
    </row>
    <row r="382" spans="1:25" ht="25.5" x14ac:dyDescent="0.2">
      <c r="A382" s="150" t="s">
        <v>95</v>
      </c>
      <c r="B382" s="164" t="s">
        <v>276</v>
      </c>
      <c r="C382" s="151" t="s">
        <v>66</v>
      </c>
      <c r="D382" s="151" t="s">
        <v>63</v>
      </c>
      <c r="E382" s="177" t="s">
        <v>341</v>
      </c>
      <c r="F382" s="177" t="s">
        <v>96</v>
      </c>
      <c r="G382" s="282">
        <f>G383</f>
        <v>191.70000000000002</v>
      </c>
      <c r="H382" s="11"/>
    </row>
    <row r="383" spans="1:25" s="31" customFormat="1" x14ac:dyDescent="0.2">
      <c r="A383" s="150" t="s">
        <v>99</v>
      </c>
      <c r="B383" s="164" t="s">
        <v>276</v>
      </c>
      <c r="C383" s="151" t="s">
        <v>66</v>
      </c>
      <c r="D383" s="151" t="s">
        <v>63</v>
      </c>
      <c r="E383" s="177" t="s">
        <v>341</v>
      </c>
      <c r="F383" s="177" t="s">
        <v>100</v>
      </c>
      <c r="G383" s="282">
        <f>'МП пр.5'!G435</f>
        <v>191.70000000000002</v>
      </c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</row>
    <row r="384" spans="1:25" ht="38.25" x14ac:dyDescent="0.2">
      <c r="A384" s="150" t="str">
        <f>'МП пр.5'!A445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4" s="164" t="s">
        <v>276</v>
      </c>
      <c r="C384" s="151" t="s">
        <v>66</v>
      </c>
      <c r="D384" s="151" t="s">
        <v>63</v>
      </c>
      <c r="E384" s="177" t="str">
        <f>'МП пр.5'!B445</f>
        <v>7Р 0 02 74070</v>
      </c>
      <c r="F384" s="177"/>
      <c r="G384" s="282">
        <f>G385</f>
        <v>1136.2</v>
      </c>
      <c r="H384" s="11"/>
    </row>
    <row r="385" spans="1:25" ht="25.5" x14ac:dyDescent="0.2">
      <c r="A385" s="150" t="s">
        <v>95</v>
      </c>
      <c r="B385" s="164" t="s">
        <v>276</v>
      </c>
      <c r="C385" s="151" t="s">
        <v>66</v>
      </c>
      <c r="D385" s="151" t="s">
        <v>63</v>
      </c>
      <c r="E385" s="177" t="s">
        <v>342</v>
      </c>
      <c r="F385" s="177" t="s">
        <v>96</v>
      </c>
      <c r="G385" s="282">
        <f>G386</f>
        <v>1136.2</v>
      </c>
      <c r="H385" s="11"/>
    </row>
    <row r="386" spans="1:25" x14ac:dyDescent="0.2">
      <c r="A386" s="150" t="s">
        <v>99</v>
      </c>
      <c r="B386" s="164" t="s">
        <v>276</v>
      </c>
      <c r="C386" s="151" t="s">
        <v>66</v>
      </c>
      <c r="D386" s="151" t="s">
        <v>63</v>
      </c>
      <c r="E386" s="177" t="s">
        <v>342</v>
      </c>
      <c r="F386" s="177" t="s">
        <v>100</v>
      </c>
      <c r="G386" s="282">
        <f>'МП пр.5'!G450</f>
        <v>1136.2</v>
      </c>
      <c r="H386" s="11"/>
    </row>
    <row r="387" spans="1:25" ht="38.25" x14ac:dyDescent="0.2">
      <c r="A387" s="150" t="str">
        <f>'МП пр.5'!A460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87" s="164" t="s">
        <v>276</v>
      </c>
      <c r="C387" s="151" t="s">
        <v>66</v>
      </c>
      <c r="D387" s="151" t="s">
        <v>63</v>
      </c>
      <c r="E387" s="177" t="str">
        <f>'МП пр.5'!B460</f>
        <v>7Р 0 02 74120</v>
      </c>
      <c r="F387" s="177"/>
      <c r="G387" s="282">
        <f>G388</f>
        <v>52310.3</v>
      </c>
      <c r="H387" s="11"/>
    </row>
    <row r="388" spans="1:25" s="31" customFormat="1" ht="25.5" x14ac:dyDescent="0.2">
      <c r="A388" s="150" t="s">
        <v>95</v>
      </c>
      <c r="B388" s="164" t="s">
        <v>276</v>
      </c>
      <c r="C388" s="151" t="s">
        <v>66</v>
      </c>
      <c r="D388" s="151" t="s">
        <v>63</v>
      </c>
      <c r="E388" s="177" t="s">
        <v>343</v>
      </c>
      <c r="F388" s="177" t="s">
        <v>96</v>
      </c>
      <c r="G388" s="282">
        <f>G389</f>
        <v>52310.3</v>
      </c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</row>
    <row r="389" spans="1:25" s="31" customFormat="1" x14ac:dyDescent="0.2">
      <c r="A389" s="150" t="s">
        <v>99</v>
      </c>
      <c r="B389" s="164" t="s">
        <v>276</v>
      </c>
      <c r="C389" s="151" t="s">
        <v>66</v>
      </c>
      <c r="D389" s="151" t="s">
        <v>63</v>
      </c>
      <c r="E389" s="177" t="s">
        <v>343</v>
      </c>
      <c r="F389" s="177" t="s">
        <v>100</v>
      </c>
      <c r="G389" s="282">
        <f>'МП пр.5'!G465</f>
        <v>52310.3</v>
      </c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</row>
    <row r="390" spans="1:25" ht="38.25" x14ac:dyDescent="0.2">
      <c r="A390" s="150" t="str">
        <f>'МП пр.5'!A472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0" s="164" t="s">
        <v>276</v>
      </c>
      <c r="C390" s="151" t="s">
        <v>66</v>
      </c>
      <c r="D390" s="151" t="s">
        <v>63</v>
      </c>
      <c r="E390" s="177" t="str">
        <f>'МП пр.5'!B472</f>
        <v>7Р 0 02 75010</v>
      </c>
      <c r="F390" s="177"/>
      <c r="G390" s="282">
        <f>G391</f>
        <v>1771.5</v>
      </c>
      <c r="H390" s="11"/>
    </row>
    <row r="391" spans="1:25" ht="25.5" x14ac:dyDescent="0.2">
      <c r="A391" s="150" t="s">
        <v>95</v>
      </c>
      <c r="B391" s="164" t="s">
        <v>276</v>
      </c>
      <c r="C391" s="151" t="s">
        <v>66</v>
      </c>
      <c r="D391" s="151" t="s">
        <v>63</v>
      </c>
      <c r="E391" s="177" t="s">
        <v>344</v>
      </c>
      <c r="F391" s="177" t="s">
        <v>96</v>
      </c>
      <c r="G391" s="282">
        <f>G392</f>
        <v>1771.5</v>
      </c>
      <c r="H391" s="11"/>
    </row>
    <row r="392" spans="1:25" x14ac:dyDescent="0.2">
      <c r="A392" s="150" t="s">
        <v>99</v>
      </c>
      <c r="B392" s="164" t="s">
        <v>276</v>
      </c>
      <c r="C392" s="151" t="s">
        <v>66</v>
      </c>
      <c r="D392" s="151" t="s">
        <v>63</v>
      </c>
      <c r="E392" s="177" t="s">
        <v>344</v>
      </c>
      <c r="F392" s="177" t="s">
        <v>100</v>
      </c>
      <c r="G392" s="282">
        <f>'МП пр.5'!G477</f>
        <v>1771.5</v>
      </c>
      <c r="H392" s="11"/>
    </row>
    <row r="393" spans="1:25" ht="25.5" x14ac:dyDescent="0.2">
      <c r="A393" s="154" t="str">
        <f>'МП пр.5'!A605</f>
        <v>Муниципальная  программа  "Здоровье обучающихся и воспитанников в Сусуманском городском округе  на 2018- 2020 годы"</v>
      </c>
      <c r="B393" s="159" t="s">
        <v>276</v>
      </c>
      <c r="C393" s="155" t="s">
        <v>66</v>
      </c>
      <c r="D393" s="155" t="s">
        <v>63</v>
      </c>
      <c r="E393" s="188" t="str">
        <f>'МП пр.5'!B605</f>
        <v xml:space="preserve">7Ю 0 00 00000 </v>
      </c>
      <c r="F393" s="171"/>
      <c r="G393" s="157">
        <f>G394</f>
        <v>126</v>
      </c>
      <c r="H393" s="11"/>
    </row>
    <row r="394" spans="1:25" ht="25.5" x14ac:dyDescent="0.2">
      <c r="A394" s="29" t="str">
        <f>'МП пр.5'!A606</f>
        <v>Основное мероприятие "Совершенствование системы укрепления здоровья учащихся и воспитанников образовательных учреждений"</v>
      </c>
      <c r="B394" s="19" t="s">
        <v>276</v>
      </c>
      <c r="C394" s="20" t="s">
        <v>66</v>
      </c>
      <c r="D394" s="20" t="s">
        <v>63</v>
      </c>
      <c r="E394" s="197" t="str">
        <f>'МП пр.5'!B606</f>
        <v xml:space="preserve">7Ю 0 01 00000 </v>
      </c>
      <c r="F394" s="172"/>
      <c r="G394" s="64">
        <f>G395</f>
        <v>126</v>
      </c>
      <c r="H394" s="11"/>
    </row>
    <row r="395" spans="1:25" x14ac:dyDescent="0.2">
      <c r="A395" s="29" t="str">
        <f>'МП пр.5'!A607</f>
        <v>Укрепление материально- технической базы медицинских кабинетов</v>
      </c>
      <c r="B395" s="19" t="s">
        <v>276</v>
      </c>
      <c r="C395" s="20" t="s">
        <v>66</v>
      </c>
      <c r="D395" s="20" t="s">
        <v>63</v>
      </c>
      <c r="E395" s="197" t="str">
        <f>'МП пр.5'!B607</f>
        <v xml:space="preserve">7Ю 0 01 92520 </v>
      </c>
      <c r="F395" s="172"/>
      <c r="G395" s="64">
        <f>G396</f>
        <v>126</v>
      </c>
      <c r="H395" s="11"/>
    </row>
    <row r="396" spans="1:25" ht="25.5" x14ac:dyDescent="0.2">
      <c r="A396" s="16" t="s">
        <v>95</v>
      </c>
      <c r="B396" s="19" t="s">
        <v>276</v>
      </c>
      <c r="C396" s="20" t="s">
        <v>66</v>
      </c>
      <c r="D396" s="20" t="s">
        <v>63</v>
      </c>
      <c r="E396" s="197" t="s">
        <v>299</v>
      </c>
      <c r="F396" s="172" t="s">
        <v>96</v>
      </c>
      <c r="G396" s="64">
        <f>G397</f>
        <v>126</v>
      </c>
      <c r="H396" s="11"/>
    </row>
    <row r="397" spans="1:25" x14ac:dyDescent="0.2">
      <c r="A397" s="16" t="s">
        <v>99</v>
      </c>
      <c r="B397" s="19" t="s">
        <v>276</v>
      </c>
      <c r="C397" s="20" t="s">
        <v>66</v>
      </c>
      <c r="D397" s="20" t="s">
        <v>63</v>
      </c>
      <c r="E397" s="197" t="s">
        <v>299</v>
      </c>
      <c r="F397" s="172" t="s">
        <v>100</v>
      </c>
      <c r="G397" s="64">
        <f>'МП пр.5'!G612</f>
        <v>126</v>
      </c>
      <c r="H397" s="11"/>
    </row>
    <row r="398" spans="1:25" x14ac:dyDescent="0.2">
      <c r="A398" s="16" t="s">
        <v>56</v>
      </c>
      <c r="B398" s="19" t="s">
        <v>276</v>
      </c>
      <c r="C398" s="20" t="s">
        <v>66</v>
      </c>
      <c r="D398" s="20" t="s">
        <v>63</v>
      </c>
      <c r="E398" s="172" t="s">
        <v>521</v>
      </c>
      <c r="F398" s="172"/>
      <c r="G398" s="64">
        <f>G399+G402+G405</f>
        <v>14141</v>
      </c>
      <c r="H398" s="11"/>
    </row>
    <row r="399" spans="1:25" x14ac:dyDescent="0.2">
      <c r="A399" s="30" t="s">
        <v>186</v>
      </c>
      <c r="B399" s="66" t="s">
        <v>276</v>
      </c>
      <c r="C399" s="65" t="s">
        <v>66</v>
      </c>
      <c r="D399" s="65" t="s">
        <v>63</v>
      </c>
      <c r="E399" s="183" t="s">
        <v>522</v>
      </c>
      <c r="F399" s="183"/>
      <c r="G399" s="64">
        <f>G400</f>
        <v>12571</v>
      </c>
      <c r="H399" s="11"/>
    </row>
    <row r="400" spans="1:25" ht="25.5" x14ac:dyDescent="0.2">
      <c r="A400" s="30" t="s">
        <v>95</v>
      </c>
      <c r="B400" s="66" t="s">
        <v>276</v>
      </c>
      <c r="C400" s="65" t="s">
        <v>66</v>
      </c>
      <c r="D400" s="65" t="s">
        <v>63</v>
      </c>
      <c r="E400" s="183" t="s">
        <v>522</v>
      </c>
      <c r="F400" s="183" t="s">
        <v>96</v>
      </c>
      <c r="G400" s="64">
        <f>G401</f>
        <v>12571</v>
      </c>
      <c r="H400" s="11"/>
    </row>
    <row r="401" spans="1:25" x14ac:dyDescent="0.2">
      <c r="A401" s="30" t="s">
        <v>99</v>
      </c>
      <c r="B401" s="66" t="s">
        <v>276</v>
      </c>
      <c r="C401" s="65" t="s">
        <v>66</v>
      </c>
      <c r="D401" s="65" t="s">
        <v>63</v>
      </c>
      <c r="E401" s="183" t="s">
        <v>522</v>
      </c>
      <c r="F401" s="183" t="s">
        <v>100</v>
      </c>
      <c r="G401" s="390">
        <f>11984.3-163.3+450+300</f>
        <v>12571</v>
      </c>
      <c r="H401" s="11"/>
    </row>
    <row r="402" spans="1:25" ht="51" x14ac:dyDescent="0.2">
      <c r="A402" s="30" t="s">
        <v>205</v>
      </c>
      <c r="B402" s="66" t="s">
        <v>276</v>
      </c>
      <c r="C402" s="65" t="s">
        <v>66</v>
      </c>
      <c r="D402" s="65" t="s">
        <v>63</v>
      </c>
      <c r="E402" s="183" t="s">
        <v>523</v>
      </c>
      <c r="F402" s="183"/>
      <c r="G402" s="64">
        <f>G403</f>
        <v>1500</v>
      </c>
      <c r="H402" s="11"/>
    </row>
    <row r="403" spans="1:25" ht="25.5" x14ac:dyDescent="0.2">
      <c r="A403" s="30" t="s">
        <v>95</v>
      </c>
      <c r="B403" s="66" t="s">
        <v>276</v>
      </c>
      <c r="C403" s="65" t="s">
        <v>66</v>
      </c>
      <c r="D403" s="65" t="s">
        <v>63</v>
      </c>
      <c r="E403" s="183" t="s">
        <v>523</v>
      </c>
      <c r="F403" s="183" t="s">
        <v>96</v>
      </c>
      <c r="G403" s="64">
        <f>G404</f>
        <v>1500</v>
      </c>
      <c r="H403" s="11"/>
    </row>
    <row r="404" spans="1:25" x14ac:dyDescent="0.2">
      <c r="A404" s="30" t="s">
        <v>99</v>
      </c>
      <c r="B404" s="66" t="s">
        <v>276</v>
      </c>
      <c r="C404" s="65" t="s">
        <v>66</v>
      </c>
      <c r="D404" s="65" t="s">
        <v>63</v>
      </c>
      <c r="E404" s="183" t="s">
        <v>523</v>
      </c>
      <c r="F404" s="183" t="s">
        <v>100</v>
      </c>
      <c r="G404" s="64">
        <f>1000+500</f>
        <v>1500</v>
      </c>
      <c r="H404" s="11"/>
    </row>
    <row r="405" spans="1:25" x14ac:dyDescent="0.2">
      <c r="A405" s="30" t="s">
        <v>177</v>
      </c>
      <c r="B405" s="66" t="s">
        <v>276</v>
      </c>
      <c r="C405" s="65" t="s">
        <v>66</v>
      </c>
      <c r="D405" s="65" t="s">
        <v>63</v>
      </c>
      <c r="E405" s="183" t="s">
        <v>524</v>
      </c>
      <c r="F405" s="183"/>
      <c r="G405" s="64">
        <f>G406</f>
        <v>70</v>
      </c>
      <c r="H405" s="11"/>
    </row>
    <row r="406" spans="1:25" ht="25.5" x14ac:dyDescent="0.2">
      <c r="A406" s="30" t="s">
        <v>95</v>
      </c>
      <c r="B406" s="66" t="s">
        <v>276</v>
      </c>
      <c r="C406" s="65" t="s">
        <v>66</v>
      </c>
      <c r="D406" s="65" t="s">
        <v>63</v>
      </c>
      <c r="E406" s="183" t="s">
        <v>524</v>
      </c>
      <c r="F406" s="183" t="s">
        <v>96</v>
      </c>
      <c r="G406" s="64">
        <f>G407</f>
        <v>70</v>
      </c>
      <c r="H406" s="11"/>
    </row>
    <row r="407" spans="1:25" x14ac:dyDescent="0.2">
      <c r="A407" s="30" t="s">
        <v>99</v>
      </c>
      <c r="B407" s="66" t="s">
        <v>276</v>
      </c>
      <c r="C407" s="65" t="s">
        <v>66</v>
      </c>
      <c r="D407" s="65" t="s">
        <v>63</v>
      </c>
      <c r="E407" s="183" t="s">
        <v>524</v>
      </c>
      <c r="F407" s="183" t="s">
        <v>100</v>
      </c>
      <c r="G407" s="64">
        <f>570-500</f>
        <v>70</v>
      </c>
      <c r="H407" s="11"/>
    </row>
    <row r="408" spans="1:25" x14ac:dyDescent="0.2">
      <c r="A408" s="15" t="s">
        <v>10</v>
      </c>
      <c r="B408" s="40" t="s">
        <v>276</v>
      </c>
      <c r="C408" s="34" t="s">
        <v>66</v>
      </c>
      <c r="D408" s="34" t="s">
        <v>64</v>
      </c>
      <c r="E408" s="176"/>
      <c r="F408" s="176"/>
      <c r="G408" s="69">
        <f>G410+G418+G438+G465+G485</f>
        <v>187037.59999999998</v>
      </c>
      <c r="H408" s="11"/>
      <c r="J408" s="249"/>
    </row>
    <row r="409" spans="1:25" x14ac:dyDescent="0.2">
      <c r="A409" s="16" t="s">
        <v>496</v>
      </c>
      <c r="B409" s="19" t="s">
        <v>276</v>
      </c>
      <c r="C409" s="20" t="s">
        <v>66</v>
      </c>
      <c r="D409" s="20" t="s">
        <v>64</v>
      </c>
      <c r="E409" s="190" t="s">
        <v>497</v>
      </c>
      <c r="F409" s="172"/>
      <c r="G409" s="64">
        <f>G410+G418+G438+G465</f>
        <v>148142.59999999998</v>
      </c>
      <c r="H409" s="11"/>
      <c r="K409" s="249"/>
    </row>
    <row r="410" spans="1:25" ht="25.5" x14ac:dyDescent="0.2">
      <c r="A410" s="154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10" s="159" t="s">
        <v>276</v>
      </c>
      <c r="C410" s="155" t="s">
        <v>66</v>
      </c>
      <c r="D410" s="159" t="s">
        <v>64</v>
      </c>
      <c r="E410" s="188" t="str">
        <f>'МП пр.5'!B17</f>
        <v xml:space="preserve">7Б 0 00 00000 </v>
      </c>
      <c r="F410" s="171"/>
      <c r="G410" s="157">
        <f>G411</f>
        <v>1139.9000000000001</v>
      </c>
      <c r="H410" s="11"/>
      <c r="J410" s="249"/>
    </row>
    <row r="411" spans="1:25" ht="25.5" x14ac:dyDescent="0.2">
      <c r="A411" s="29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1" s="19" t="s">
        <v>276</v>
      </c>
      <c r="C411" s="20" t="s">
        <v>66</v>
      </c>
      <c r="D411" s="20" t="s">
        <v>64</v>
      </c>
      <c r="E411" s="190" t="str">
        <f>'МП пр.5'!B18</f>
        <v xml:space="preserve">7Б 0 01 00000 </v>
      </c>
      <c r="F411" s="172"/>
      <c r="G411" s="64">
        <f>G412+G415</f>
        <v>1139.9000000000001</v>
      </c>
      <c r="H411" s="11"/>
      <c r="J411" s="249"/>
    </row>
    <row r="412" spans="1:25" x14ac:dyDescent="0.2">
      <c r="A412" s="29" t="str">
        <f>'МП пр.5'!A19</f>
        <v>Обслуживание систем видеонаблюдения, охранной сигнализации</v>
      </c>
      <c r="B412" s="19" t="s">
        <v>276</v>
      </c>
      <c r="C412" s="20" t="s">
        <v>66</v>
      </c>
      <c r="D412" s="20" t="s">
        <v>64</v>
      </c>
      <c r="E412" s="190" t="str">
        <f>'МП пр.5'!B19</f>
        <v xml:space="preserve">7Б 0 01 91600 </v>
      </c>
      <c r="F412" s="172"/>
      <c r="G412" s="64">
        <f>G413</f>
        <v>639.9</v>
      </c>
      <c r="H412" s="11"/>
      <c r="J412" s="249"/>
    </row>
    <row r="413" spans="1:25" ht="25.5" x14ac:dyDescent="0.2">
      <c r="A413" s="16" t="s">
        <v>95</v>
      </c>
      <c r="B413" s="19" t="s">
        <v>276</v>
      </c>
      <c r="C413" s="20" t="s">
        <v>66</v>
      </c>
      <c r="D413" s="20" t="s">
        <v>64</v>
      </c>
      <c r="E413" s="190" t="s">
        <v>412</v>
      </c>
      <c r="F413" s="172" t="s">
        <v>96</v>
      </c>
      <c r="G413" s="64">
        <f>G414</f>
        <v>639.9</v>
      </c>
      <c r="H413" s="11"/>
    </row>
    <row r="414" spans="1:25" x14ac:dyDescent="0.2">
      <c r="A414" s="16" t="s">
        <v>99</v>
      </c>
      <c r="B414" s="19" t="s">
        <v>276</v>
      </c>
      <c r="C414" s="20" t="s">
        <v>66</v>
      </c>
      <c r="D414" s="20" t="s">
        <v>64</v>
      </c>
      <c r="E414" s="190" t="s">
        <v>412</v>
      </c>
      <c r="F414" s="172" t="s">
        <v>100</v>
      </c>
      <c r="G414" s="64">
        <f>'МП пр.5'!G28</f>
        <v>639.9</v>
      </c>
      <c r="H414" s="11"/>
    </row>
    <row r="415" spans="1:25" s="332" customFormat="1" x14ac:dyDescent="0.2">
      <c r="A415" s="160" t="str">
        <f>'МП пр.5'!A39</f>
        <v>Установка пропускных систем</v>
      </c>
      <c r="B415" s="165" t="s">
        <v>276</v>
      </c>
      <c r="C415" s="152" t="s">
        <v>66</v>
      </c>
      <c r="D415" s="152" t="s">
        <v>64</v>
      </c>
      <c r="E415" s="193" t="str">
        <f>'МП пр.5'!B39</f>
        <v>7Б 0 01 93300</v>
      </c>
      <c r="F415" s="186"/>
      <c r="G415" s="166">
        <f>G416</f>
        <v>500</v>
      </c>
      <c r="I415" s="334"/>
      <c r="J415" s="334"/>
      <c r="K415" s="334"/>
      <c r="L415" s="334"/>
      <c r="M415" s="334"/>
      <c r="N415" s="334"/>
      <c r="O415" s="334"/>
      <c r="P415" s="334"/>
      <c r="Q415" s="334"/>
      <c r="R415" s="334"/>
      <c r="S415" s="334"/>
      <c r="T415" s="334"/>
      <c r="U415" s="334"/>
      <c r="V415" s="334"/>
      <c r="W415" s="334"/>
      <c r="X415" s="334"/>
      <c r="Y415" s="334"/>
    </row>
    <row r="416" spans="1:25" ht="25.5" x14ac:dyDescent="0.2">
      <c r="A416" s="16" t="s">
        <v>95</v>
      </c>
      <c r="B416" s="19" t="s">
        <v>276</v>
      </c>
      <c r="C416" s="20" t="s">
        <v>66</v>
      </c>
      <c r="D416" s="20" t="s">
        <v>64</v>
      </c>
      <c r="E416" s="190" t="str">
        <f>'МП пр.5'!B40</f>
        <v>7Б 0 01 93300</v>
      </c>
      <c r="F416" s="172" t="s">
        <v>96</v>
      </c>
      <c r="G416" s="64">
        <f>G417</f>
        <v>500</v>
      </c>
      <c r="H416" s="11"/>
    </row>
    <row r="417" spans="1:8" x14ac:dyDescent="0.2">
      <c r="A417" s="16" t="s">
        <v>99</v>
      </c>
      <c r="B417" s="19" t="s">
        <v>276</v>
      </c>
      <c r="C417" s="20" t="s">
        <v>66</v>
      </c>
      <c r="D417" s="20" t="s">
        <v>64</v>
      </c>
      <c r="E417" s="190" t="str">
        <f>'МП пр.5'!B41</f>
        <v>7Б 0 01 93300</v>
      </c>
      <c r="F417" s="172" t="s">
        <v>100</v>
      </c>
      <c r="G417" s="64">
        <f>'МП пр.5'!G44</f>
        <v>500</v>
      </c>
      <c r="H417" s="11"/>
    </row>
    <row r="418" spans="1:8" ht="25.5" x14ac:dyDescent="0.2">
      <c r="A418" s="154" t="str">
        <f>'МП пр.5'!A264</f>
        <v>Муниципальная программа  "Пожарная безопасность в Сусуманском городском округе на 2018- 2020 годы"</v>
      </c>
      <c r="B418" s="159" t="s">
        <v>276</v>
      </c>
      <c r="C418" s="155" t="s">
        <v>66</v>
      </c>
      <c r="D418" s="155" t="s">
        <v>64</v>
      </c>
      <c r="E418" s="188" t="str">
        <f>'МП пр.5'!B264</f>
        <v xml:space="preserve">7П 0 00 00000 </v>
      </c>
      <c r="F418" s="171"/>
      <c r="G418" s="157">
        <f>G419</f>
        <v>1486</v>
      </c>
      <c r="H418" s="11"/>
    </row>
    <row r="419" spans="1:8" ht="25.5" x14ac:dyDescent="0.2">
      <c r="A419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19" s="19" t="s">
        <v>276</v>
      </c>
      <c r="C419" s="20" t="s">
        <v>66</v>
      </c>
      <c r="D419" s="20" t="s">
        <v>64</v>
      </c>
      <c r="E419" s="190" t="str">
        <f>'МП пр.5'!B265</f>
        <v xml:space="preserve">7П 0 01 00000 </v>
      </c>
      <c r="F419" s="172"/>
      <c r="G419" s="64">
        <f>G420+G423+G426+G429+G432+G435</f>
        <v>1486</v>
      </c>
      <c r="H419" s="11"/>
    </row>
    <row r="420" spans="1:8" ht="38.25" x14ac:dyDescent="0.2">
      <c r="A420" s="29" t="str">
        <f>'МП пр.5'!A266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0" s="19" t="s">
        <v>276</v>
      </c>
      <c r="C420" s="20" t="s">
        <v>66</v>
      </c>
      <c r="D420" s="20" t="s">
        <v>64</v>
      </c>
      <c r="E420" s="190" t="str">
        <f>'МП пр.5'!B266</f>
        <v xml:space="preserve">7П 0 01 94100 </v>
      </c>
      <c r="F420" s="172"/>
      <c r="G420" s="64">
        <f>G421</f>
        <v>862.5</v>
      </c>
      <c r="H420" s="11"/>
    </row>
    <row r="421" spans="1:8" ht="25.5" x14ac:dyDescent="0.2">
      <c r="A421" s="16" t="s">
        <v>95</v>
      </c>
      <c r="B421" s="19" t="s">
        <v>276</v>
      </c>
      <c r="C421" s="20" t="s">
        <v>66</v>
      </c>
      <c r="D421" s="20" t="s">
        <v>64</v>
      </c>
      <c r="E421" s="190" t="s">
        <v>237</v>
      </c>
      <c r="F421" s="172" t="s">
        <v>96</v>
      </c>
      <c r="G421" s="64">
        <f>G422</f>
        <v>862.5</v>
      </c>
      <c r="H421" s="11"/>
    </row>
    <row r="422" spans="1:8" x14ac:dyDescent="0.2">
      <c r="A422" s="16" t="s">
        <v>99</v>
      </c>
      <c r="B422" s="19" t="s">
        <v>276</v>
      </c>
      <c r="C422" s="20" t="s">
        <v>66</v>
      </c>
      <c r="D422" s="20" t="s">
        <v>64</v>
      </c>
      <c r="E422" s="190" t="s">
        <v>237</v>
      </c>
      <c r="F422" s="172" t="s">
        <v>100</v>
      </c>
      <c r="G422" s="64">
        <f>'МП пр.5'!G275</f>
        <v>862.5</v>
      </c>
      <c r="H422" s="11"/>
    </row>
    <row r="423" spans="1:8" x14ac:dyDescent="0.2">
      <c r="A423" s="29" t="str">
        <f>'МП пр.5'!A291</f>
        <v>Обработка сгораемых конструкций огнезащитными составами</v>
      </c>
      <c r="B423" s="19" t="s">
        <v>276</v>
      </c>
      <c r="C423" s="20" t="s">
        <v>66</v>
      </c>
      <c r="D423" s="20" t="s">
        <v>64</v>
      </c>
      <c r="E423" s="190" t="str">
        <f>'МП пр.5'!B291</f>
        <v xml:space="preserve">7П 0 01 94200 </v>
      </c>
      <c r="F423" s="172"/>
      <c r="G423" s="64">
        <f>G424</f>
        <v>124.2</v>
      </c>
      <c r="H423" s="11"/>
    </row>
    <row r="424" spans="1:8" ht="25.5" x14ac:dyDescent="0.2">
      <c r="A424" s="16" t="s">
        <v>95</v>
      </c>
      <c r="B424" s="19" t="s">
        <v>276</v>
      </c>
      <c r="C424" s="20" t="s">
        <v>66</v>
      </c>
      <c r="D424" s="20" t="s">
        <v>64</v>
      </c>
      <c r="E424" s="190" t="s">
        <v>241</v>
      </c>
      <c r="F424" s="172" t="s">
        <v>96</v>
      </c>
      <c r="G424" s="64">
        <f>G425</f>
        <v>124.2</v>
      </c>
      <c r="H424" s="11"/>
    </row>
    <row r="425" spans="1:8" x14ac:dyDescent="0.2">
      <c r="A425" s="16" t="s">
        <v>99</v>
      </c>
      <c r="B425" s="19" t="s">
        <v>276</v>
      </c>
      <c r="C425" s="20" t="s">
        <v>66</v>
      </c>
      <c r="D425" s="20" t="s">
        <v>64</v>
      </c>
      <c r="E425" s="190" t="s">
        <v>241</v>
      </c>
      <c r="F425" s="172" t="s">
        <v>100</v>
      </c>
      <c r="G425" s="64">
        <f>'МП пр.5'!G296</f>
        <v>124.2</v>
      </c>
      <c r="H425" s="11"/>
    </row>
    <row r="426" spans="1:8" x14ac:dyDescent="0.2">
      <c r="A426" s="29" t="str">
        <f>'МП пр.5'!A326</f>
        <v>Проведение замеров сопротивления изоляции электросетей и электрооборудования</v>
      </c>
      <c r="B426" s="19" t="s">
        <v>276</v>
      </c>
      <c r="C426" s="20" t="s">
        <v>66</v>
      </c>
      <c r="D426" s="20" t="s">
        <v>64</v>
      </c>
      <c r="E426" s="190" t="str">
        <f>'МП пр.5'!B326</f>
        <v xml:space="preserve">7П 0 01 94400 </v>
      </c>
      <c r="F426" s="172"/>
      <c r="G426" s="64">
        <f>G427</f>
        <v>293.5</v>
      </c>
      <c r="H426" s="11"/>
    </row>
    <row r="427" spans="1:8" ht="25.5" x14ac:dyDescent="0.2">
      <c r="A427" s="16" t="s">
        <v>95</v>
      </c>
      <c r="B427" s="19" t="s">
        <v>276</v>
      </c>
      <c r="C427" s="20" t="s">
        <v>66</v>
      </c>
      <c r="D427" s="20" t="s">
        <v>64</v>
      </c>
      <c r="E427" s="190" t="s">
        <v>238</v>
      </c>
      <c r="F427" s="172" t="s">
        <v>96</v>
      </c>
      <c r="G427" s="64">
        <f>G428</f>
        <v>293.5</v>
      </c>
      <c r="H427" s="11"/>
    </row>
    <row r="428" spans="1:8" x14ac:dyDescent="0.2">
      <c r="A428" s="16" t="s">
        <v>99</v>
      </c>
      <c r="B428" s="19" t="s">
        <v>276</v>
      </c>
      <c r="C428" s="20" t="s">
        <v>66</v>
      </c>
      <c r="D428" s="20" t="s">
        <v>64</v>
      </c>
      <c r="E428" s="190" t="s">
        <v>238</v>
      </c>
      <c r="F428" s="172" t="s">
        <v>100</v>
      </c>
      <c r="G428" s="64">
        <f>'МП пр.5'!G335</f>
        <v>293.5</v>
      </c>
      <c r="H428" s="11"/>
    </row>
    <row r="429" spans="1:8" ht="25.5" x14ac:dyDescent="0.2">
      <c r="A429" s="29" t="str">
        <f>'МП пр.5'!A345</f>
        <v>Проведение проверок исправности и ремонт систем противопожарного водоснабжения, приобретение и обслуживание гидрантов</v>
      </c>
      <c r="B429" s="19" t="s">
        <v>276</v>
      </c>
      <c r="C429" s="20" t="s">
        <v>66</v>
      </c>
      <c r="D429" s="20" t="s">
        <v>64</v>
      </c>
      <c r="E429" s="190" t="str">
        <f>'МП пр.5'!B345</f>
        <v xml:space="preserve">7П 0 01 94500 </v>
      </c>
      <c r="F429" s="172"/>
      <c r="G429" s="64">
        <f>G430</f>
        <v>57.8</v>
      </c>
      <c r="H429" s="11"/>
    </row>
    <row r="430" spans="1:8" ht="25.5" x14ac:dyDescent="0.2">
      <c r="A430" s="16" t="s">
        <v>95</v>
      </c>
      <c r="B430" s="19" t="s">
        <v>276</v>
      </c>
      <c r="C430" s="20" t="s">
        <v>66</v>
      </c>
      <c r="D430" s="20" t="s">
        <v>64</v>
      </c>
      <c r="E430" s="190" t="s">
        <v>239</v>
      </c>
      <c r="F430" s="172" t="s">
        <v>96</v>
      </c>
      <c r="G430" s="64">
        <f>G431</f>
        <v>57.8</v>
      </c>
      <c r="H430" s="11"/>
    </row>
    <row r="431" spans="1:8" x14ac:dyDescent="0.2">
      <c r="A431" s="16" t="s">
        <v>99</v>
      </c>
      <c r="B431" s="19" t="s">
        <v>276</v>
      </c>
      <c r="C431" s="20" t="s">
        <v>66</v>
      </c>
      <c r="D431" s="20" t="s">
        <v>64</v>
      </c>
      <c r="E431" s="190" t="s">
        <v>239</v>
      </c>
      <c r="F431" s="172" t="s">
        <v>100</v>
      </c>
      <c r="G431" s="64">
        <f>'МП пр.5'!G354</f>
        <v>57.8</v>
      </c>
      <c r="H431" s="11"/>
    </row>
    <row r="432" spans="1:8" x14ac:dyDescent="0.2">
      <c r="A432" s="16" t="s">
        <v>300</v>
      </c>
      <c r="B432" s="19" t="s">
        <v>276</v>
      </c>
      <c r="C432" s="20" t="s">
        <v>66</v>
      </c>
      <c r="D432" s="20" t="s">
        <v>64</v>
      </c>
      <c r="E432" s="190" t="s">
        <v>301</v>
      </c>
      <c r="F432" s="172"/>
      <c r="G432" s="64">
        <f>G433</f>
        <v>25</v>
      </c>
      <c r="H432" s="11"/>
    </row>
    <row r="433" spans="1:8" ht="25.5" x14ac:dyDescent="0.2">
      <c r="A433" s="16" t="s">
        <v>95</v>
      </c>
      <c r="B433" s="19" t="s">
        <v>276</v>
      </c>
      <c r="C433" s="20" t="s">
        <v>66</v>
      </c>
      <c r="D433" s="20" t="s">
        <v>64</v>
      </c>
      <c r="E433" s="190" t="s">
        <v>301</v>
      </c>
      <c r="F433" s="172" t="s">
        <v>96</v>
      </c>
      <c r="G433" s="64">
        <f>G434</f>
        <v>25</v>
      </c>
      <c r="H433" s="11"/>
    </row>
    <row r="434" spans="1:8" x14ac:dyDescent="0.2">
      <c r="A434" s="16" t="s">
        <v>99</v>
      </c>
      <c r="B434" s="19" t="s">
        <v>276</v>
      </c>
      <c r="C434" s="20" t="s">
        <v>66</v>
      </c>
      <c r="D434" s="20" t="s">
        <v>64</v>
      </c>
      <c r="E434" s="190" t="s">
        <v>301</v>
      </c>
      <c r="F434" s="172" t="s">
        <v>100</v>
      </c>
      <c r="G434" s="64">
        <f>'МП пр.5'!G378</f>
        <v>25</v>
      </c>
      <c r="H434" s="11"/>
    </row>
    <row r="435" spans="1:8" x14ac:dyDescent="0.2">
      <c r="A435" s="29" t="str">
        <f>'МП пр.5'!A383</f>
        <v>Установка противопожарных дверей на запасных выходах</v>
      </c>
      <c r="B435" s="19" t="s">
        <v>276</v>
      </c>
      <c r="C435" s="20" t="s">
        <v>66</v>
      </c>
      <c r="D435" s="20" t="s">
        <v>64</v>
      </c>
      <c r="E435" s="190" t="str">
        <f>'МП пр.5'!B383</f>
        <v>7П 0 01 94600</v>
      </c>
      <c r="F435" s="172"/>
      <c r="G435" s="64">
        <f>G436</f>
        <v>123</v>
      </c>
      <c r="H435" s="11"/>
    </row>
    <row r="436" spans="1:8" ht="25.5" x14ac:dyDescent="0.2">
      <c r="A436" s="160" t="s">
        <v>95</v>
      </c>
      <c r="B436" s="165" t="s">
        <v>276</v>
      </c>
      <c r="C436" s="152" t="s">
        <v>66</v>
      </c>
      <c r="D436" s="152" t="s">
        <v>64</v>
      </c>
      <c r="E436" s="193" t="s">
        <v>428</v>
      </c>
      <c r="F436" s="186" t="s">
        <v>96</v>
      </c>
      <c r="G436" s="166">
        <f>G437</f>
        <v>123</v>
      </c>
      <c r="H436" s="11"/>
    </row>
    <row r="437" spans="1:8" x14ac:dyDescent="0.2">
      <c r="A437" s="160" t="s">
        <v>99</v>
      </c>
      <c r="B437" s="165" t="s">
        <v>276</v>
      </c>
      <c r="C437" s="152" t="s">
        <v>66</v>
      </c>
      <c r="D437" s="152" t="s">
        <v>64</v>
      </c>
      <c r="E437" s="193" t="s">
        <v>428</v>
      </c>
      <c r="F437" s="186" t="s">
        <v>100</v>
      </c>
      <c r="G437" s="166">
        <f>'МП пр.5'!G388</f>
        <v>123</v>
      </c>
      <c r="H437" s="11"/>
    </row>
    <row r="438" spans="1:8" ht="25.5" x14ac:dyDescent="0.2">
      <c r="A438" s="154" t="str">
        <f>'МП пр.5'!A395</f>
        <v>Муниципальная  программа  "Развитие образования в Сусуманском городском округе  на 2018- 2020 годы"</v>
      </c>
      <c r="B438" s="159" t="s">
        <v>276</v>
      </c>
      <c r="C438" s="155" t="s">
        <v>66</v>
      </c>
      <c r="D438" s="155" t="s">
        <v>64</v>
      </c>
      <c r="E438" s="171" t="str">
        <f>'МП пр.5'!B395</f>
        <v xml:space="preserve">7Р 0 00 00000 </v>
      </c>
      <c r="F438" s="187"/>
      <c r="G438" s="157">
        <f>G439+G461</f>
        <v>140225.09999999998</v>
      </c>
      <c r="H438" s="11"/>
    </row>
    <row r="439" spans="1:8" x14ac:dyDescent="0.2">
      <c r="A439" s="16" t="str">
        <f>'МП пр.5'!A403</f>
        <v>Основное мероприятие "Управление развитием отрасли образования"</v>
      </c>
      <c r="B439" s="19" t="s">
        <v>276</v>
      </c>
      <c r="C439" s="20" t="s">
        <v>66</v>
      </c>
      <c r="D439" s="20" t="s">
        <v>64</v>
      </c>
      <c r="E439" s="172" t="str">
        <f>'МП пр.5'!B403</f>
        <v>7Р 0 02 00000</v>
      </c>
      <c r="F439" s="176"/>
      <c r="G439" s="64">
        <f>G446+G449+G452+G455+G458+G440+G443</f>
        <v>139950.09999999998</v>
      </c>
      <c r="H439" s="11"/>
    </row>
    <row r="440" spans="1:8" ht="63.75" x14ac:dyDescent="0.2">
      <c r="A440" s="224" t="s">
        <v>627</v>
      </c>
      <c r="B440" s="225" t="s">
        <v>276</v>
      </c>
      <c r="C440" s="226" t="s">
        <v>66</v>
      </c>
      <c r="D440" s="226" t="s">
        <v>64</v>
      </c>
      <c r="E440" s="227" t="s">
        <v>628</v>
      </c>
      <c r="F440" s="226"/>
      <c r="G440" s="282">
        <f>G441</f>
        <v>81.3</v>
      </c>
      <c r="H440" s="11"/>
    </row>
    <row r="441" spans="1:8" ht="25.5" x14ac:dyDescent="0.2">
      <c r="A441" s="228" t="s">
        <v>95</v>
      </c>
      <c r="B441" s="225" t="s">
        <v>276</v>
      </c>
      <c r="C441" s="226" t="s">
        <v>66</v>
      </c>
      <c r="D441" s="226" t="s">
        <v>64</v>
      </c>
      <c r="E441" s="227" t="s">
        <v>628</v>
      </c>
      <c r="F441" s="226" t="s">
        <v>96</v>
      </c>
      <c r="G441" s="282">
        <f>G442</f>
        <v>81.3</v>
      </c>
      <c r="H441" s="11"/>
    </row>
    <row r="442" spans="1:8" x14ac:dyDescent="0.2">
      <c r="A442" s="228" t="s">
        <v>99</v>
      </c>
      <c r="B442" s="225" t="s">
        <v>276</v>
      </c>
      <c r="C442" s="226" t="s">
        <v>66</v>
      </c>
      <c r="D442" s="226" t="s">
        <v>64</v>
      </c>
      <c r="E442" s="227" t="s">
        <v>628</v>
      </c>
      <c r="F442" s="226" t="s">
        <v>100</v>
      </c>
      <c r="G442" s="282">
        <f>'МП пр.5'!G413</f>
        <v>81.3</v>
      </c>
      <c r="H442" s="11"/>
    </row>
    <row r="443" spans="1:8" ht="51" x14ac:dyDescent="0.2">
      <c r="A443" s="417" t="str">
        <f>'МП пр.5'!A414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3" s="319" t="s">
        <v>276</v>
      </c>
      <c r="C443" s="320" t="s">
        <v>66</v>
      </c>
      <c r="D443" s="320" t="s">
        <v>64</v>
      </c>
      <c r="E443" s="321" t="s">
        <v>641</v>
      </c>
      <c r="F443" s="320"/>
      <c r="G443" s="166">
        <f>G444</f>
        <v>10</v>
      </c>
      <c r="H443" s="11"/>
    </row>
    <row r="444" spans="1:8" ht="25.5" x14ac:dyDescent="0.2">
      <c r="A444" s="160" t="s">
        <v>95</v>
      </c>
      <c r="B444" s="319" t="s">
        <v>276</v>
      </c>
      <c r="C444" s="320" t="s">
        <v>66</v>
      </c>
      <c r="D444" s="320" t="s">
        <v>64</v>
      </c>
      <c r="E444" s="321" t="s">
        <v>641</v>
      </c>
      <c r="F444" s="320" t="s">
        <v>96</v>
      </c>
      <c r="G444" s="166">
        <f>G445</f>
        <v>10</v>
      </c>
      <c r="H444" s="11"/>
    </row>
    <row r="445" spans="1:8" x14ac:dyDescent="0.2">
      <c r="A445" s="322" t="s">
        <v>99</v>
      </c>
      <c r="B445" s="319" t="s">
        <v>276</v>
      </c>
      <c r="C445" s="320" t="s">
        <v>66</v>
      </c>
      <c r="D445" s="320" t="s">
        <v>64</v>
      </c>
      <c r="E445" s="321" t="s">
        <v>641</v>
      </c>
      <c r="F445" s="320" t="s">
        <v>100</v>
      </c>
      <c r="G445" s="166">
        <f>'МП пр.5'!G423</f>
        <v>10</v>
      </c>
      <c r="H445" s="11"/>
    </row>
    <row r="446" spans="1:8" ht="25.5" x14ac:dyDescent="0.2">
      <c r="A446" s="150" t="str">
        <f>'МП пр.5'!A424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6" s="164" t="s">
        <v>276</v>
      </c>
      <c r="C446" s="151" t="s">
        <v>66</v>
      </c>
      <c r="D446" s="151" t="s">
        <v>64</v>
      </c>
      <c r="E446" s="177" t="str">
        <f>'МП пр.5'!B424</f>
        <v>7Р 0 02 74050</v>
      </c>
      <c r="F446" s="177"/>
      <c r="G446" s="282">
        <f>G447</f>
        <v>125808.1</v>
      </c>
      <c r="H446" s="11"/>
    </row>
    <row r="447" spans="1:8" ht="25.5" x14ac:dyDescent="0.2">
      <c r="A447" s="150" t="s">
        <v>95</v>
      </c>
      <c r="B447" s="164" t="s">
        <v>276</v>
      </c>
      <c r="C447" s="151" t="s">
        <v>66</v>
      </c>
      <c r="D447" s="151" t="s">
        <v>64</v>
      </c>
      <c r="E447" s="177" t="s">
        <v>345</v>
      </c>
      <c r="F447" s="177" t="s">
        <v>96</v>
      </c>
      <c r="G447" s="282">
        <f>G448</f>
        <v>125808.1</v>
      </c>
      <c r="H447" s="11"/>
    </row>
    <row r="448" spans="1:8" x14ac:dyDescent="0.2">
      <c r="A448" s="150" t="s">
        <v>99</v>
      </c>
      <c r="B448" s="164" t="s">
        <v>276</v>
      </c>
      <c r="C448" s="151" t="s">
        <v>66</v>
      </c>
      <c r="D448" s="151" t="s">
        <v>64</v>
      </c>
      <c r="E448" s="177" t="s">
        <v>345</v>
      </c>
      <c r="F448" s="177" t="s">
        <v>100</v>
      </c>
      <c r="G448" s="282">
        <f>'МП пр.5'!G429</f>
        <v>125808.1</v>
      </c>
      <c r="H448" s="11"/>
    </row>
    <row r="449" spans="1:8" ht="38.25" x14ac:dyDescent="0.2">
      <c r="A449" s="150" t="str">
        <f>'МП пр.5'!A430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49" s="164" t="s">
        <v>276</v>
      </c>
      <c r="C449" s="151" t="s">
        <v>66</v>
      </c>
      <c r="D449" s="151" t="s">
        <v>64</v>
      </c>
      <c r="E449" s="177" t="str">
        <f>'МП пр.5'!B430</f>
        <v>7Р 0 02 74060</v>
      </c>
      <c r="F449" s="177"/>
      <c r="G449" s="282">
        <f>G450</f>
        <v>683.89999999999986</v>
      </c>
      <c r="H449" s="11"/>
    </row>
    <row r="450" spans="1:8" ht="25.5" x14ac:dyDescent="0.2">
      <c r="A450" s="150" t="s">
        <v>95</v>
      </c>
      <c r="B450" s="164" t="s">
        <v>276</v>
      </c>
      <c r="C450" s="151" t="s">
        <v>66</v>
      </c>
      <c r="D450" s="151" t="s">
        <v>64</v>
      </c>
      <c r="E450" s="177" t="s">
        <v>341</v>
      </c>
      <c r="F450" s="177" t="s">
        <v>96</v>
      </c>
      <c r="G450" s="282">
        <f>G451</f>
        <v>683.89999999999986</v>
      </c>
      <c r="H450" s="11"/>
    </row>
    <row r="451" spans="1:8" x14ac:dyDescent="0.2">
      <c r="A451" s="150" t="s">
        <v>99</v>
      </c>
      <c r="B451" s="164" t="s">
        <v>276</v>
      </c>
      <c r="C451" s="151" t="s">
        <v>66</v>
      </c>
      <c r="D451" s="151" t="s">
        <v>64</v>
      </c>
      <c r="E451" s="177" t="s">
        <v>341</v>
      </c>
      <c r="F451" s="177" t="s">
        <v>100</v>
      </c>
      <c r="G451" s="282">
        <f>'МП пр.5'!G439</f>
        <v>683.89999999999986</v>
      </c>
      <c r="H451" s="11"/>
    </row>
    <row r="452" spans="1:8" ht="38.25" x14ac:dyDescent="0.2">
      <c r="A452" s="150" t="str">
        <f>'МП пр.5'!A445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2" s="164" t="s">
        <v>276</v>
      </c>
      <c r="C452" s="151" t="s">
        <v>66</v>
      </c>
      <c r="D452" s="151" t="s">
        <v>64</v>
      </c>
      <c r="E452" s="177" t="str">
        <f>'МП пр.5'!B445</f>
        <v>7Р 0 02 74070</v>
      </c>
      <c r="F452" s="177"/>
      <c r="G452" s="282">
        <f>G453</f>
        <v>3329.5</v>
      </c>
      <c r="H452" s="11"/>
    </row>
    <row r="453" spans="1:8" ht="25.5" x14ac:dyDescent="0.2">
      <c r="A453" s="150" t="s">
        <v>95</v>
      </c>
      <c r="B453" s="164" t="s">
        <v>276</v>
      </c>
      <c r="C453" s="151" t="s">
        <v>66</v>
      </c>
      <c r="D453" s="151" t="s">
        <v>64</v>
      </c>
      <c r="E453" s="177" t="s">
        <v>342</v>
      </c>
      <c r="F453" s="177" t="s">
        <v>96</v>
      </c>
      <c r="G453" s="282">
        <f>G454</f>
        <v>3329.5</v>
      </c>
      <c r="H453" s="11"/>
    </row>
    <row r="454" spans="1:8" x14ac:dyDescent="0.2">
      <c r="A454" s="150" t="s">
        <v>99</v>
      </c>
      <c r="B454" s="164" t="s">
        <v>276</v>
      </c>
      <c r="C454" s="151" t="s">
        <v>66</v>
      </c>
      <c r="D454" s="151" t="s">
        <v>64</v>
      </c>
      <c r="E454" s="177" t="s">
        <v>342</v>
      </c>
      <c r="F454" s="177" t="s">
        <v>100</v>
      </c>
      <c r="G454" s="282">
        <f>'МП пр.5'!G454</f>
        <v>3329.5</v>
      </c>
      <c r="H454" s="11"/>
    </row>
    <row r="455" spans="1:8" x14ac:dyDescent="0.2">
      <c r="A455" s="150" t="str">
        <f>'МП пр.5'!A466</f>
        <v>Обеспечение ежемесячного денежного вознаграждения за классное руководство</v>
      </c>
      <c r="B455" s="164" t="s">
        <v>276</v>
      </c>
      <c r="C455" s="151" t="s">
        <v>66</v>
      </c>
      <c r="D455" s="151" t="s">
        <v>64</v>
      </c>
      <c r="E455" s="177" t="str">
        <f>'МП пр.5'!B466</f>
        <v>7Р 0 02 74130</v>
      </c>
      <c r="F455" s="177"/>
      <c r="G455" s="282">
        <f>G456</f>
        <v>1210.9000000000001</v>
      </c>
      <c r="H455" s="11"/>
    </row>
    <row r="456" spans="1:8" ht="25.5" x14ac:dyDescent="0.2">
      <c r="A456" s="150" t="s">
        <v>95</v>
      </c>
      <c r="B456" s="164" t="s">
        <v>276</v>
      </c>
      <c r="C456" s="151" t="s">
        <v>66</v>
      </c>
      <c r="D456" s="151" t="s">
        <v>64</v>
      </c>
      <c r="E456" s="177" t="s">
        <v>346</v>
      </c>
      <c r="F456" s="177" t="s">
        <v>96</v>
      </c>
      <c r="G456" s="282">
        <f>G457</f>
        <v>1210.9000000000001</v>
      </c>
      <c r="H456" s="11"/>
    </row>
    <row r="457" spans="1:8" x14ac:dyDescent="0.2">
      <c r="A457" s="150" t="s">
        <v>99</v>
      </c>
      <c r="B457" s="164" t="s">
        <v>276</v>
      </c>
      <c r="C457" s="151" t="s">
        <v>66</v>
      </c>
      <c r="D457" s="151" t="s">
        <v>64</v>
      </c>
      <c r="E457" s="177" t="s">
        <v>346</v>
      </c>
      <c r="F457" s="177" t="s">
        <v>100</v>
      </c>
      <c r="G457" s="282">
        <f>'МП пр.5'!G471</f>
        <v>1210.9000000000001</v>
      </c>
      <c r="H457" s="11"/>
    </row>
    <row r="458" spans="1:8" ht="38.25" x14ac:dyDescent="0.2">
      <c r="A458" s="150" t="str">
        <f>'МП пр.5'!A472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58" s="164" t="s">
        <v>276</v>
      </c>
      <c r="C458" s="151" t="s">
        <v>66</v>
      </c>
      <c r="D458" s="151" t="s">
        <v>64</v>
      </c>
      <c r="E458" s="177" t="str">
        <f>'МП пр.5'!B472</f>
        <v>7Р 0 02 75010</v>
      </c>
      <c r="F458" s="177"/>
      <c r="G458" s="282">
        <f>G459</f>
        <v>8826.4</v>
      </c>
      <c r="H458" s="11"/>
    </row>
    <row r="459" spans="1:8" ht="25.5" x14ac:dyDescent="0.2">
      <c r="A459" s="150" t="s">
        <v>95</v>
      </c>
      <c r="B459" s="164" t="s">
        <v>276</v>
      </c>
      <c r="C459" s="151" t="s">
        <v>66</v>
      </c>
      <c r="D459" s="151" t="s">
        <v>64</v>
      </c>
      <c r="E459" s="177" t="s">
        <v>344</v>
      </c>
      <c r="F459" s="177" t="s">
        <v>96</v>
      </c>
      <c r="G459" s="282">
        <f>G460</f>
        <v>8826.4</v>
      </c>
      <c r="H459" s="11"/>
    </row>
    <row r="460" spans="1:8" x14ac:dyDescent="0.2">
      <c r="A460" s="150" t="s">
        <v>99</v>
      </c>
      <c r="B460" s="164" t="s">
        <v>276</v>
      </c>
      <c r="C460" s="151" t="s">
        <v>66</v>
      </c>
      <c r="D460" s="151" t="s">
        <v>64</v>
      </c>
      <c r="E460" s="177" t="s">
        <v>344</v>
      </c>
      <c r="F460" s="177" t="s">
        <v>100</v>
      </c>
      <c r="G460" s="390">
        <f>'МП пр.5'!G481</f>
        <v>8826.4</v>
      </c>
      <c r="H460" s="11"/>
    </row>
    <row r="461" spans="1:8" ht="25.5" x14ac:dyDescent="0.2">
      <c r="A461" s="16" t="str">
        <f>'МП пр.5'!A519</f>
        <v>Основное мероприятие "Формирование доступной среды в образовательных учреждениях Сусуманского городского округа"</v>
      </c>
      <c r="B461" s="19" t="s">
        <v>276</v>
      </c>
      <c r="C461" s="20" t="s">
        <v>66</v>
      </c>
      <c r="D461" s="20" t="s">
        <v>64</v>
      </c>
      <c r="E461" s="172" t="str">
        <f>'МП пр.5'!B519</f>
        <v>7Р 0 05 00000</v>
      </c>
      <c r="F461" s="172"/>
      <c r="G461" s="64">
        <f>G462</f>
        <v>275</v>
      </c>
      <c r="H461" s="11"/>
    </row>
    <row r="462" spans="1:8" ht="25.5" x14ac:dyDescent="0.2">
      <c r="A462" s="16" t="str">
        <f>'МП пр.5'!A520</f>
        <v xml:space="preserve">Адаптация социально- значимых объектов для инвалидов и маломобильных групп населения </v>
      </c>
      <c r="B462" s="19" t="s">
        <v>276</v>
      </c>
      <c r="C462" s="20" t="s">
        <v>66</v>
      </c>
      <c r="D462" s="20" t="s">
        <v>64</v>
      </c>
      <c r="E462" s="172" t="str">
        <f>'МП пр.5'!B520</f>
        <v>7Р 0 05 91500</v>
      </c>
      <c r="F462" s="172"/>
      <c r="G462" s="64">
        <f>G463</f>
        <v>275</v>
      </c>
      <c r="H462" s="11"/>
    </row>
    <row r="463" spans="1:8" ht="25.5" x14ac:dyDescent="0.2">
      <c r="A463" s="16" t="s">
        <v>95</v>
      </c>
      <c r="B463" s="19" t="s">
        <v>276</v>
      </c>
      <c r="C463" s="20" t="s">
        <v>66</v>
      </c>
      <c r="D463" s="20" t="s">
        <v>64</v>
      </c>
      <c r="E463" s="172" t="str">
        <f>'МП пр.5'!B521</f>
        <v>7Р 0 05 91500</v>
      </c>
      <c r="F463" s="172" t="s">
        <v>96</v>
      </c>
      <c r="G463" s="64">
        <f>G464</f>
        <v>275</v>
      </c>
      <c r="H463" s="11"/>
    </row>
    <row r="464" spans="1:8" x14ac:dyDescent="0.2">
      <c r="A464" s="16" t="s">
        <v>99</v>
      </c>
      <c r="B464" s="19" t="s">
        <v>276</v>
      </c>
      <c r="C464" s="20" t="s">
        <v>66</v>
      </c>
      <c r="D464" s="20" t="s">
        <v>64</v>
      </c>
      <c r="E464" s="172" t="str">
        <f>'МП пр.5'!B522</f>
        <v>7Р 0 05 91500</v>
      </c>
      <c r="F464" s="172" t="s">
        <v>100</v>
      </c>
      <c r="G464" s="64">
        <f>'МП пр.5'!G525</f>
        <v>275</v>
      </c>
      <c r="H464" s="11"/>
    </row>
    <row r="465" spans="1:25" ht="25.5" x14ac:dyDescent="0.2">
      <c r="A465" s="154" t="str">
        <f>'МП пр.5'!A605</f>
        <v>Муниципальная  программа  "Здоровье обучающихся и воспитанников в Сусуманском городском округе  на 2018- 2020 годы"</v>
      </c>
      <c r="B465" s="159" t="s">
        <v>276</v>
      </c>
      <c r="C465" s="159" t="s">
        <v>66</v>
      </c>
      <c r="D465" s="159" t="s">
        <v>64</v>
      </c>
      <c r="E465" s="188" t="str">
        <f>'МП пр.5'!B605</f>
        <v xml:space="preserve">7Ю 0 00 00000 </v>
      </c>
      <c r="F465" s="188"/>
      <c r="G465" s="157">
        <f>G466</f>
        <v>5291.5999999999995</v>
      </c>
      <c r="H465" s="11"/>
    </row>
    <row r="466" spans="1:25" ht="25.5" x14ac:dyDescent="0.2">
      <c r="A466" s="29" t="str">
        <f>'МП пр.5'!A606</f>
        <v>Основное мероприятие "Совершенствование системы укрепления здоровья учащихся и воспитанников образовательных учреждений"</v>
      </c>
      <c r="B466" s="19" t="s">
        <v>276</v>
      </c>
      <c r="C466" s="20" t="s">
        <v>66</v>
      </c>
      <c r="D466" s="20" t="s">
        <v>64</v>
      </c>
      <c r="E466" s="190" t="str">
        <f>'МП пр.5'!B606</f>
        <v xml:space="preserve">7Ю 0 01 00000 </v>
      </c>
      <c r="F466" s="172"/>
      <c r="G466" s="64">
        <f>G467+G470+G473+G476+G482+G479</f>
        <v>5291.5999999999995</v>
      </c>
      <c r="H466" s="11"/>
    </row>
    <row r="467" spans="1:25" x14ac:dyDescent="0.2">
      <c r="A467" s="29" t="str">
        <f>'МП пр.5'!A607</f>
        <v>Укрепление материально- технической базы медицинских кабинетов</v>
      </c>
      <c r="B467" s="19" t="s">
        <v>276</v>
      </c>
      <c r="C467" s="20" t="s">
        <v>66</v>
      </c>
      <c r="D467" s="20" t="s">
        <v>64</v>
      </c>
      <c r="E467" s="190" t="str">
        <f>'МП пр.5'!B607</f>
        <v xml:space="preserve">7Ю 0 01 92520 </v>
      </c>
      <c r="F467" s="172"/>
      <c r="G467" s="64">
        <f>G468</f>
        <v>276</v>
      </c>
      <c r="H467" s="11"/>
    </row>
    <row r="468" spans="1:25" ht="25.5" x14ac:dyDescent="0.2">
      <c r="A468" s="16" t="s">
        <v>95</v>
      </c>
      <c r="B468" s="19" t="s">
        <v>276</v>
      </c>
      <c r="C468" s="20" t="s">
        <v>66</v>
      </c>
      <c r="D468" s="20" t="s">
        <v>64</v>
      </c>
      <c r="E468" s="190" t="s">
        <v>299</v>
      </c>
      <c r="F468" s="172" t="s">
        <v>96</v>
      </c>
      <c r="G468" s="64">
        <f>G469</f>
        <v>276</v>
      </c>
      <c r="H468" s="11"/>
    </row>
    <row r="469" spans="1:25" x14ac:dyDescent="0.2">
      <c r="A469" s="16" t="s">
        <v>99</v>
      </c>
      <c r="B469" s="19" t="s">
        <v>276</v>
      </c>
      <c r="C469" s="20" t="s">
        <v>66</v>
      </c>
      <c r="D469" s="20" t="s">
        <v>64</v>
      </c>
      <c r="E469" s="190" t="s">
        <v>299</v>
      </c>
      <c r="F469" s="172" t="s">
        <v>100</v>
      </c>
      <c r="G469" s="64">
        <f>'МП пр.5'!G616</f>
        <v>276</v>
      </c>
      <c r="H469" s="11"/>
    </row>
    <row r="470" spans="1:25" s="76" customFormat="1" ht="25.5" x14ac:dyDescent="0.2">
      <c r="A470" s="150" t="str">
        <f>'МП пр.5'!A617</f>
        <v xml:space="preserve">Совершенствование системы укрепления здоровья учащихся в общеобразовательных учреждениях </v>
      </c>
      <c r="B470" s="164" t="s">
        <v>276</v>
      </c>
      <c r="C470" s="151" t="s">
        <v>66</v>
      </c>
      <c r="D470" s="151" t="s">
        <v>64</v>
      </c>
      <c r="E470" s="177" t="str">
        <f>'МП пр.5'!B617</f>
        <v>7Ю 0 01 73440</v>
      </c>
      <c r="F470" s="189"/>
      <c r="G470" s="282">
        <f>G471</f>
        <v>1777.4</v>
      </c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</row>
    <row r="471" spans="1:25" ht="25.5" x14ac:dyDescent="0.2">
      <c r="A471" s="150" t="s">
        <v>95</v>
      </c>
      <c r="B471" s="164" t="s">
        <v>276</v>
      </c>
      <c r="C471" s="151" t="s">
        <v>66</v>
      </c>
      <c r="D471" s="151" t="s">
        <v>64</v>
      </c>
      <c r="E471" s="177" t="s">
        <v>302</v>
      </c>
      <c r="F471" s="177" t="s">
        <v>96</v>
      </c>
      <c r="G471" s="282">
        <f>G472</f>
        <v>1777.4</v>
      </c>
      <c r="H471" s="11"/>
    </row>
    <row r="472" spans="1:25" x14ac:dyDescent="0.2">
      <c r="A472" s="150" t="s">
        <v>99</v>
      </c>
      <c r="B472" s="164" t="s">
        <v>276</v>
      </c>
      <c r="C472" s="151" t="s">
        <v>66</v>
      </c>
      <c r="D472" s="151" t="s">
        <v>64</v>
      </c>
      <c r="E472" s="177" t="s">
        <v>302</v>
      </c>
      <c r="F472" s="177" t="s">
        <v>100</v>
      </c>
      <c r="G472" s="282">
        <f>'МП пр.5'!G622</f>
        <v>1777.4</v>
      </c>
      <c r="H472" s="11"/>
    </row>
    <row r="473" spans="1:25" ht="25.5" x14ac:dyDescent="0.2">
      <c r="A473" s="16" t="str">
        <f>'МП пр.5'!A623</f>
        <v>Совершенствование системы укрепления здоровья учащихся в общеобразовательных учреждениях  за счет средств местного бюджета</v>
      </c>
      <c r="B473" s="19" t="s">
        <v>276</v>
      </c>
      <c r="C473" s="20" t="s">
        <v>66</v>
      </c>
      <c r="D473" s="20" t="s">
        <v>64</v>
      </c>
      <c r="E473" s="172" t="str">
        <f>'МП пр.5'!B623</f>
        <v>7Ю 0 01 S3440</v>
      </c>
      <c r="F473" s="172"/>
      <c r="G473" s="64">
        <f>G474</f>
        <v>2000</v>
      </c>
      <c r="H473" s="11"/>
    </row>
    <row r="474" spans="1:25" ht="25.5" x14ac:dyDescent="0.2">
      <c r="A474" s="16" t="s">
        <v>95</v>
      </c>
      <c r="B474" s="19" t="s">
        <v>276</v>
      </c>
      <c r="C474" s="20" t="s">
        <v>66</v>
      </c>
      <c r="D474" s="20" t="s">
        <v>64</v>
      </c>
      <c r="E474" s="172" t="s">
        <v>303</v>
      </c>
      <c r="F474" s="172" t="s">
        <v>96</v>
      </c>
      <c r="G474" s="64">
        <f>G475</f>
        <v>2000</v>
      </c>
      <c r="H474" s="11"/>
    </row>
    <row r="475" spans="1:25" x14ac:dyDescent="0.2">
      <c r="A475" s="16" t="s">
        <v>99</v>
      </c>
      <c r="B475" s="19" t="s">
        <v>276</v>
      </c>
      <c r="C475" s="20" t="s">
        <v>66</v>
      </c>
      <c r="D475" s="20" t="s">
        <v>64</v>
      </c>
      <c r="E475" s="172" t="s">
        <v>303</v>
      </c>
      <c r="F475" s="172" t="s">
        <v>100</v>
      </c>
      <c r="G475" s="64">
        <f>'МП пр.5'!G628</f>
        <v>2000</v>
      </c>
      <c r="H475" s="11"/>
    </row>
    <row r="476" spans="1:25" s="76" customFormat="1" ht="25.5" x14ac:dyDescent="0.2">
      <c r="A476" s="200" t="str">
        <f>'МП пр.5'!A629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6" s="164" t="s">
        <v>276</v>
      </c>
      <c r="C476" s="151" t="s">
        <v>66</v>
      </c>
      <c r="D476" s="151" t="s">
        <v>64</v>
      </c>
      <c r="E476" s="192" t="str">
        <f>'МП пр.5'!B629</f>
        <v xml:space="preserve">7Ю 0 01 73950 </v>
      </c>
      <c r="F476" s="177"/>
      <c r="G476" s="282">
        <f>G477</f>
        <v>808.8</v>
      </c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</row>
    <row r="477" spans="1:25" ht="25.5" x14ac:dyDescent="0.2">
      <c r="A477" s="150" t="s">
        <v>95</v>
      </c>
      <c r="B477" s="164" t="s">
        <v>276</v>
      </c>
      <c r="C477" s="151" t="s">
        <v>66</v>
      </c>
      <c r="D477" s="151" t="s">
        <v>64</v>
      </c>
      <c r="E477" s="192" t="s">
        <v>304</v>
      </c>
      <c r="F477" s="177" t="s">
        <v>96</v>
      </c>
      <c r="G477" s="282">
        <f>G478</f>
        <v>808.8</v>
      </c>
      <c r="H477" s="11"/>
    </row>
    <row r="478" spans="1:25" x14ac:dyDescent="0.2">
      <c r="A478" s="150" t="s">
        <v>99</v>
      </c>
      <c r="B478" s="164" t="s">
        <v>276</v>
      </c>
      <c r="C478" s="151" t="s">
        <v>66</v>
      </c>
      <c r="D478" s="151" t="s">
        <v>64</v>
      </c>
      <c r="E478" s="192" t="s">
        <v>304</v>
      </c>
      <c r="F478" s="177" t="s">
        <v>100</v>
      </c>
      <c r="G478" s="282">
        <f>'МП пр.5'!G634</f>
        <v>808.8</v>
      </c>
      <c r="H478" s="11"/>
    </row>
    <row r="479" spans="1:25" ht="25.5" x14ac:dyDescent="0.2">
      <c r="A479" s="29" t="str">
        <f>'МП пр.5'!A635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79" s="19" t="s">
        <v>276</v>
      </c>
      <c r="C479" s="20" t="s">
        <v>66</v>
      </c>
      <c r="D479" s="20" t="s">
        <v>64</v>
      </c>
      <c r="E479" s="190" t="str">
        <f>'МП пр.5'!B635</f>
        <v xml:space="preserve">7Ю 0 01 S3950 </v>
      </c>
      <c r="F479" s="172"/>
      <c r="G479" s="64">
        <f>G480</f>
        <v>336</v>
      </c>
      <c r="H479" s="11"/>
    </row>
    <row r="480" spans="1:25" ht="25.5" x14ac:dyDescent="0.2">
      <c r="A480" s="160" t="s">
        <v>95</v>
      </c>
      <c r="B480" s="165" t="s">
        <v>276</v>
      </c>
      <c r="C480" s="152" t="s">
        <v>66</v>
      </c>
      <c r="D480" s="152" t="s">
        <v>64</v>
      </c>
      <c r="E480" s="193" t="s">
        <v>305</v>
      </c>
      <c r="F480" s="186" t="s">
        <v>96</v>
      </c>
      <c r="G480" s="166">
        <f>G481</f>
        <v>336</v>
      </c>
      <c r="H480" s="11"/>
    </row>
    <row r="481" spans="1:9" x14ac:dyDescent="0.2">
      <c r="A481" s="160" t="s">
        <v>99</v>
      </c>
      <c r="B481" s="165" t="s">
        <v>276</v>
      </c>
      <c r="C481" s="152" t="s">
        <v>66</v>
      </c>
      <c r="D481" s="152" t="s">
        <v>64</v>
      </c>
      <c r="E481" s="193" t="s">
        <v>305</v>
      </c>
      <c r="F481" s="186" t="s">
        <v>100</v>
      </c>
      <c r="G481" s="166">
        <f>'МП пр.5'!G640</f>
        <v>336</v>
      </c>
      <c r="H481" s="11"/>
    </row>
    <row r="482" spans="1:9" x14ac:dyDescent="0.2">
      <c r="A482" s="29" t="str">
        <f>'МП пр.5'!A641</f>
        <v>Проведение конкурсов, спартакиад, соревнований, акций и других мероприятий</v>
      </c>
      <c r="B482" s="19" t="s">
        <v>276</v>
      </c>
      <c r="C482" s="20" t="s">
        <v>66</v>
      </c>
      <c r="D482" s="20" t="s">
        <v>64</v>
      </c>
      <c r="E482" s="190" t="str">
        <f>'МП пр.5'!B641</f>
        <v xml:space="preserve">7Ю 0 01 93800 </v>
      </c>
      <c r="F482" s="172"/>
      <c r="G482" s="64">
        <f>G483</f>
        <v>93.4</v>
      </c>
      <c r="H482" s="11"/>
    </row>
    <row r="483" spans="1:9" ht="25.5" x14ac:dyDescent="0.2">
      <c r="A483" s="16" t="s">
        <v>95</v>
      </c>
      <c r="B483" s="19" t="s">
        <v>276</v>
      </c>
      <c r="C483" s="20" t="s">
        <v>66</v>
      </c>
      <c r="D483" s="20" t="s">
        <v>64</v>
      </c>
      <c r="E483" s="190" t="s">
        <v>240</v>
      </c>
      <c r="F483" s="172" t="s">
        <v>96</v>
      </c>
      <c r="G483" s="64">
        <f>G484</f>
        <v>93.4</v>
      </c>
      <c r="H483" s="11"/>
    </row>
    <row r="484" spans="1:9" x14ac:dyDescent="0.2">
      <c r="A484" s="16" t="s">
        <v>99</v>
      </c>
      <c r="B484" s="19" t="s">
        <v>276</v>
      </c>
      <c r="C484" s="20" t="s">
        <v>66</v>
      </c>
      <c r="D484" s="20" t="s">
        <v>64</v>
      </c>
      <c r="E484" s="190" t="s">
        <v>240</v>
      </c>
      <c r="F484" s="172" t="s">
        <v>100</v>
      </c>
      <c r="G484" s="64">
        <f>'МП пр.5'!G646</f>
        <v>93.4</v>
      </c>
      <c r="H484" s="11"/>
    </row>
    <row r="485" spans="1:9" x14ac:dyDescent="0.2">
      <c r="A485" s="16" t="s">
        <v>57</v>
      </c>
      <c r="B485" s="19" t="s">
        <v>276</v>
      </c>
      <c r="C485" s="20" t="s">
        <v>66</v>
      </c>
      <c r="D485" s="20" t="s">
        <v>64</v>
      </c>
      <c r="E485" s="172" t="s">
        <v>525</v>
      </c>
      <c r="F485" s="172"/>
      <c r="G485" s="64">
        <f>G486+G489+G492</f>
        <v>38895</v>
      </c>
      <c r="H485" s="11"/>
    </row>
    <row r="486" spans="1:9" x14ac:dyDescent="0.2">
      <c r="A486" s="16" t="s">
        <v>186</v>
      </c>
      <c r="B486" s="19" t="s">
        <v>276</v>
      </c>
      <c r="C486" s="20" t="s">
        <v>66</v>
      </c>
      <c r="D486" s="20" t="s">
        <v>64</v>
      </c>
      <c r="E486" s="172" t="s">
        <v>526</v>
      </c>
      <c r="F486" s="172"/>
      <c r="G486" s="64">
        <f>G487</f>
        <v>33725</v>
      </c>
      <c r="H486" s="11"/>
    </row>
    <row r="487" spans="1:9" ht="25.5" x14ac:dyDescent="0.2">
      <c r="A487" s="16" t="s">
        <v>95</v>
      </c>
      <c r="B487" s="19" t="s">
        <v>276</v>
      </c>
      <c r="C487" s="20" t="s">
        <v>66</v>
      </c>
      <c r="D487" s="20" t="s">
        <v>64</v>
      </c>
      <c r="E487" s="172" t="s">
        <v>526</v>
      </c>
      <c r="F487" s="172" t="s">
        <v>96</v>
      </c>
      <c r="G487" s="64">
        <f>G488</f>
        <v>33725</v>
      </c>
      <c r="H487" s="11"/>
    </row>
    <row r="488" spans="1:9" x14ac:dyDescent="0.2">
      <c r="A488" s="16" t="s">
        <v>99</v>
      </c>
      <c r="B488" s="19" t="s">
        <v>276</v>
      </c>
      <c r="C488" s="20" t="s">
        <v>66</v>
      </c>
      <c r="D488" s="20" t="s">
        <v>64</v>
      </c>
      <c r="E488" s="172" t="s">
        <v>526</v>
      </c>
      <c r="F488" s="172" t="s">
        <v>100</v>
      </c>
      <c r="G488" s="390">
        <f>30927+1138+570+600+490</f>
        <v>33725</v>
      </c>
      <c r="H488" s="11"/>
    </row>
    <row r="489" spans="1:9" ht="51" x14ac:dyDescent="0.2">
      <c r="A489" s="16" t="s">
        <v>205</v>
      </c>
      <c r="B489" s="19" t="s">
        <v>276</v>
      </c>
      <c r="C489" s="20" t="s">
        <v>66</v>
      </c>
      <c r="D489" s="20" t="s">
        <v>64</v>
      </c>
      <c r="E489" s="172" t="s">
        <v>527</v>
      </c>
      <c r="F489" s="172"/>
      <c r="G489" s="64">
        <f>G490</f>
        <v>3900</v>
      </c>
      <c r="H489" s="11"/>
    </row>
    <row r="490" spans="1:9" ht="25.5" x14ac:dyDescent="0.2">
      <c r="A490" s="16" t="s">
        <v>95</v>
      </c>
      <c r="B490" s="19" t="s">
        <v>276</v>
      </c>
      <c r="C490" s="20" t="s">
        <v>66</v>
      </c>
      <c r="D490" s="20" t="s">
        <v>64</v>
      </c>
      <c r="E490" s="172" t="s">
        <v>527</v>
      </c>
      <c r="F490" s="172" t="s">
        <v>96</v>
      </c>
      <c r="G490" s="64">
        <f>G491</f>
        <v>3900</v>
      </c>
      <c r="H490" s="11"/>
    </row>
    <row r="491" spans="1:9" x14ac:dyDescent="0.2">
      <c r="A491" s="16" t="s">
        <v>99</v>
      </c>
      <c r="B491" s="19" t="s">
        <v>276</v>
      </c>
      <c r="C491" s="20" t="s">
        <v>66</v>
      </c>
      <c r="D491" s="20" t="s">
        <v>64</v>
      </c>
      <c r="E491" s="172" t="s">
        <v>527</v>
      </c>
      <c r="F491" s="172" t="s">
        <v>100</v>
      </c>
      <c r="G491" s="64">
        <v>3900</v>
      </c>
      <c r="H491" s="11"/>
    </row>
    <row r="492" spans="1:9" x14ac:dyDescent="0.2">
      <c r="A492" s="16" t="s">
        <v>177</v>
      </c>
      <c r="B492" s="19" t="s">
        <v>276</v>
      </c>
      <c r="C492" s="20" t="s">
        <v>66</v>
      </c>
      <c r="D492" s="20" t="s">
        <v>64</v>
      </c>
      <c r="E492" s="172" t="s">
        <v>528</v>
      </c>
      <c r="F492" s="172"/>
      <c r="G492" s="64">
        <f>G493</f>
        <v>1270</v>
      </c>
      <c r="H492" s="11"/>
    </row>
    <row r="493" spans="1:9" ht="25.5" x14ac:dyDescent="0.2">
      <c r="A493" s="16" t="s">
        <v>95</v>
      </c>
      <c r="B493" s="19" t="s">
        <v>276</v>
      </c>
      <c r="C493" s="20" t="s">
        <v>66</v>
      </c>
      <c r="D493" s="20" t="s">
        <v>64</v>
      </c>
      <c r="E493" s="172" t="s">
        <v>528</v>
      </c>
      <c r="F493" s="172" t="s">
        <v>96</v>
      </c>
      <c r="G493" s="64">
        <f>G494</f>
        <v>1270</v>
      </c>
      <c r="H493" s="11"/>
    </row>
    <row r="494" spans="1:9" x14ac:dyDescent="0.2">
      <c r="A494" s="16" t="s">
        <v>99</v>
      </c>
      <c r="B494" s="19" t="s">
        <v>276</v>
      </c>
      <c r="C494" s="20" t="s">
        <v>66</v>
      </c>
      <c r="D494" s="20" t="s">
        <v>64</v>
      </c>
      <c r="E494" s="172" t="s">
        <v>528</v>
      </c>
      <c r="F494" s="172" t="s">
        <v>100</v>
      </c>
      <c r="G494" s="64">
        <v>1270</v>
      </c>
      <c r="H494" s="11"/>
    </row>
    <row r="495" spans="1:9" x14ac:dyDescent="0.2">
      <c r="A495" s="15" t="s">
        <v>306</v>
      </c>
      <c r="B495" s="40" t="s">
        <v>276</v>
      </c>
      <c r="C495" s="34" t="s">
        <v>66</v>
      </c>
      <c r="D495" s="34" t="s">
        <v>67</v>
      </c>
      <c r="E495" s="176"/>
      <c r="F495" s="176"/>
      <c r="G495" s="69">
        <f>G497+G505+G519+G530</f>
        <v>34728.699999999997</v>
      </c>
      <c r="H495" s="11"/>
      <c r="I495" s="249"/>
    </row>
    <row r="496" spans="1:9" x14ac:dyDescent="0.2">
      <c r="A496" s="16" t="s">
        <v>496</v>
      </c>
      <c r="B496" s="19" t="s">
        <v>276</v>
      </c>
      <c r="C496" s="20" t="s">
        <v>66</v>
      </c>
      <c r="D496" s="20" t="s">
        <v>67</v>
      </c>
      <c r="E496" s="190" t="s">
        <v>497</v>
      </c>
      <c r="F496" s="172"/>
      <c r="G496" s="64">
        <f>G497+G505+G519</f>
        <v>2254</v>
      </c>
      <c r="H496" s="11"/>
    </row>
    <row r="497" spans="1:10" ht="25.5" x14ac:dyDescent="0.2">
      <c r="A497" s="154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97" s="159" t="s">
        <v>276</v>
      </c>
      <c r="C497" s="155" t="s">
        <v>66</v>
      </c>
      <c r="D497" s="159" t="s">
        <v>67</v>
      </c>
      <c r="E497" s="188" t="str">
        <f>'МП пр.5'!B17</f>
        <v xml:space="preserve">7Б 0 00 00000 </v>
      </c>
      <c r="F497" s="171"/>
      <c r="G497" s="157">
        <f>G498</f>
        <v>182.39999999999998</v>
      </c>
      <c r="H497" s="11"/>
      <c r="I497" s="249"/>
    </row>
    <row r="498" spans="1:10" ht="25.5" x14ac:dyDescent="0.2">
      <c r="A498" s="29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98" s="19" t="s">
        <v>276</v>
      </c>
      <c r="C498" s="20" t="s">
        <v>66</v>
      </c>
      <c r="D498" s="20" t="s">
        <v>67</v>
      </c>
      <c r="E498" s="190" t="str">
        <f>'МП пр.5'!B18</f>
        <v xml:space="preserve">7Б 0 01 00000 </v>
      </c>
      <c r="F498" s="172"/>
      <c r="G498" s="64">
        <f>G499+G502</f>
        <v>182.39999999999998</v>
      </c>
      <c r="H498" s="11"/>
      <c r="I498" s="249"/>
      <c r="J498" s="249"/>
    </row>
    <row r="499" spans="1:10" x14ac:dyDescent="0.2">
      <c r="A499" s="29" t="str">
        <f>'МП пр.5'!A19</f>
        <v>Обслуживание систем видеонаблюдения, охранной сигнализации</v>
      </c>
      <c r="B499" s="19" t="s">
        <v>276</v>
      </c>
      <c r="C499" s="20" t="s">
        <v>66</v>
      </c>
      <c r="D499" s="20" t="s">
        <v>67</v>
      </c>
      <c r="E499" s="190" t="str">
        <f>'МП пр.5'!B19</f>
        <v xml:space="preserve">7Б 0 01 91600 </v>
      </c>
      <c r="F499" s="172"/>
      <c r="G499" s="64">
        <f>G500</f>
        <v>145.6</v>
      </c>
      <c r="H499" s="11"/>
    </row>
    <row r="500" spans="1:10" ht="25.5" x14ac:dyDescent="0.2">
      <c r="A500" s="16" t="s">
        <v>95</v>
      </c>
      <c r="B500" s="19" t="s">
        <v>276</v>
      </c>
      <c r="C500" s="20" t="s">
        <v>66</v>
      </c>
      <c r="D500" s="20" t="s">
        <v>67</v>
      </c>
      <c r="E500" s="190" t="s">
        <v>412</v>
      </c>
      <c r="F500" s="172" t="s">
        <v>96</v>
      </c>
      <c r="G500" s="64">
        <f>G501</f>
        <v>145.6</v>
      </c>
      <c r="H500" s="11"/>
    </row>
    <row r="501" spans="1:10" x14ac:dyDescent="0.2">
      <c r="A501" s="16" t="s">
        <v>99</v>
      </c>
      <c r="B501" s="19" t="s">
        <v>276</v>
      </c>
      <c r="C501" s="20" t="s">
        <v>66</v>
      </c>
      <c r="D501" s="20" t="s">
        <v>67</v>
      </c>
      <c r="E501" s="190" t="s">
        <v>412</v>
      </c>
      <c r="F501" s="172" t="s">
        <v>100</v>
      </c>
      <c r="G501" s="64">
        <f>'МП пр.5'!G32</f>
        <v>145.6</v>
      </c>
      <c r="H501" s="11"/>
    </row>
    <row r="502" spans="1:10" x14ac:dyDescent="0.2">
      <c r="A502" s="16" t="str">
        <f>'МП пр.5'!A33</f>
        <v xml:space="preserve">Укрепление материально- технической базы </v>
      </c>
      <c r="B502" s="19" t="s">
        <v>276</v>
      </c>
      <c r="C502" s="20" t="s">
        <v>66</v>
      </c>
      <c r="D502" s="20" t="s">
        <v>67</v>
      </c>
      <c r="E502" s="190" t="str">
        <f>'МП пр.5'!B33</f>
        <v>7Б 0 01 92500</v>
      </c>
      <c r="F502" s="172"/>
      <c r="G502" s="64">
        <f>G503</f>
        <v>36.799999999999997</v>
      </c>
      <c r="H502" s="11"/>
    </row>
    <row r="503" spans="1:10" ht="25.5" x14ac:dyDescent="0.2">
      <c r="A503" s="16" t="s">
        <v>95</v>
      </c>
      <c r="B503" s="19" t="s">
        <v>276</v>
      </c>
      <c r="C503" s="20" t="s">
        <v>66</v>
      </c>
      <c r="D503" s="20" t="s">
        <v>67</v>
      </c>
      <c r="E503" s="190" t="s">
        <v>414</v>
      </c>
      <c r="F503" s="172" t="s">
        <v>96</v>
      </c>
      <c r="G503" s="64">
        <f>G504</f>
        <v>36.799999999999997</v>
      </c>
      <c r="H503" s="11"/>
    </row>
    <row r="504" spans="1:10" x14ac:dyDescent="0.2">
      <c r="A504" s="16" t="s">
        <v>99</v>
      </c>
      <c r="B504" s="19" t="s">
        <v>276</v>
      </c>
      <c r="C504" s="20" t="s">
        <v>66</v>
      </c>
      <c r="D504" s="20" t="s">
        <v>67</v>
      </c>
      <c r="E504" s="190" t="s">
        <v>414</v>
      </c>
      <c r="F504" s="172" t="s">
        <v>100</v>
      </c>
      <c r="G504" s="64">
        <f>'МП пр.5'!G38</f>
        <v>36.799999999999997</v>
      </c>
      <c r="H504" s="11"/>
    </row>
    <row r="505" spans="1:10" ht="25.5" x14ac:dyDescent="0.2">
      <c r="A505" s="154" t="str">
        <f>'МП пр.5'!A264</f>
        <v>Муниципальная программа  "Пожарная безопасность в Сусуманском городском округе на 2018- 2020 годы"</v>
      </c>
      <c r="B505" s="159" t="s">
        <v>276</v>
      </c>
      <c r="C505" s="155" t="s">
        <v>66</v>
      </c>
      <c r="D505" s="155" t="s">
        <v>67</v>
      </c>
      <c r="E505" s="188" t="str">
        <f>'МП пр.5'!B264</f>
        <v xml:space="preserve">7П 0 00 00000 </v>
      </c>
      <c r="F505" s="171"/>
      <c r="G505" s="157">
        <f>G506</f>
        <v>286.7</v>
      </c>
      <c r="H505" s="11"/>
    </row>
    <row r="506" spans="1:10" ht="25.5" x14ac:dyDescent="0.2">
      <c r="A506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6" s="19" t="s">
        <v>276</v>
      </c>
      <c r="C506" s="20" t="s">
        <v>66</v>
      </c>
      <c r="D506" s="20" t="s">
        <v>67</v>
      </c>
      <c r="E506" s="190" t="str">
        <f>'МП пр.5'!B265</f>
        <v xml:space="preserve">7П 0 01 00000 </v>
      </c>
      <c r="F506" s="172"/>
      <c r="G506" s="64">
        <f>G507+G510+G513+G516</f>
        <v>286.7</v>
      </c>
      <c r="H506" s="11"/>
    </row>
    <row r="507" spans="1:10" ht="38.25" x14ac:dyDescent="0.2">
      <c r="A507" s="29" t="str">
        <f>'МП пр.5'!A266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07" s="19" t="s">
        <v>276</v>
      </c>
      <c r="C507" s="20" t="s">
        <v>66</v>
      </c>
      <c r="D507" s="20" t="s">
        <v>67</v>
      </c>
      <c r="E507" s="190" t="str">
        <f>'МП пр.5'!B266</f>
        <v xml:space="preserve">7П 0 01 94100 </v>
      </c>
      <c r="F507" s="172"/>
      <c r="G507" s="64">
        <f>G508</f>
        <v>222.5</v>
      </c>
      <c r="H507" s="11"/>
    </row>
    <row r="508" spans="1:10" ht="25.5" x14ac:dyDescent="0.2">
      <c r="A508" s="16" t="s">
        <v>95</v>
      </c>
      <c r="B508" s="19" t="s">
        <v>276</v>
      </c>
      <c r="C508" s="20" t="s">
        <v>66</v>
      </c>
      <c r="D508" s="20" t="s">
        <v>67</v>
      </c>
      <c r="E508" s="190" t="s">
        <v>237</v>
      </c>
      <c r="F508" s="172" t="s">
        <v>96</v>
      </c>
      <c r="G508" s="64">
        <f>G509</f>
        <v>222.5</v>
      </c>
      <c r="H508" s="11"/>
    </row>
    <row r="509" spans="1:10" x14ac:dyDescent="0.2">
      <c r="A509" s="16" t="s">
        <v>99</v>
      </c>
      <c r="B509" s="19" t="s">
        <v>276</v>
      </c>
      <c r="C509" s="20" t="s">
        <v>66</v>
      </c>
      <c r="D509" s="20" t="s">
        <v>67</v>
      </c>
      <c r="E509" s="190" t="s">
        <v>237</v>
      </c>
      <c r="F509" s="172" t="s">
        <v>100</v>
      </c>
      <c r="G509" s="64">
        <f>'МП пр.5'!G279</f>
        <v>222.5</v>
      </c>
      <c r="H509" s="11"/>
    </row>
    <row r="510" spans="1:10" x14ac:dyDescent="0.2">
      <c r="A510" s="29" t="str">
        <f>'МП пр.5'!A326</f>
        <v>Проведение замеров сопротивления изоляции электросетей и электрооборудования</v>
      </c>
      <c r="B510" s="19" t="s">
        <v>276</v>
      </c>
      <c r="C510" s="20" t="s">
        <v>66</v>
      </c>
      <c r="D510" s="20" t="s">
        <v>67</v>
      </c>
      <c r="E510" s="190" t="str">
        <f>'МП пр.5'!B326</f>
        <v xml:space="preserve">7П 0 01 94400 </v>
      </c>
      <c r="F510" s="172"/>
      <c r="G510" s="64">
        <f>G511</f>
        <v>38.4</v>
      </c>
      <c r="H510" s="11"/>
    </row>
    <row r="511" spans="1:10" ht="25.5" x14ac:dyDescent="0.2">
      <c r="A511" s="16" t="s">
        <v>95</v>
      </c>
      <c r="B511" s="19" t="s">
        <v>276</v>
      </c>
      <c r="C511" s="20" t="s">
        <v>66</v>
      </c>
      <c r="D511" s="20" t="s">
        <v>67</v>
      </c>
      <c r="E511" s="190" t="s">
        <v>238</v>
      </c>
      <c r="F511" s="172" t="s">
        <v>96</v>
      </c>
      <c r="G511" s="64">
        <f>G512</f>
        <v>38.4</v>
      </c>
      <c r="H511" s="11"/>
    </row>
    <row r="512" spans="1:10" x14ac:dyDescent="0.2">
      <c r="A512" s="16" t="s">
        <v>99</v>
      </c>
      <c r="B512" s="19" t="s">
        <v>276</v>
      </c>
      <c r="C512" s="20" t="s">
        <v>66</v>
      </c>
      <c r="D512" s="20" t="s">
        <v>67</v>
      </c>
      <c r="E512" s="190" t="s">
        <v>238</v>
      </c>
      <c r="F512" s="172" t="s">
        <v>100</v>
      </c>
      <c r="G512" s="64">
        <f>'МП пр.5'!G339</f>
        <v>38.4</v>
      </c>
      <c r="H512" s="11"/>
    </row>
    <row r="513" spans="1:8" ht="25.5" x14ac:dyDescent="0.2">
      <c r="A513" s="29" t="str">
        <f>'МП пр.5'!A345</f>
        <v>Проведение проверок исправности и ремонт систем противопожарного водоснабжения, приобретение и обслуживание гидрантов</v>
      </c>
      <c r="B513" s="19" t="s">
        <v>276</v>
      </c>
      <c r="C513" s="20" t="s">
        <v>66</v>
      </c>
      <c r="D513" s="20" t="s">
        <v>67</v>
      </c>
      <c r="E513" s="190" t="str">
        <f>'МП пр.5'!B345</f>
        <v xml:space="preserve">7П 0 01 94500 </v>
      </c>
      <c r="F513" s="172"/>
      <c r="G513" s="64">
        <f>G514</f>
        <v>15.8</v>
      </c>
      <c r="H513" s="11"/>
    </row>
    <row r="514" spans="1:8" ht="25.5" x14ac:dyDescent="0.2">
      <c r="A514" s="16" t="s">
        <v>95</v>
      </c>
      <c r="B514" s="19" t="s">
        <v>276</v>
      </c>
      <c r="C514" s="20" t="s">
        <v>66</v>
      </c>
      <c r="D514" s="20" t="s">
        <v>67</v>
      </c>
      <c r="E514" s="190" t="s">
        <v>239</v>
      </c>
      <c r="F514" s="172" t="s">
        <v>96</v>
      </c>
      <c r="G514" s="64">
        <f>G515</f>
        <v>15.8</v>
      </c>
      <c r="H514" s="11"/>
    </row>
    <row r="515" spans="1:8" x14ac:dyDescent="0.2">
      <c r="A515" s="16" t="s">
        <v>99</v>
      </c>
      <c r="B515" s="19" t="s">
        <v>276</v>
      </c>
      <c r="C515" s="20" t="s">
        <v>66</v>
      </c>
      <c r="D515" s="20" t="s">
        <v>67</v>
      </c>
      <c r="E515" s="190" t="s">
        <v>239</v>
      </c>
      <c r="F515" s="172" t="s">
        <v>100</v>
      </c>
      <c r="G515" s="64">
        <f>'МП пр.5'!G358</f>
        <v>15.8</v>
      </c>
      <c r="H515" s="11"/>
    </row>
    <row r="516" spans="1:8" x14ac:dyDescent="0.2">
      <c r="A516" s="16" t="s">
        <v>300</v>
      </c>
      <c r="B516" s="19" t="s">
        <v>276</v>
      </c>
      <c r="C516" s="20" t="s">
        <v>66</v>
      </c>
      <c r="D516" s="20" t="s">
        <v>67</v>
      </c>
      <c r="E516" s="190" t="s">
        <v>301</v>
      </c>
      <c r="F516" s="172"/>
      <c r="G516" s="64">
        <f>G517</f>
        <v>10</v>
      </c>
      <c r="H516" s="11"/>
    </row>
    <row r="517" spans="1:8" ht="25.5" x14ac:dyDescent="0.2">
      <c r="A517" s="16" t="s">
        <v>95</v>
      </c>
      <c r="B517" s="19" t="s">
        <v>276</v>
      </c>
      <c r="C517" s="20" t="s">
        <v>66</v>
      </c>
      <c r="D517" s="20" t="s">
        <v>67</v>
      </c>
      <c r="E517" s="190" t="s">
        <v>301</v>
      </c>
      <c r="F517" s="172" t="s">
        <v>96</v>
      </c>
      <c r="G517" s="64">
        <f>G518</f>
        <v>10</v>
      </c>
      <c r="H517" s="11"/>
    </row>
    <row r="518" spans="1:8" x14ac:dyDescent="0.2">
      <c r="A518" s="16" t="s">
        <v>99</v>
      </c>
      <c r="B518" s="19" t="s">
        <v>276</v>
      </c>
      <c r="C518" s="20" t="s">
        <v>66</v>
      </c>
      <c r="D518" s="20" t="s">
        <v>67</v>
      </c>
      <c r="E518" s="190" t="s">
        <v>301</v>
      </c>
      <c r="F518" s="172" t="s">
        <v>100</v>
      </c>
      <c r="G518" s="64">
        <f>'МП пр.5'!G382</f>
        <v>10</v>
      </c>
      <c r="H518" s="11"/>
    </row>
    <row r="519" spans="1:8" ht="25.5" x14ac:dyDescent="0.2">
      <c r="A519" s="154" t="str">
        <f>'МП пр.5'!A395</f>
        <v>Муниципальная  программа  "Развитие образования в Сусуманском городском округе  на 2018- 2020 годы"</v>
      </c>
      <c r="B519" s="159" t="s">
        <v>276</v>
      </c>
      <c r="C519" s="155" t="s">
        <v>66</v>
      </c>
      <c r="D519" s="155" t="s">
        <v>67</v>
      </c>
      <c r="E519" s="171" t="str">
        <f>'МП пр.5'!B395</f>
        <v xml:space="preserve">7Р 0 00 00000 </v>
      </c>
      <c r="F519" s="187"/>
      <c r="G519" s="157">
        <f>G520</f>
        <v>1784.9</v>
      </c>
      <c r="H519" s="11"/>
    </row>
    <row r="520" spans="1:8" x14ac:dyDescent="0.2">
      <c r="A520" s="16" t="str">
        <f>'МП пр.5'!A403</f>
        <v>Основное мероприятие "Управление развитием отрасли образования"</v>
      </c>
      <c r="B520" s="19" t="s">
        <v>276</v>
      </c>
      <c r="C520" s="20" t="s">
        <v>66</v>
      </c>
      <c r="D520" s="20" t="s">
        <v>67</v>
      </c>
      <c r="E520" s="172" t="str">
        <f>'МП пр.5'!B403</f>
        <v>7Р 0 02 00000</v>
      </c>
      <c r="F520" s="176"/>
      <c r="G520" s="64">
        <f>G521+G524+G527</f>
        <v>1784.9</v>
      </c>
      <c r="H520" s="11"/>
    </row>
    <row r="521" spans="1:8" ht="38.25" x14ac:dyDescent="0.2">
      <c r="A521" s="150" t="str">
        <f>'МП пр.5'!A430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1" s="164" t="s">
        <v>276</v>
      </c>
      <c r="C521" s="151" t="s">
        <v>66</v>
      </c>
      <c r="D521" s="151" t="s">
        <v>67</v>
      </c>
      <c r="E521" s="177" t="str">
        <f>'МП пр.5'!B430</f>
        <v>7Р 0 02 74060</v>
      </c>
      <c r="F521" s="177"/>
      <c r="G521" s="282">
        <f>G522</f>
        <v>115.1</v>
      </c>
      <c r="H521" s="11"/>
    </row>
    <row r="522" spans="1:8" ht="25.5" x14ac:dyDescent="0.2">
      <c r="A522" s="150" t="s">
        <v>95</v>
      </c>
      <c r="B522" s="164" t="s">
        <v>276</v>
      </c>
      <c r="C522" s="151" t="s">
        <v>66</v>
      </c>
      <c r="D522" s="151" t="s">
        <v>67</v>
      </c>
      <c r="E522" s="177" t="s">
        <v>341</v>
      </c>
      <c r="F522" s="177" t="s">
        <v>96</v>
      </c>
      <c r="G522" s="282">
        <f>G523</f>
        <v>115.1</v>
      </c>
      <c r="H522" s="11"/>
    </row>
    <row r="523" spans="1:8" x14ac:dyDescent="0.2">
      <c r="A523" s="150" t="s">
        <v>99</v>
      </c>
      <c r="B523" s="164" t="s">
        <v>276</v>
      </c>
      <c r="C523" s="151" t="s">
        <v>66</v>
      </c>
      <c r="D523" s="151" t="s">
        <v>67</v>
      </c>
      <c r="E523" s="177" t="s">
        <v>341</v>
      </c>
      <c r="F523" s="177" t="s">
        <v>100</v>
      </c>
      <c r="G523" s="282">
        <f>'МП пр.5'!G443</f>
        <v>115.1</v>
      </c>
      <c r="H523" s="11"/>
    </row>
    <row r="524" spans="1:8" ht="38.25" x14ac:dyDescent="0.2">
      <c r="A524" s="150" t="str">
        <f>'МП пр.5'!A445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4" s="164" t="s">
        <v>276</v>
      </c>
      <c r="C524" s="151" t="s">
        <v>66</v>
      </c>
      <c r="D524" s="151" t="s">
        <v>67</v>
      </c>
      <c r="E524" s="177" t="str">
        <f>'МП пр.5'!B445</f>
        <v>7Р 0 02 74070</v>
      </c>
      <c r="F524" s="177"/>
      <c r="G524" s="282">
        <f>G525</f>
        <v>719.8</v>
      </c>
      <c r="H524" s="11"/>
    </row>
    <row r="525" spans="1:8" ht="25.5" x14ac:dyDescent="0.2">
      <c r="A525" s="150" t="s">
        <v>95</v>
      </c>
      <c r="B525" s="164" t="s">
        <v>276</v>
      </c>
      <c r="C525" s="151" t="s">
        <v>66</v>
      </c>
      <c r="D525" s="151" t="s">
        <v>67</v>
      </c>
      <c r="E525" s="177" t="s">
        <v>342</v>
      </c>
      <c r="F525" s="177" t="s">
        <v>96</v>
      </c>
      <c r="G525" s="282">
        <f>G526</f>
        <v>719.8</v>
      </c>
      <c r="H525" s="11"/>
    </row>
    <row r="526" spans="1:8" x14ac:dyDescent="0.2">
      <c r="A526" s="150" t="s">
        <v>99</v>
      </c>
      <c r="B526" s="164" t="s">
        <v>276</v>
      </c>
      <c r="C526" s="151" t="s">
        <v>66</v>
      </c>
      <c r="D526" s="151" t="s">
        <v>67</v>
      </c>
      <c r="E526" s="177" t="s">
        <v>342</v>
      </c>
      <c r="F526" s="177" t="s">
        <v>100</v>
      </c>
      <c r="G526" s="282">
        <f>'МП пр.5'!G458</f>
        <v>719.8</v>
      </c>
      <c r="H526" s="11"/>
    </row>
    <row r="527" spans="1:8" ht="38.25" x14ac:dyDescent="0.2">
      <c r="A527" s="150" t="str">
        <f>'МП пр.5'!A472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27" s="164" t="s">
        <v>276</v>
      </c>
      <c r="C527" s="151" t="s">
        <v>66</v>
      </c>
      <c r="D527" s="151" t="s">
        <v>67</v>
      </c>
      <c r="E527" s="177" t="str">
        <f>'МП пр.5'!B472</f>
        <v>7Р 0 02 75010</v>
      </c>
      <c r="F527" s="177"/>
      <c r="G527" s="282">
        <f>G528</f>
        <v>950</v>
      </c>
      <c r="H527" s="11"/>
    </row>
    <row r="528" spans="1:8" ht="25.5" x14ac:dyDescent="0.2">
      <c r="A528" s="150" t="s">
        <v>95</v>
      </c>
      <c r="B528" s="164" t="s">
        <v>276</v>
      </c>
      <c r="C528" s="151" t="s">
        <v>66</v>
      </c>
      <c r="D528" s="151" t="s">
        <v>67</v>
      </c>
      <c r="E528" s="177" t="s">
        <v>344</v>
      </c>
      <c r="F528" s="177" t="s">
        <v>96</v>
      </c>
      <c r="G528" s="282">
        <f>G529</f>
        <v>950</v>
      </c>
      <c r="H528" s="11"/>
    </row>
    <row r="529" spans="1:25" x14ac:dyDescent="0.2">
      <c r="A529" s="150" t="s">
        <v>99</v>
      </c>
      <c r="B529" s="164" t="s">
        <v>276</v>
      </c>
      <c r="C529" s="151" t="s">
        <v>66</v>
      </c>
      <c r="D529" s="151" t="s">
        <v>67</v>
      </c>
      <c r="E529" s="177" t="s">
        <v>344</v>
      </c>
      <c r="F529" s="177" t="s">
        <v>100</v>
      </c>
      <c r="G529" s="282">
        <f>'МП пр.5'!G485</f>
        <v>950</v>
      </c>
      <c r="H529" s="11"/>
    </row>
    <row r="530" spans="1:25" x14ac:dyDescent="0.2">
      <c r="A530" s="16" t="s">
        <v>229</v>
      </c>
      <c r="B530" s="19" t="s">
        <v>276</v>
      </c>
      <c r="C530" s="20" t="s">
        <v>66</v>
      </c>
      <c r="D530" s="20" t="s">
        <v>67</v>
      </c>
      <c r="E530" s="172" t="s">
        <v>529</v>
      </c>
      <c r="F530" s="172"/>
      <c r="G530" s="64">
        <f>G531+G534+G537</f>
        <v>32474.699999999997</v>
      </c>
      <c r="H530" s="11"/>
    </row>
    <row r="531" spans="1:25" x14ac:dyDescent="0.2">
      <c r="A531" s="30" t="s">
        <v>186</v>
      </c>
      <c r="B531" s="66" t="s">
        <v>276</v>
      </c>
      <c r="C531" s="65" t="s">
        <v>66</v>
      </c>
      <c r="D531" s="65" t="s">
        <v>67</v>
      </c>
      <c r="E531" s="183" t="s">
        <v>530</v>
      </c>
      <c r="F531" s="183"/>
      <c r="G531" s="64">
        <f>G532</f>
        <v>32112.699999999997</v>
      </c>
      <c r="H531" s="11"/>
    </row>
    <row r="532" spans="1:25" ht="25.5" x14ac:dyDescent="0.2">
      <c r="A532" s="30" t="s">
        <v>95</v>
      </c>
      <c r="B532" s="66" t="s">
        <v>276</v>
      </c>
      <c r="C532" s="65" t="s">
        <v>66</v>
      </c>
      <c r="D532" s="65" t="s">
        <v>67</v>
      </c>
      <c r="E532" s="183" t="s">
        <v>530</v>
      </c>
      <c r="F532" s="183" t="s">
        <v>96</v>
      </c>
      <c r="G532" s="64">
        <f>G533</f>
        <v>32112.699999999997</v>
      </c>
      <c r="H532" s="11"/>
    </row>
    <row r="533" spans="1:25" x14ac:dyDescent="0.2">
      <c r="A533" s="30" t="s">
        <v>99</v>
      </c>
      <c r="B533" s="66" t="s">
        <v>276</v>
      </c>
      <c r="C533" s="65" t="s">
        <v>66</v>
      </c>
      <c r="D533" s="65" t="s">
        <v>67</v>
      </c>
      <c r="E533" s="183" t="s">
        <v>530</v>
      </c>
      <c r="F533" s="183" t="s">
        <v>100</v>
      </c>
      <c r="G533" s="64">
        <f>31755.6+157.1+500-300</f>
        <v>32112.699999999997</v>
      </c>
      <c r="H533" s="11"/>
    </row>
    <row r="534" spans="1:25" ht="51" x14ac:dyDescent="0.2">
      <c r="A534" s="30" t="s">
        <v>205</v>
      </c>
      <c r="B534" s="66" t="s">
        <v>276</v>
      </c>
      <c r="C534" s="65" t="s">
        <v>66</v>
      </c>
      <c r="D534" s="65" t="s">
        <v>67</v>
      </c>
      <c r="E534" s="183" t="s">
        <v>531</v>
      </c>
      <c r="F534" s="183"/>
      <c r="G534" s="64">
        <f>G535</f>
        <v>320</v>
      </c>
      <c r="H534" s="11"/>
    </row>
    <row r="535" spans="1:25" ht="25.5" x14ac:dyDescent="0.2">
      <c r="A535" s="30" t="s">
        <v>95</v>
      </c>
      <c r="B535" s="66" t="s">
        <v>276</v>
      </c>
      <c r="C535" s="65" t="s">
        <v>66</v>
      </c>
      <c r="D535" s="65" t="s">
        <v>67</v>
      </c>
      <c r="E535" s="183" t="s">
        <v>531</v>
      </c>
      <c r="F535" s="183" t="s">
        <v>96</v>
      </c>
      <c r="G535" s="64">
        <f>G536</f>
        <v>320</v>
      </c>
      <c r="H535" s="11"/>
    </row>
    <row r="536" spans="1:25" x14ac:dyDescent="0.2">
      <c r="A536" s="30" t="s">
        <v>99</v>
      </c>
      <c r="B536" s="66" t="s">
        <v>276</v>
      </c>
      <c r="C536" s="65" t="s">
        <v>66</v>
      </c>
      <c r="D536" s="65" t="s">
        <v>67</v>
      </c>
      <c r="E536" s="183" t="s">
        <v>531</v>
      </c>
      <c r="F536" s="183" t="s">
        <v>100</v>
      </c>
      <c r="G536" s="64">
        <v>320</v>
      </c>
      <c r="H536" s="11"/>
    </row>
    <row r="537" spans="1:25" x14ac:dyDescent="0.2">
      <c r="A537" s="30" t="s">
        <v>177</v>
      </c>
      <c r="B537" s="66" t="s">
        <v>276</v>
      </c>
      <c r="C537" s="65" t="s">
        <v>66</v>
      </c>
      <c r="D537" s="65" t="s">
        <v>67</v>
      </c>
      <c r="E537" s="183" t="s">
        <v>532</v>
      </c>
      <c r="F537" s="183"/>
      <c r="G537" s="64">
        <f>G538</f>
        <v>42</v>
      </c>
      <c r="H537" s="11"/>
    </row>
    <row r="538" spans="1:25" ht="25.5" x14ac:dyDescent="0.2">
      <c r="A538" s="30" t="s">
        <v>95</v>
      </c>
      <c r="B538" s="66" t="s">
        <v>276</v>
      </c>
      <c r="C538" s="65" t="s">
        <v>66</v>
      </c>
      <c r="D538" s="65" t="s">
        <v>67</v>
      </c>
      <c r="E538" s="183" t="s">
        <v>532</v>
      </c>
      <c r="F538" s="183" t="s">
        <v>96</v>
      </c>
      <c r="G538" s="64">
        <f>G539</f>
        <v>42</v>
      </c>
      <c r="H538" s="11"/>
    </row>
    <row r="539" spans="1:25" ht="14.45" customHeight="1" x14ac:dyDescent="0.2">
      <c r="A539" s="30" t="s">
        <v>99</v>
      </c>
      <c r="B539" s="66" t="s">
        <v>276</v>
      </c>
      <c r="C539" s="65" t="s">
        <v>66</v>
      </c>
      <c r="D539" s="65" t="s">
        <v>67</v>
      </c>
      <c r="E539" s="183" t="s">
        <v>532</v>
      </c>
      <c r="F539" s="183" t="s">
        <v>100</v>
      </c>
      <c r="G539" s="64">
        <v>42</v>
      </c>
      <c r="H539" s="11"/>
    </row>
    <row r="540" spans="1:25" s="63" customFormat="1" x14ac:dyDescent="0.2">
      <c r="A540" s="14" t="s">
        <v>337</v>
      </c>
      <c r="B540" s="40" t="s">
        <v>276</v>
      </c>
      <c r="C540" s="34" t="s">
        <v>66</v>
      </c>
      <c r="D540" s="34" t="s">
        <v>66</v>
      </c>
      <c r="E540" s="176"/>
      <c r="F540" s="176"/>
      <c r="G540" s="69">
        <f>G542+G547+G557+G569</f>
        <v>9577.6999999999989</v>
      </c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</row>
    <row r="541" spans="1:25" x14ac:dyDescent="0.2">
      <c r="A541" s="32" t="s">
        <v>496</v>
      </c>
      <c r="B541" s="19" t="s">
        <v>276</v>
      </c>
      <c r="C541" s="20" t="s">
        <v>66</v>
      </c>
      <c r="D541" s="20" t="s">
        <v>66</v>
      </c>
      <c r="E541" s="190" t="s">
        <v>497</v>
      </c>
      <c r="F541" s="172"/>
      <c r="G541" s="64">
        <f>G542+G547+G557+G569</f>
        <v>9577.6999999999989</v>
      </c>
      <c r="H541" s="11"/>
    </row>
    <row r="542" spans="1:25" ht="25.5" x14ac:dyDescent="0.2">
      <c r="A542" s="154" t="str">
        <f>'МП пр.5'!A45</f>
        <v>Муниципальная программа "Патриотическое воспитание  жителей Сусуманского городского округа  на 2018- 2020 годы"</v>
      </c>
      <c r="B542" s="159" t="s">
        <v>276</v>
      </c>
      <c r="C542" s="155" t="s">
        <v>66</v>
      </c>
      <c r="D542" s="155" t="s">
        <v>66</v>
      </c>
      <c r="E542" s="188" t="str">
        <f>'МП пр.5'!B45</f>
        <v xml:space="preserve">7В 0 00 00000 </v>
      </c>
      <c r="F542" s="171"/>
      <c r="G542" s="157">
        <f>G543</f>
        <v>108.5</v>
      </c>
      <c r="H542" s="11"/>
    </row>
    <row r="543" spans="1:25" ht="25.5" x14ac:dyDescent="0.2">
      <c r="A543" s="29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543" s="19" t="s">
        <v>276</v>
      </c>
      <c r="C543" s="20" t="s">
        <v>66</v>
      </c>
      <c r="D543" s="20" t="s">
        <v>66</v>
      </c>
      <c r="E543" s="190" t="str">
        <f>'МП пр.5'!B46</f>
        <v xml:space="preserve">7В 0 01 00000 </v>
      </c>
      <c r="F543" s="172"/>
      <c r="G543" s="64">
        <f>G544</f>
        <v>108.5</v>
      </c>
      <c r="H543" s="11"/>
    </row>
    <row r="544" spans="1:25" x14ac:dyDescent="0.2">
      <c r="A544" s="29" t="str">
        <f>'МП пр.5'!A47</f>
        <v>Мероприятия патриотической направленности</v>
      </c>
      <c r="B544" s="19" t="s">
        <v>276</v>
      </c>
      <c r="C544" s="20" t="s">
        <v>66</v>
      </c>
      <c r="D544" s="20" t="s">
        <v>66</v>
      </c>
      <c r="E544" s="190" t="str">
        <f>'МП пр.5'!B47</f>
        <v xml:space="preserve">7В 0 01 92400 </v>
      </c>
      <c r="F544" s="172"/>
      <c r="G544" s="64">
        <f>G545</f>
        <v>108.5</v>
      </c>
      <c r="H544" s="11"/>
    </row>
    <row r="545" spans="1:8" ht="25.5" x14ac:dyDescent="0.2">
      <c r="A545" s="16" t="s">
        <v>95</v>
      </c>
      <c r="B545" s="19" t="s">
        <v>276</v>
      </c>
      <c r="C545" s="20" t="s">
        <v>66</v>
      </c>
      <c r="D545" s="20" t="s">
        <v>66</v>
      </c>
      <c r="E545" s="190" t="s">
        <v>245</v>
      </c>
      <c r="F545" s="172" t="s">
        <v>96</v>
      </c>
      <c r="G545" s="64">
        <f>G546</f>
        <v>108.5</v>
      </c>
      <c r="H545" s="11"/>
    </row>
    <row r="546" spans="1:8" x14ac:dyDescent="0.2">
      <c r="A546" s="16" t="s">
        <v>99</v>
      </c>
      <c r="B546" s="19" t="s">
        <v>276</v>
      </c>
      <c r="C546" s="20" t="s">
        <v>66</v>
      </c>
      <c r="D546" s="20" t="s">
        <v>66</v>
      </c>
      <c r="E546" s="190" t="s">
        <v>245</v>
      </c>
      <c r="F546" s="172" t="s">
        <v>100</v>
      </c>
      <c r="G546" s="64">
        <f>'МП пр.5'!G55</f>
        <v>108.5</v>
      </c>
      <c r="H546" s="11"/>
    </row>
    <row r="547" spans="1:8" x14ac:dyDescent="0.2">
      <c r="A547" s="154" t="str">
        <f>'МП пр.5'!A108</f>
        <v>Муниципальная  программа "Одарённые дети  на 2018- 2020 годы"</v>
      </c>
      <c r="B547" s="159" t="s">
        <v>276</v>
      </c>
      <c r="C547" s="155" t="s">
        <v>66</v>
      </c>
      <c r="D547" s="155" t="s">
        <v>66</v>
      </c>
      <c r="E547" s="188" t="str">
        <f>'МП пр.5'!B108</f>
        <v xml:space="preserve">7Д 0 00 00000 </v>
      </c>
      <c r="F547" s="171"/>
      <c r="G547" s="157">
        <f>G548</f>
        <v>423.8</v>
      </c>
      <c r="H547" s="11"/>
    </row>
    <row r="548" spans="1:8" ht="25.5" x14ac:dyDescent="0.2">
      <c r="A548" s="29" t="str">
        <f>'МП пр.5'!A109</f>
        <v>Основное мероприятие "Создание условий для выявления, поддержки и развития одаренных детей"</v>
      </c>
      <c r="B548" s="19" t="s">
        <v>276</v>
      </c>
      <c r="C548" s="20" t="s">
        <v>66</v>
      </c>
      <c r="D548" s="20" t="s">
        <v>66</v>
      </c>
      <c r="E548" s="190" t="str">
        <f>'МП пр.5'!B109</f>
        <v xml:space="preserve">7Д 0 01 00000 </v>
      </c>
      <c r="F548" s="172"/>
      <c r="G548" s="64">
        <f>G549+G554</f>
        <v>423.8</v>
      </c>
      <c r="H548" s="11"/>
    </row>
    <row r="549" spans="1:8" x14ac:dyDescent="0.2">
      <c r="A549" s="29" t="str">
        <f>'МП пр.5'!A110</f>
        <v xml:space="preserve">Осуществление поддержки одаренных детей </v>
      </c>
      <c r="B549" s="19" t="s">
        <v>276</v>
      </c>
      <c r="C549" s="20" t="s">
        <v>66</v>
      </c>
      <c r="D549" s="20" t="s">
        <v>66</v>
      </c>
      <c r="E549" s="190" t="str">
        <f>'МП пр.5'!B110</f>
        <v xml:space="preserve">7Д 0 01 92200 </v>
      </c>
      <c r="F549" s="172"/>
      <c r="G549" s="64">
        <f>G550+G552</f>
        <v>341.8</v>
      </c>
      <c r="H549" s="11"/>
    </row>
    <row r="550" spans="1:8" ht="25.5" x14ac:dyDescent="0.2">
      <c r="A550" s="16" t="s">
        <v>335</v>
      </c>
      <c r="B550" s="19" t="s">
        <v>276</v>
      </c>
      <c r="C550" s="20" t="s">
        <v>66</v>
      </c>
      <c r="D550" s="20" t="s">
        <v>66</v>
      </c>
      <c r="E550" s="190" t="s">
        <v>243</v>
      </c>
      <c r="F550" s="172" t="s">
        <v>94</v>
      </c>
      <c r="G550" s="64">
        <f>G551</f>
        <v>26.3</v>
      </c>
      <c r="H550" s="11"/>
    </row>
    <row r="551" spans="1:8" ht="25.5" x14ac:dyDescent="0.2">
      <c r="A551" s="16" t="s">
        <v>631</v>
      </c>
      <c r="B551" s="19" t="s">
        <v>276</v>
      </c>
      <c r="C551" s="20" t="s">
        <v>66</v>
      </c>
      <c r="D551" s="20" t="s">
        <v>66</v>
      </c>
      <c r="E551" s="190" t="s">
        <v>243</v>
      </c>
      <c r="F551" s="172" t="s">
        <v>91</v>
      </c>
      <c r="G551" s="64">
        <f>'МП пр.5'!G115</f>
        <v>26.3</v>
      </c>
      <c r="H551" s="11"/>
    </row>
    <row r="552" spans="1:8" x14ac:dyDescent="0.2">
      <c r="A552" s="16" t="s">
        <v>101</v>
      </c>
      <c r="B552" s="19" t="s">
        <v>276</v>
      </c>
      <c r="C552" s="20" t="s">
        <v>66</v>
      </c>
      <c r="D552" s="20" t="s">
        <v>66</v>
      </c>
      <c r="E552" s="190" t="s">
        <v>243</v>
      </c>
      <c r="F552" s="172" t="s">
        <v>102</v>
      </c>
      <c r="G552" s="64">
        <f>G553</f>
        <v>315.5</v>
      </c>
      <c r="H552" s="11"/>
    </row>
    <row r="553" spans="1:8" x14ac:dyDescent="0.2">
      <c r="A553" s="16" t="s">
        <v>124</v>
      </c>
      <c r="B553" s="19" t="s">
        <v>276</v>
      </c>
      <c r="C553" s="20" t="s">
        <v>66</v>
      </c>
      <c r="D553" s="20" t="s">
        <v>66</v>
      </c>
      <c r="E553" s="190" t="s">
        <v>243</v>
      </c>
      <c r="F553" s="172" t="s">
        <v>123</v>
      </c>
      <c r="G553" s="64">
        <f>'МП пр.5'!G118</f>
        <v>315.5</v>
      </c>
      <c r="H553" s="11"/>
    </row>
    <row r="554" spans="1:8" x14ac:dyDescent="0.2">
      <c r="A554" s="16" t="str">
        <f>'МП пр.5'!A119</f>
        <v>Проведение слетов, научных конференций, олимпиад</v>
      </c>
      <c r="B554" s="19" t="s">
        <v>276</v>
      </c>
      <c r="C554" s="20" t="s">
        <v>66</v>
      </c>
      <c r="D554" s="20" t="s">
        <v>66</v>
      </c>
      <c r="E554" s="190" t="str">
        <f>'МП пр.5'!B119</f>
        <v>7Д 0 01 92210</v>
      </c>
      <c r="F554" s="172"/>
      <c r="G554" s="64">
        <f>G555</f>
        <v>82</v>
      </c>
      <c r="H554" s="11"/>
    </row>
    <row r="555" spans="1:8" ht="25.5" x14ac:dyDescent="0.2">
      <c r="A555" s="16" t="s">
        <v>335</v>
      </c>
      <c r="B555" s="19" t="s">
        <v>276</v>
      </c>
      <c r="C555" s="20" t="s">
        <v>66</v>
      </c>
      <c r="D555" s="20" t="s">
        <v>66</v>
      </c>
      <c r="E555" s="190" t="s">
        <v>308</v>
      </c>
      <c r="F555" s="172" t="s">
        <v>94</v>
      </c>
      <c r="G555" s="64">
        <f>G556</f>
        <v>82</v>
      </c>
      <c r="H555" s="11"/>
    </row>
    <row r="556" spans="1:8" ht="25.5" x14ac:dyDescent="0.2">
      <c r="A556" s="16" t="s">
        <v>631</v>
      </c>
      <c r="B556" s="19" t="s">
        <v>276</v>
      </c>
      <c r="C556" s="20" t="s">
        <v>66</v>
      </c>
      <c r="D556" s="20" t="s">
        <v>66</v>
      </c>
      <c r="E556" s="190" t="s">
        <v>308</v>
      </c>
      <c r="F556" s="172" t="s">
        <v>91</v>
      </c>
      <c r="G556" s="64">
        <f>'МП пр.5'!G124</f>
        <v>82</v>
      </c>
      <c r="H556" s="11"/>
    </row>
    <row r="557" spans="1:8" x14ac:dyDescent="0.2">
      <c r="A557" s="154" t="str">
        <f>'МП пр.5'!A193</f>
        <v>Муниципальная программа "Лето-детям  на 2018- 2020 годы"</v>
      </c>
      <c r="B557" s="159" t="s">
        <v>276</v>
      </c>
      <c r="C557" s="155" t="s">
        <v>66</v>
      </c>
      <c r="D557" s="155" t="s">
        <v>66</v>
      </c>
      <c r="E557" s="188" t="str">
        <f>'МП пр.5'!B193</f>
        <v xml:space="preserve">7Л 0 00 00000 </v>
      </c>
      <c r="F557" s="171"/>
      <c r="G557" s="157">
        <f>G558+G565</f>
        <v>8875.1</v>
      </c>
      <c r="H557" s="11"/>
    </row>
    <row r="558" spans="1:8" ht="25.5" x14ac:dyDescent="0.2">
      <c r="A558" s="29" t="str">
        <f>'МП пр.5'!A194</f>
        <v>Основное мероприятие "Организация и обеспечение отдыха и оздоровления детей и подростков"</v>
      </c>
      <c r="B558" s="19" t="s">
        <v>276</v>
      </c>
      <c r="C558" s="20" t="s">
        <v>66</v>
      </c>
      <c r="D558" s="20" t="s">
        <v>66</v>
      </c>
      <c r="E558" s="190" t="str">
        <f>'МП пр.5'!B194</f>
        <v xml:space="preserve">7Л 0 01 00000 </v>
      </c>
      <c r="F558" s="172"/>
      <c r="G558" s="64">
        <f>G559+G562</f>
        <v>7851.5</v>
      </c>
      <c r="H558" s="11"/>
    </row>
    <row r="559" spans="1:8" x14ac:dyDescent="0.2">
      <c r="A559" s="150" t="str">
        <f>'МП пр.5'!A195</f>
        <v xml:space="preserve">Организация отдыха и оздоровления детей в лагерях дневного пребывания </v>
      </c>
      <c r="B559" s="164" t="s">
        <v>276</v>
      </c>
      <c r="C559" s="151" t="s">
        <v>66</v>
      </c>
      <c r="D559" s="151" t="s">
        <v>66</v>
      </c>
      <c r="E559" s="192" t="str">
        <f>'МП пр.5'!B195</f>
        <v xml:space="preserve">7Л 0 01 73210 </v>
      </c>
      <c r="F559" s="177"/>
      <c r="G559" s="282">
        <f>G560</f>
        <v>4364.6000000000004</v>
      </c>
      <c r="H559" s="11"/>
    </row>
    <row r="560" spans="1:8" ht="25.5" x14ac:dyDescent="0.2">
      <c r="A560" s="150" t="s">
        <v>95</v>
      </c>
      <c r="B560" s="164" t="s">
        <v>276</v>
      </c>
      <c r="C560" s="151" t="s">
        <v>66</v>
      </c>
      <c r="D560" s="151" t="s">
        <v>66</v>
      </c>
      <c r="E560" s="192" t="s">
        <v>309</v>
      </c>
      <c r="F560" s="177" t="s">
        <v>96</v>
      </c>
      <c r="G560" s="282">
        <f>G561</f>
        <v>4364.6000000000004</v>
      </c>
      <c r="H560" s="11"/>
    </row>
    <row r="561" spans="1:25" x14ac:dyDescent="0.2">
      <c r="A561" s="150" t="s">
        <v>99</v>
      </c>
      <c r="B561" s="164" t="s">
        <v>276</v>
      </c>
      <c r="C561" s="151" t="s">
        <v>66</v>
      </c>
      <c r="D561" s="151" t="s">
        <v>66</v>
      </c>
      <c r="E561" s="192" t="s">
        <v>309</v>
      </c>
      <c r="F561" s="177" t="s">
        <v>100</v>
      </c>
      <c r="G561" s="282">
        <f>'МП пр.5'!G200</f>
        <v>4364.6000000000004</v>
      </c>
      <c r="H561" s="11"/>
    </row>
    <row r="562" spans="1:25" s="63" customFormat="1" ht="25.5" x14ac:dyDescent="0.2">
      <c r="A562" s="16" t="str">
        <f>'МП пр.5'!A201</f>
        <v>Организация отдыха и оздоровления детей в лагерях дневного пребывания  за счет средств местного бюджета</v>
      </c>
      <c r="B562" s="19" t="s">
        <v>276</v>
      </c>
      <c r="C562" s="20" t="s">
        <v>66</v>
      </c>
      <c r="D562" s="20" t="s">
        <v>66</v>
      </c>
      <c r="E562" s="190" t="str">
        <f>'МП пр.5'!B201</f>
        <v xml:space="preserve">7Л 0 01 S3210 </v>
      </c>
      <c r="F562" s="172"/>
      <c r="G562" s="64">
        <f>G563</f>
        <v>3486.9</v>
      </c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</row>
    <row r="563" spans="1:25" ht="25.5" x14ac:dyDescent="0.2">
      <c r="A563" s="16" t="s">
        <v>95</v>
      </c>
      <c r="B563" s="19" t="s">
        <v>276</v>
      </c>
      <c r="C563" s="20" t="s">
        <v>66</v>
      </c>
      <c r="D563" s="20" t="s">
        <v>66</v>
      </c>
      <c r="E563" s="190" t="s">
        <v>310</v>
      </c>
      <c r="F563" s="172" t="s">
        <v>96</v>
      </c>
      <c r="G563" s="64">
        <f>G564</f>
        <v>3486.9</v>
      </c>
      <c r="H563" s="11"/>
    </row>
    <row r="564" spans="1:25" x14ac:dyDescent="0.2">
      <c r="A564" s="16" t="s">
        <v>99</v>
      </c>
      <c r="B564" s="19" t="s">
        <v>276</v>
      </c>
      <c r="C564" s="20" t="s">
        <v>66</v>
      </c>
      <c r="D564" s="20" t="s">
        <v>66</v>
      </c>
      <c r="E564" s="190" t="s">
        <v>310</v>
      </c>
      <c r="F564" s="172" t="s">
        <v>100</v>
      </c>
      <c r="G564" s="64">
        <f>'МП пр.5'!G206</f>
        <v>3486.9</v>
      </c>
      <c r="H564" s="11"/>
    </row>
    <row r="565" spans="1:25" ht="25.5" x14ac:dyDescent="0.2">
      <c r="A565" s="417" t="str">
        <f>'МП пр.5'!A207</f>
        <v>Основное мероприятие "Создание временных дополнительных рабочих мест для подростков в летний период"</v>
      </c>
      <c r="B565" s="19" t="s">
        <v>276</v>
      </c>
      <c r="C565" s="20" t="s">
        <v>66</v>
      </c>
      <c r="D565" s="20" t="s">
        <v>66</v>
      </c>
      <c r="E565" s="190" t="str">
        <f>'МП пр.5'!B207</f>
        <v xml:space="preserve">7Л 0 02 00000 </v>
      </c>
      <c r="F565" s="172"/>
      <c r="G565" s="64">
        <f>G566</f>
        <v>1023.6</v>
      </c>
      <c r="H565" s="11"/>
    </row>
    <row r="566" spans="1:25" x14ac:dyDescent="0.2">
      <c r="A566" s="16" t="str">
        <f>'МП пр.5'!A208</f>
        <v>Расходы на выплаты по оплате труда несовершеннолетних граждан</v>
      </c>
      <c r="B566" s="19" t="s">
        <v>276</v>
      </c>
      <c r="C566" s="20" t="s">
        <v>66</v>
      </c>
      <c r="D566" s="20" t="s">
        <v>66</v>
      </c>
      <c r="E566" s="190" t="str">
        <f>'МП пр.5'!B208</f>
        <v xml:space="preserve">7Л 0 02 92300 </v>
      </c>
      <c r="F566" s="172"/>
      <c r="G566" s="64">
        <f>G567</f>
        <v>1023.6</v>
      </c>
      <c r="H566" s="11"/>
    </row>
    <row r="567" spans="1:25" ht="25.5" x14ac:dyDescent="0.2">
      <c r="A567" s="16" t="s">
        <v>95</v>
      </c>
      <c r="B567" s="19" t="s">
        <v>276</v>
      </c>
      <c r="C567" s="20" t="s">
        <v>66</v>
      </c>
      <c r="D567" s="20" t="s">
        <v>66</v>
      </c>
      <c r="E567" s="190" t="str">
        <f>'МП пр.5'!B209</f>
        <v xml:space="preserve">7Л 0 02 92300 </v>
      </c>
      <c r="F567" s="172" t="s">
        <v>96</v>
      </c>
      <c r="G567" s="64">
        <f>G568</f>
        <v>1023.6</v>
      </c>
      <c r="H567" s="11"/>
    </row>
    <row r="568" spans="1:25" x14ac:dyDescent="0.2">
      <c r="A568" s="16" t="s">
        <v>99</v>
      </c>
      <c r="B568" s="19" t="s">
        <v>276</v>
      </c>
      <c r="C568" s="20" t="s">
        <v>66</v>
      </c>
      <c r="D568" s="20" t="s">
        <v>66</v>
      </c>
      <c r="E568" s="190" t="str">
        <f>'МП пр.5'!B210</f>
        <v xml:space="preserve">7Л 0 02 92300 </v>
      </c>
      <c r="F568" s="172" t="s">
        <v>100</v>
      </c>
      <c r="G568" s="64">
        <f>'МП пр.5'!G213</f>
        <v>1023.6</v>
      </c>
      <c r="H568" s="11"/>
    </row>
    <row r="569" spans="1:25" ht="25.5" x14ac:dyDescent="0.2">
      <c r="A569" s="154" t="str">
        <f>'МП пр.5'!A533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569" s="159" t="s">
        <v>276</v>
      </c>
      <c r="C569" s="155" t="s">
        <v>66</v>
      </c>
      <c r="D569" s="155" t="s">
        <v>66</v>
      </c>
      <c r="E569" s="188" t="str">
        <f>'МП пр.5'!B533</f>
        <v xml:space="preserve">7Т 0 00 00000 </v>
      </c>
      <c r="F569" s="171"/>
      <c r="G569" s="157">
        <f>G570</f>
        <v>170.3</v>
      </c>
      <c r="H569" s="11"/>
    </row>
    <row r="570" spans="1:25" ht="25.5" x14ac:dyDescent="0.2">
      <c r="A570" s="16" t="str">
        <f>'МП пр.5'!A558</f>
        <v>Основное мероприятие "Профилактика  правонарушений среди несовершеннолетних и молодежи"</v>
      </c>
      <c r="B570" s="19" t="s">
        <v>276</v>
      </c>
      <c r="C570" s="20" t="s">
        <v>66</v>
      </c>
      <c r="D570" s="20" t="s">
        <v>66</v>
      </c>
      <c r="E570" s="190" t="str">
        <f>'МП пр.5'!B558</f>
        <v xml:space="preserve">7Т 0 07 00000 </v>
      </c>
      <c r="F570" s="172"/>
      <c r="G570" s="64">
        <f>G571</f>
        <v>170.3</v>
      </c>
      <c r="H570" s="11"/>
    </row>
    <row r="571" spans="1:25" ht="25.5" x14ac:dyDescent="0.2">
      <c r="A571" s="29" t="str">
        <f>'МП пр.5'!A559</f>
        <v>Профилактика безнадзорности, правонарушений и вредных привычек несовершеннолетних</v>
      </c>
      <c r="B571" s="19" t="s">
        <v>276</v>
      </c>
      <c r="C571" s="20" t="s">
        <v>66</v>
      </c>
      <c r="D571" s="20" t="s">
        <v>66</v>
      </c>
      <c r="E571" s="190" t="str">
        <f>'МП пр.5'!B559</f>
        <v xml:space="preserve">7Т 0 07 93810 </v>
      </c>
      <c r="F571" s="172"/>
      <c r="G571" s="64">
        <f>G572</f>
        <v>170.3</v>
      </c>
      <c r="H571" s="11"/>
    </row>
    <row r="572" spans="1:25" ht="25.5" x14ac:dyDescent="0.2">
      <c r="A572" s="16" t="s">
        <v>95</v>
      </c>
      <c r="B572" s="19" t="s">
        <v>276</v>
      </c>
      <c r="C572" s="20" t="s">
        <v>66</v>
      </c>
      <c r="D572" s="20" t="s">
        <v>66</v>
      </c>
      <c r="E572" s="190" t="s">
        <v>348</v>
      </c>
      <c r="F572" s="172" t="s">
        <v>96</v>
      </c>
      <c r="G572" s="64">
        <f>G573</f>
        <v>170.3</v>
      </c>
      <c r="H572" s="11"/>
    </row>
    <row r="573" spans="1:25" x14ac:dyDescent="0.2">
      <c r="A573" s="16" t="s">
        <v>99</v>
      </c>
      <c r="B573" s="19" t="s">
        <v>276</v>
      </c>
      <c r="C573" s="20" t="s">
        <v>66</v>
      </c>
      <c r="D573" s="20" t="s">
        <v>66</v>
      </c>
      <c r="E573" s="190" t="s">
        <v>348</v>
      </c>
      <c r="F573" s="172" t="s">
        <v>100</v>
      </c>
      <c r="G573" s="64">
        <f>'МП пр.5'!G564</f>
        <v>170.3</v>
      </c>
      <c r="H573" s="11"/>
    </row>
    <row r="574" spans="1:25" x14ac:dyDescent="0.2">
      <c r="A574" s="15" t="s">
        <v>11</v>
      </c>
      <c r="B574" s="40" t="s">
        <v>276</v>
      </c>
      <c r="C574" s="34" t="s">
        <v>66</v>
      </c>
      <c r="D574" s="34" t="s">
        <v>72</v>
      </c>
      <c r="E574" s="176"/>
      <c r="F574" s="176"/>
      <c r="G574" s="69">
        <f>G576+G585+G601+G615</f>
        <v>39324.800000000003</v>
      </c>
    </row>
    <row r="575" spans="1:25" x14ac:dyDescent="0.2">
      <c r="A575" s="16" t="s">
        <v>496</v>
      </c>
      <c r="B575" s="19" t="s">
        <v>276</v>
      </c>
      <c r="C575" s="20" t="s">
        <v>66</v>
      </c>
      <c r="D575" s="20" t="s">
        <v>72</v>
      </c>
      <c r="E575" s="190" t="s">
        <v>497</v>
      </c>
      <c r="F575" s="172"/>
      <c r="G575" s="64">
        <f>G576</f>
        <v>117</v>
      </c>
    </row>
    <row r="576" spans="1:25" ht="25.5" x14ac:dyDescent="0.2">
      <c r="A576" s="154" t="str">
        <f>'МП пр.5'!A395</f>
        <v>Муниципальная  программа  "Развитие образования в Сусуманском городском округе  на 2018- 2020 годы"</v>
      </c>
      <c r="B576" s="159" t="s">
        <v>276</v>
      </c>
      <c r="C576" s="155" t="s">
        <v>66</v>
      </c>
      <c r="D576" s="155" t="s">
        <v>72</v>
      </c>
      <c r="E576" s="188" t="str">
        <f>'МП пр.5'!B395</f>
        <v xml:space="preserve">7Р 0 00 00000 </v>
      </c>
      <c r="F576" s="171"/>
      <c r="G576" s="157">
        <f>G577+G581</f>
        <v>117</v>
      </c>
    </row>
    <row r="577" spans="1:7" x14ac:dyDescent="0.2">
      <c r="A577" s="29" t="str">
        <f>'МП пр.5'!A396</f>
        <v>Основное мероприятие "Модернизация системы образования"</v>
      </c>
      <c r="B577" s="19" t="s">
        <v>276</v>
      </c>
      <c r="C577" s="20" t="s">
        <v>66</v>
      </c>
      <c r="D577" s="20" t="s">
        <v>72</v>
      </c>
      <c r="E577" s="190" t="str">
        <f>'МП пр.5'!B396</f>
        <v xml:space="preserve">7Р 0 01 00000 </v>
      </c>
      <c r="F577" s="172"/>
      <c r="G577" s="64">
        <f>G578</f>
        <v>25</v>
      </c>
    </row>
    <row r="578" spans="1:7" ht="25.5" x14ac:dyDescent="0.2">
      <c r="A578" s="29" t="str">
        <f>'МП пр.5'!A397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78" s="19" t="s">
        <v>276</v>
      </c>
      <c r="C578" s="20" t="s">
        <v>66</v>
      </c>
      <c r="D578" s="20" t="s">
        <v>72</v>
      </c>
      <c r="E578" s="190" t="str">
        <f>'МП пр.5'!B397</f>
        <v xml:space="preserve">7Р 0 01 92100 </v>
      </c>
      <c r="F578" s="172"/>
      <c r="G578" s="64">
        <f>G579</f>
        <v>25</v>
      </c>
    </row>
    <row r="579" spans="1:7" ht="25.5" x14ac:dyDescent="0.2">
      <c r="A579" s="16" t="s">
        <v>335</v>
      </c>
      <c r="B579" s="19" t="s">
        <v>276</v>
      </c>
      <c r="C579" s="20" t="s">
        <v>66</v>
      </c>
      <c r="D579" s="20" t="s">
        <v>72</v>
      </c>
      <c r="E579" s="190" t="s">
        <v>249</v>
      </c>
      <c r="F579" s="172" t="s">
        <v>94</v>
      </c>
      <c r="G579" s="64">
        <f>G580</f>
        <v>25</v>
      </c>
    </row>
    <row r="580" spans="1:7" ht="25.5" x14ac:dyDescent="0.2">
      <c r="A580" s="16" t="s">
        <v>631</v>
      </c>
      <c r="B580" s="19" t="s">
        <v>276</v>
      </c>
      <c r="C580" s="20" t="s">
        <v>66</v>
      </c>
      <c r="D580" s="20" t="s">
        <v>72</v>
      </c>
      <c r="E580" s="190" t="s">
        <v>249</v>
      </c>
      <c r="F580" s="172" t="s">
        <v>91</v>
      </c>
      <c r="G580" s="64">
        <f>'МП пр.5'!G402</f>
        <v>25</v>
      </c>
    </row>
    <row r="581" spans="1:7" x14ac:dyDescent="0.2">
      <c r="A581" s="16" t="str">
        <f>'МП пр.5'!A526</f>
        <v>Основное мероприятие "Развитие кадрового потенциала"</v>
      </c>
      <c r="B581" s="19" t="s">
        <v>276</v>
      </c>
      <c r="C581" s="20" t="s">
        <v>66</v>
      </c>
      <c r="D581" s="20" t="s">
        <v>72</v>
      </c>
      <c r="E581" s="190" t="str">
        <f>'МП пр.5'!B526</f>
        <v>7Р 0 06 00000</v>
      </c>
      <c r="F581" s="172"/>
      <c r="G581" s="64">
        <f>G582</f>
        <v>92</v>
      </c>
    </row>
    <row r="582" spans="1:7" ht="25.5" x14ac:dyDescent="0.2">
      <c r="A582" s="16" t="str">
        <f>'МП пр.5'!A527</f>
        <v>Развитие творческого и профессионального потенциала педагогических работников образовательных учреждений</v>
      </c>
      <c r="B582" s="19" t="s">
        <v>276</v>
      </c>
      <c r="C582" s="20" t="s">
        <v>66</v>
      </c>
      <c r="D582" s="20" t="s">
        <v>72</v>
      </c>
      <c r="E582" s="190" t="str">
        <f>'МП пр.5'!B527</f>
        <v>7Р 0 06 91510</v>
      </c>
      <c r="F582" s="172"/>
      <c r="G582" s="64">
        <f>G583</f>
        <v>92</v>
      </c>
    </row>
    <row r="583" spans="1:7" x14ac:dyDescent="0.2">
      <c r="A583" s="16" t="s">
        <v>101</v>
      </c>
      <c r="B583" s="19" t="s">
        <v>276</v>
      </c>
      <c r="C583" s="20" t="s">
        <v>66</v>
      </c>
      <c r="D583" s="20" t="s">
        <v>72</v>
      </c>
      <c r="E583" s="190" t="str">
        <f>'МП пр.5'!B528</f>
        <v>7Р 0 06 91510</v>
      </c>
      <c r="F583" s="172" t="s">
        <v>102</v>
      </c>
      <c r="G583" s="64">
        <f>G584</f>
        <v>92</v>
      </c>
    </row>
    <row r="584" spans="1:7" x14ac:dyDescent="0.2">
      <c r="A584" s="16" t="s">
        <v>126</v>
      </c>
      <c r="B584" s="19" t="s">
        <v>276</v>
      </c>
      <c r="C584" s="20" t="s">
        <v>66</v>
      </c>
      <c r="D584" s="20" t="s">
        <v>72</v>
      </c>
      <c r="E584" s="190" t="str">
        <f>'МП пр.5'!B529</f>
        <v>7Р 0 06 91510</v>
      </c>
      <c r="F584" s="172" t="s">
        <v>125</v>
      </c>
      <c r="G584" s="64">
        <f>'МП пр.5'!G532</f>
        <v>92</v>
      </c>
    </row>
    <row r="585" spans="1:7" ht="25.5" x14ac:dyDescent="0.2">
      <c r="A585" s="16" t="s">
        <v>279</v>
      </c>
      <c r="B585" s="19" t="s">
        <v>276</v>
      </c>
      <c r="C585" s="20" t="s">
        <v>66</v>
      </c>
      <c r="D585" s="20" t="s">
        <v>72</v>
      </c>
      <c r="E585" s="172" t="s">
        <v>176</v>
      </c>
      <c r="F585" s="172"/>
      <c r="G585" s="64">
        <f>G586</f>
        <v>9448.9</v>
      </c>
    </row>
    <row r="586" spans="1:7" x14ac:dyDescent="0.2">
      <c r="A586" s="16" t="s">
        <v>47</v>
      </c>
      <c r="B586" s="19" t="s">
        <v>276</v>
      </c>
      <c r="C586" s="20" t="s">
        <v>66</v>
      </c>
      <c r="D586" s="20" t="s">
        <v>72</v>
      </c>
      <c r="E586" s="172" t="s">
        <v>182</v>
      </c>
      <c r="F586" s="172"/>
      <c r="G586" s="64">
        <f>G587+G590+G595+G598</f>
        <v>9448.9</v>
      </c>
    </row>
    <row r="587" spans="1:7" x14ac:dyDescent="0.2">
      <c r="A587" s="16" t="s">
        <v>178</v>
      </c>
      <c r="B587" s="19" t="s">
        <v>276</v>
      </c>
      <c r="C587" s="20" t="s">
        <v>66</v>
      </c>
      <c r="D587" s="20" t="s">
        <v>72</v>
      </c>
      <c r="E587" s="172" t="s">
        <v>183</v>
      </c>
      <c r="F587" s="172"/>
      <c r="G587" s="64">
        <f>G588</f>
        <v>8933.7999999999993</v>
      </c>
    </row>
    <row r="588" spans="1:7" ht="38.25" x14ac:dyDescent="0.2">
      <c r="A588" s="16" t="s">
        <v>92</v>
      </c>
      <c r="B588" s="19" t="s">
        <v>276</v>
      </c>
      <c r="C588" s="20" t="s">
        <v>66</v>
      </c>
      <c r="D588" s="20" t="s">
        <v>72</v>
      </c>
      <c r="E588" s="172" t="s">
        <v>183</v>
      </c>
      <c r="F588" s="172" t="s">
        <v>93</v>
      </c>
      <c r="G588" s="64">
        <f>G589</f>
        <v>8933.7999999999993</v>
      </c>
    </row>
    <row r="589" spans="1:7" x14ac:dyDescent="0.2">
      <c r="A589" s="16" t="s">
        <v>89</v>
      </c>
      <c r="B589" s="19" t="s">
        <v>276</v>
      </c>
      <c r="C589" s="20" t="s">
        <v>66</v>
      </c>
      <c r="D589" s="20" t="s">
        <v>72</v>
      </c>
      <c r="E589" s="172" t="s">
        <v>183</v>
      </c>
      <c r="F589" s="172" t="s">
        <v>90</v>
      </c>
      <c r="G589" s="64">
        <v>8933.7999999999993</v>
      </c>
    </row>
    <row r="590" spans="1:7" x14ac:dyDescent="0.2">
      <c r="A590" s="16" t="s">
        <v>179</v>
      </c>
      <c r="B590" s="19" t="s">
        <v>276</v>
      </c>
      <c r="C590" s="20" t="s">
        <v>66</v>
      </c>
      <c r="D590" s="20" t="s">
        <v>72</v>
      </c>
      <c r="E590" s="172" t="s">
        <v>184</v>
      </c>
      <c r="F590" s="172"/>
      <c r="G590" s="64">
        <f>G591+G593</f>
        <v>300.10000000000002</v>
      </c>
    </row>
    <row r="591" spans="1:7" ht="25.5" x14ac:dyDescent="0.2">
      <c r="A591" s="16" t="s">
        <v>335</v>
      </c>
      <c r="B591" s="19" t="s">
        <v>276</v>
      </c>
      <c r="C591" s="20" t="s">
        <v>66</v>
      </c>
      <c r="D591" s="20" t="s">
        <v>72</v>
      </c>
      <c r="E591" s="172" t="s">
        <v>184</v>
      </c>
      <c r="F591" s="172" t="s">
        <v>94</v>
      </c>
      <c r="G591" s="64">
        <f>G592</f>
        <v>298.10000000000002</v>
      </c>
    </row>
    <row r="592" spans="1:7" ht="25.5" x14ac:dyDescent="0.2">
      <c r="A592" s="16" t="s">
        <v>631</v>
      </c>
      <c r="B592" s="19" t="s">
        <v>276</v>
      </c>
      <c r="C592" s="20" t="s">
        <v>66</v>
      </c>
      <c r="D592" s="20" t="s">
        <v>72</v>
      </c>
      <c r="E592" s="172" t="s">
        <v>184</v>
      </c>
      <c r="F592" s="172" t="s">
        <v>91</v>
      </c>
      <c r="G592" s="64">
        <v>298.10000000000002</v>
      </c>
    </row>
    <row r="593" spans="1:7" x14ac:dyDescent="0.2">
      <c r="A593" s="16" t="s">
        <v>110</v>
      </c>
      <c r="B593" s="19" t="s">
        <v>276</v>
      </c>
      <c r="C593" s="20" t="s">
        <v>66</v>
      </c>
      <c r="D593" s="20" t="s">
        <v>72</v>
      </c>
      <c r="E593" s="172" t="s">
        <v>184</v>
      </c>
      <c r="F593" s="172" t="s">
        <v>111</v>
      </c>
      <c r="G593" s="64">
        <f>G594</f>
        <v>2</v>
      </c>
    </row>
    <row r="594" spans="1:7" x14ac:dyDescent="0.2">
      <c r="A594" s="16" t="s">
        <v>113</v>
      </c>
      <c r="B594" s="19" t="s">
        <v>276</v>
      </c>
      <c r="C594" s="20" t="s">
        <v>66</v>
      </c>
      <c r="D594" s="20" t="s">
        <v>72</v>
      </c>
      <c r="E594" s="172" t="s">
        <v>184</v>
      </c>
      <c r="F594" s="172" t="s">
        <v>114</v>
      </c>
      <c r="G594" s="64">
        <v>2</v>
      </c>
    </row>
    <row r="595" spans="1:7" ht="51" x14ac:dyDescent="0.2">
      <c r="A595" s="16" t="s">
        <v>205</v>
      </c>
      <c r="B595" s="19" t="s">
        <v>276</v>
      </c>
      <c r="C595" s="20" t="s">
        <v>66</v>
      </c>
      <c r="D595" s="20" t="s">
        <v>72</v>
      </c>
      <c r="E595" s="172" t="s">
        <v>480</v>
      </c>
      <c r="F595" s="172"/>
      <c r="G595" s="64">
        <f>G596</f>
        <v>200</v>
      </c>
    </row>
    <row r="596" spans="1:7" ht="38.25" x14ac:dyDescent="0.2">
      <c r="A596" s="16" t="s">
        <v>92</v>
      </c>
      <c r="B596" s="19" t="s">
        <v>276</v>
      </c>
      <c r="C596" s="20" t="s">
        <v>66</v>
      </c>
      <c r="D596" s="20" t="s">
        <v>72</v>
      </c>
      <c r="E596" s="172" t="s">
        <v>480</v>
      </c>
      <c r="F596" s="172" t="s">
        <v>93</v>
      </c>
      <c r="G596" s="166">
        <f>G597</f>
        <v>200</v>
      </c>
    </row>
    <row r="597" spans="1:7" x14ac:dyDescent="0.2">
      <c r="A597" s="16" t="s">
        <v>89</v>
      </c>
      <c r="B597" s="19" t="s">
        <v>276</v>
      </c>
      <c r="C597" s="20" t="s">
        <v>66</v>
      </c>
      <c r="D597" s="20" t="s">
        <v>72</v>
      </c>
      <c r="E597" s="172" t="s">
        <v>480</v>
      </c>
      <c r="F597" s="172" t="s">
        <v>90</v>
      </c>
      <c r="G597" s="64">
        <v>200</v>
      </c>
    </row>
    <row r="598" spans="1:7" x14ac:dyDescent="0.2">
      <c r="A598" s="16" t="s">
        <v>177</v>
      </c>
      <c r="B598" s="19" t="s">
        <v>276</v>
      </c>
      <c r="C598" s="20" t="s">
        <v>66</v>
      </c>
      <c r="D598" s="20" t="s">
        <v>72</v>
      </c>
      <c r="E598" s="172" t="s">
        <v>481</v>
      </c>
      <c r="F598" s="172"/>
      <c r="G598" s="64">
        <f>G599</f>
        <v>15</v>
      </c>
    </row>
    <row r="599" spans="1:7" ht="38.25" x14ac:dyDescent="0.2">
      <c r="A599" s="16" t="s">
        <v>92</v>
      </c>
      <c r="B599" s="19" t="s">
        <v>276</v>
      </c>
      <c r="C599" s="20" t="s">
        <v>66</v>
      </c>
      <c r="D599" s="20" t="s">
        <v>72</v>
      </c>
      <c r="E599" s="172" t="s">
        <v>481</v>
      </c>
      <c r="F599" s="172" t="s">
        <v>93</v>
      </c>
      <c r="G599" s="64">
        <f>G600</f>
        <v>15</v>
      </c>
    </row>
    <row r="600" spans="1:7" x14ac:dyDescent="0.2">
      <c r="A600" s="16" t="s">
        <v>89</v>
      </c>
      <c r="B600" s="19" t="s">
        <v>276</v>
      </c>
      <c r="C600" s="20" t="s">
        <v>66</v>
      </c>
      <c r="D600" s="20" t="s">
        <v>72</v>
      </c>
      <c r="E600" s="172" t="s">
        <v>481</v>
      </c>
      <c r="F600" s="172" t="s">
        <v>90</v>
      </c>
      <c r="G600" s="166">
        <v>15</v>
      </c>
    </row>
    <row r="601" spans="1:7" x14ac:dyDescent="0.2">
      <c r="A601" s="16" t="s">
        <v>533</v>
      </c>
      <c r="B601" s="19" t="s">
        <v>276</v>
      </c>
      <c r="C601" s="20" t="s">
        <v>66</v>
      </c>
      <c r="D601" s="20" t="s">
        <v>72</v>
      </c>
      <c r="E601" s="172" t="s">
        <v>534</v>
      </c>
      <c r="F601" s="172"/>
      <c r="G601" s="64">
        <f>G602+G609+G612</f>
        <v>15742.300000000001</v>
      </c>
    </row>
    <row r="602" spans="1:7" x14ac:dyDescent="0.2">
      <c r="A602" s="16" t="s">
        <v>265</v>
      </c>
      <c r="B602" s="19" t="s">
        <v>276</v>
      </c>
      <c r="C602" s="20" t="s">
        <v>66</v>
      </c>
      <c r="D602" s="20" t="s">
        <v>72</v>
      </c>
      <c r="E602" s="172" t="s">
        <v>535</v>
      </c>
      <c r="F602" s="172"/>
      <c r="G602" s="64">
        <f>G603+G605+G607</f>
        <v>14709.2</v>
      </c>
    </row>
    <row r="603" spans="1:7" ht="38.25" x14ac:dyDescent="0.2">
      <c r="A603" s="16" t="s">
        <v>92</v>
      </c>
      <c r="B603" s="19" t="s">
        <v>276</v>
      </c>
      <c r="C603" s="20" t="s">
        <v>66</v>
      </c>
      <c r="D603" s="20" t="s">
        <v>72</v>
      </c>
      <c r="E603" s="172" t="s">
        <v>535</v>
      </c>
      <c r="F603" s="172" t="s">
        <v>93</v>
      </c>
      <c r="G603" s="64">
        <f>G604</f>
        <v>14222.6</v>
      </c>
    </row>
    <row r="604" spans="1:7" x14ac:dyDescent="0.2">
      <c r="A604" s="16" t="s">
        <v>209</v>
      </c>
      <c r="B604" s="19" t="s">
        <v>276</v>
      </c>
      <c r="C604" s="20" t="s">
        <v>66</v>
      </c>
      <c r="D604" s="20" t="s">
        <v>72</v>
      </c>
      <c r="E604" s="172" t="s">
        <v>535</v>
      </c>
      <c r="F604" s="172" t="s">
        <v>210</v>
      </c>
      <c r="G604" s="390">
        <f>14204.6+18</f>
        <v>14222.6</v>
      </c>
    </row>
    <row r="605" spans="1:7" ht="25.5" x14ac:dyDescent="0.2">
      <c r="A605" s="16" t="s">
        <v>335</v>
      </c>
      <c r="B605" s="19" t="s">
        <v>276</v>
      </c>
      <c r="C605" s="20" t="s">
        <v>66</v>
      </c>
      <c r="D605" s="20" t="s">
        <v>72</v>
      </c>
      <c r="E605" s="172" t="s">
        <v>535</v>
      </c>
      <c r="F605" s="172" t="s">
        <v>94</v>
      </c>
      <c r="G605" s="64">
        <f>G606</f>
        <v>481.6</v>
      </c>
    </row>
    <row r="606" spans="1:7" ht="25.5" x14ac:dyDescent="0.2">
      <c r="A606" s="16" t="s">
        <v>631</v>
      </c>
      <c r="B606" s="19" t="s">
        <v>276</v>
      </c>
      <c r="C606" s="20" t="s">
        <v>66</v>
      </c>
      <c r="D606" s="20" t="s">
        <v>72</v>
      </c>
      <c r="E606" s="172" t="s">
        <v>535</v>
      </c>
      <c r="F606" s="172" t="s">
        <v>91</v>
      </c>
      <c r="G606" s="64">
        <v>481.6</v>
      </c>
    </row>
    <row r="607" spans="1:7" x14ac:dyDescent="0.2">
      <c r="A607" s="16" t="s">
        <v>110</v>
      </c>
      <c r="B607" s="19" t="s">
        <v>276</v>
      </c>
      <c r="C607" s="20" t="s">
        <v>66</v>
      </c>
      <c r="D607" s="20" t="s">
        <v>72</v>
      </c>
      <c r="E607" s="172" t="s">
        <v>535</v>
      </c>
      <c r="F607" s="172" t="s">
        <v>111</v>
      </c>
      <c r="G607" s="64">
        <f>G608</f>
        <v>5</v>
      </c>
    </row>
    <row r="608" spans="1:7" x14ac:dyDescent="0.2">
      <c r="A608" s="16" t="s">
        <v>113</v>
      </c>
      <c r="B608" s="19" t="s">
        <v>276</v>
      </c>
      <c r="C608" s="20" t="s">
        <v>66</v>
      </c>
      <c r="D608" s="20" t="s">
        <v>72</v>
      </c>
      <c r="E608" s="172" t="s">
        <v>535</v>
      </c>
      <c r="F608" s="172" t="s">
        <v>114</v>
      </c>
      <c r="G608" s="64">
        <v>5</v>
      </c>
    </row>
    <row r="609" spans="1:7" ht="51" x14ac:dyDescent="0.2">
      <c r="A609" s="16" t="s">
        <v>205</v>
      </c>
      <c r="B609" s="19" t="s">
        <v>276</v>
      </c>
      <c r="C609" s="20" t="s">
        <v>66</v>
      </c>
      <c r="D609" s="20" t="s">
        <v>72</v>
      </c>
      <c r="E609" s="172" t="s">
        <v>536</v>
      </c>
      <c r="F609" s="172"/>
      <c r="G609" s="64">
        <f>G610</f>
        <v>982</v>
      </c>
    </row>
    <row r="610" spans="1:7" ht="38.25" x14ac:dyDescent="0.2">
      <c r="A610" s="16" t="s">
        <v>92</v>
      </c>
      <c r="B610" s="19" t="s">
        <v>276</v>
      </c>
      <c r="C610" s="20" t="s">
        <v>66</v>
      </c>
      <c r="D610" s="20" t="s">
        <v>72</v>
      </c>
      <c r="E610" s="172" t="s">
        <v>536</v>
      </c>
      <c r="F610" s="172" t="s">
        <v>93</v>
      </c>
      <c r="G610" s="166">
        <f>G611</f>
        <v>982</v>
      </c>
    </row>
    <row r="611" spans="1:7" x14ac:dyDescent="0.2">
      <c r="A611" s="16" t="s">
        <v>209</v>
      </c>
      <c r="B611" s="19" t="s">
        <v>276</v>
      </c>
      <c r="C611" s="20" t="s">
        <v>66</v>
      </c>
      <c r="D611" s="20" t="s">
        <v>72</v>
      </c>
      <c r="E611" s="172" t="s">
        <v>536</v>
      </c>
      <c r="F611" s="172" t="s">
        <v>210</v>
      </c>
      <c r="G611" s="390">
        <f>1000-18</f>
        <v>982</v>
      </c>
    </row>
    <row r="612" spans="1:7" x14ac:dyDescent="0.2">
      <c r="A612" s="16" t="s">
        <v>177</v>
      </c>
      <c r="B612" s="19" t="s">
        <v>276</v>
      </c>
      <c r="C612" s="20" t="s">
        <v>66</v>
      </c>
      <c r="D612" s="20" t="s">
        <v>72</v>
      </c>
      <c r="E612" s="172" t="s">
        <v>537</v>
      </c>
      <c r="F612" s="172"/>
      <c r="G612" s="64">
        <f>G613</f>
        <v>51.1</v>
      </c>
    </row>
    <row r="613" spans="1:7" ht="38.25" x14ac:dyDescent="0.2">
      <c r="A613" s="16" t="s">
        <v>92</v>
      </c>
      <c r="B613" s="19" t="s">
        <v>276</v>
      </c>
      <c r="C613" s="20" t="s">
        <v>66</v>
      </c>
      <c r="D613" s="20" t="s">
        <v>72</v>
      </c>
      <c r="E613" s="172" t="s">
        <v>537</v>
      </c>
      <c r="F613" s="172" t="s">
        <v>93</v>
      </c>
      <c r="G613" s="64">
        <f>G614</f>
        <v>51.1</v>
      </c>
    </row>
    <row r="614" spans="1:7" x14ac:dyDescent="0.2">
      <c r="A614" s="16" t="s">
        <v>209</v>
      </c>
      <c r="B614" s="19" t="s">
        <v>276</v>
      </c>
      <c r="C614" s="20" t="s">
        <v>66</v>
      </c>
      <c r="D614" s="20" t="s">
        <v>72</v>
      </c>
      <c r="E614" s="172" t="s">
        <v>537</v>
      </c>
      <c r="F614" s="172" t="s">
        <v>210</v>
      </c>
      <c r="G614" s="64">
        <v>51.1</v>
      </c>
    </row>
    <row r="615" spans="1:7" x14ac:dyDescent="0.2">
      <c r="A615" s="16" t="s">
        <v>538</v>
      </c>
      <c r="B615" s="19" t="s">
        <v>276</v>
      </c>
      <c r="C615" s="20" t="s">
        <v>66</v>
      </c>
      <c r="D615" s="20" t="s">
        <v>72</v>
      </c>
      <c r="E615" s="172" t="s">
        <v>539</v>
      </c>
      <c r="F615" s="172"/>
      <c r="G615" s="64">
        <f>G616+G623</f>
        <v>14016.6</v>
      </c>
    </row>
    <row r="616" spans="1:7" x14ac:dyDescent="0.2">
      <c r="A616" s="30" t="s">
        <v>267</v>
      </c>
      <c r="B616" s="66" t="s">
        <v>276</v>
      </c>
      <c r="C616" s="65" t="s">
        <v>66</v>
      </c>
      <c r="D616" s="65" t="s">
        <v>72</v>
      </c>
      <c r="E616" s="183" t="s">
        <v>540</v>
      </c>
      <c r="F616" s="183"/>
      <c r="G616" s="64">
        <f>G617+G619+G621</f>
        <v>13675.1</v>
      </c>
    </row>
    <row r="617" spans="1:7" ht="38.25" x14ac:dyDescent="0.2">
      <c r="A617" s="30" t="s">
        <v>92</v>
      </c>
      <c r="B617" s="66" t="s">
        <v>276</v>
      </c>
      <c r="C617" s="65" t="s">
        <v>66</v>
      </c>
      <c r="D617" s="65" t="s">
        <v>72</v>
      </c>
      <c r="E617" s="183" t="s">
        <v>540</v>
      </c>
      <c r="F617" s="183" t="s">
        <v>93</v>
      </c>
      <c r="G617" s="64">
        <f>G618</f>
        <v>10452.4</v>
      </c>
    </row>
    <row r="618" spans="1:7" x14ac:dyDescent="0.2">
      <c r="A618" s="30" t="s">
        <v>209</v>
      </c>
      <c r="B618" s="66" t="s">
        <v>276</v>
      </c>
      <c r="C618" s="65" t="s">
        <v>66</v>
      </c>
      <c r="D618" s="65" t="s">
        <v>72</v>
      </c>
      <c r="E618" s="183" t="s">
        <v>540</v>
      </c>
      <c r="F618" s="183" t="s">
        <v>210</v>
      </c>
      <c r="G618" s="64">
        <v>10452.4</v>
      </c>
    </row>
    <row r="619" spans="1:7" ht="25.5" x14ac:dyDescent="0.2">
      <c r="A619" s="30" t="s">
        <v>335</v>
      </c>
      <c r="B619" s="66" t="s">
        <v>276</v>
      </c>
      <c r="C619" s="65" t="s">
        <v>66</v>
      </c>
      <c r="D619" s="65" t="s">
        <v>72</v>
      </c>
      <c r="E619" s="183" t="s">
        <v>540</v>
      </c>
      <c r="F619" s="183" t="s">
        <v>94</v>
      </c>
      <c r="G619" s="64">
        <f>G620</f>
        <v>2850.1</v>
      </c>
    </row>
    <row r="620" spans="1:7" ht="25.5" x14ac:dyDescent="0.2">
      <c r="A620" s="16" t="s">
        <v>631</v>
      </c>
      <c r="B620" s="66" t="s">
        <v>276</v>
      </c>
      <c r="C620" s="65" t="s">
        <v>66</v>
      </c>
      <c r="D620" s="65" t="s">
        <v>72</v>
      </c>
      <c r="E620" s="183" t="s">
        <v>540</v>
      </c>
      <c r="F620" s="183" t="s">
        <v>91</v>
      </c>
      <c r="G620" s="64">
        <f>2806.6+43.5</f>
        <v>2850.1</v>
      </c>
    </row>
    <row r="621" spans="1:7" x14ac:dyDescent="0.2">
      <c r="A621" s="30" t="s">
        <v>110</v>
      </c>
      <c r="B621" s="66" t="s">
        <v>276</v>
      </c>
      <c r="C621" s="65" t="s">
        <v>66</v>
      </c>
      <c r="D621" s="65" t="s">
        <v>72</v>
      </c>
      <c r="E621" s="183" t="s">
        <v>540</v>
      </c>
      <c r="F621" s="183" t="s">
        <v>111</v>
      </c>
      <c r="G621" s="64">
        <f>G622</f>
        <v>372.6</v>
      </c>
    </row>
    <row r="622" spans="1:7" x14ac:dyDescent="0.2">
      <c r="A622" s="30" t="s">
        <v>113</v>
      </c>
      <c r="B622" s="66" t="s">
        <v>276</v>
      </c>
      <c r="C622" s="65" t="s">
        <v>66</v>
      </c>
      <c r="D622" s="65" t="s">
        <v>72</v>
      </c>
      <c r="E622" s="183" t="s">
        <v>540</v>
      </c>
      <c r="F622" s="183" t="s">
        <v>114</v>
      </c>
      <c r="G622" s="390">
        <f>314.1+58.5</f>
        <v>372.6</v>
      </c>
    </row>
    <row r="623" spans="1:7" ht="51" x14ac:dyDescent="0.2">
      <c r="A623" s="30" t="s">
        <v>205</v>
      </c>
      <c r="B623" s="66" t="s">
        <v>276</v>
      </c>
      <c r="C623" s="65" t="s">
        <v>66</v>
      </c>
      <c r="D623" s="65" t="s">
        <v>72</v>
      </c>
      <c r="E623" s="183" t="s">
        <v>541</v>
      </c>
      <c r="F623" s="183"/>
      <c r="G623" s="64">
        <f>G624</f>
        <v>341.5</v>
      </c>
    </row>
    <row r="624" spans="1:7" ht="38.25" x14ac:dyDescent="0.2">
      <c r="A624" s="30" t="s">
        <v>92</v>
      </c>
      <c r="B624" s="66" t="s">
        <v>276</v>
      </c>
      <c r="C624" s="65" t="s">
        <v>66</v>
      </c>
      <c r="D624" s="65" t="s">
        <v>72</v>
      </c>
      <c r="E624" s="183" t="s">
        <v>541</v>
      </c>
      <c r="F624" s="183" t="s">
        <v>93</v>
      </c>
      <c r="G624" s="166">
        <f>G625</f>
        <v>341.5</v>
      </c>
    </row>
    <row r="625" spans="1:10" x14ac:dyDescent="0.2">
      <c r="A625" s="30" t="s">
        <v>209</v>
      </c>
      <c r="B625" s="66" t="s">
        <v>276</v>
      </c>
      <c r="C625" s="65" t="s">
        <v>66</v>
      </c>
      <c r="D625" s="65" t="s">
        <v>72</v>
      </c>
      <c r="E625" s="183" t="s">
        <v>541</v>
      </c>
      <c r="F625" s="183" t="s">
        <v>210</v>
      </c>
      <c r="G625" s="390">
        <f>400-58.5</f>
        <v>341.5</v>
      </c>
    </row>
    <row r="626" spans="1:10" ht="25.5" x14ac:dyDescent="0.2">
      <c r="A626" s="161" t="s">
        <v>134</v>
      </c>
      <c r="B626" s="162" t="s">
        <v>277</v>
      </c>
      <c r="C626" s="148"/>
      <c r="D626" s="148"/>
      <c r="E626" s="199"/>
      <c r="F626" s="199"/>
      <c r="G626" s="338">
        <f>G627+G691+G810+G818</f>
        <v>100986.29999999999</v>
      </c>
      <c r="H626" s="248"/>
      <c r="J626" s="249"/>
    </row>
    <row r="627" spans="1:10" x14ac:dyDescent="0.2">
      <c r="A627" s="15" t="s">
        <v>8</v>
      </c>
      <c r="B627" s="40" t="s">
        <v>277</v>
      </c>
      <c r="C627" s="34" t="s">
        <v>66</v>
      </c>
      <c r="D627" s="34" t="s">
        <v>34</v>
      </c>
      <c r="E627" s="172"/>
      <c r="F627" s="172"/>
      <c r="G627" s="69">
        <f>G628+G662</f>
        <v>27221.699999999997</v>
      </c>
      <c r="H627" s="248"/>
    </row>
    <row r="628" spans="1:10" x14ac:dyDescent="0.2">
      <c r="A628" s="15" t="s">
        <v>306</v>
      </c>
      <c r="B628" s="40" t="s">
        <v>277</v>
      </c>
      <c r="C628" s="34" t="s">
        <v>66</v>
      </c>
      <c r="D628" s="34" t="s">
        <v>67</v>
      </c>
      <c r="E628" s="172"/>
      <c r="F628" s="172"/>
      <c r="G628" s="69">
        <f>G630+G641+G652</f>
        <v>26501.899999999998</v>
      </c>
      <c r="H628" s="248"/>
    </row>
    <row r="629" spans="1:10" x14ac:dyDescent="0.2">
      <c r="A629" s="16" t="s">
        <v>496</v>
      </c>
      <c r="B629" s="19" t="s">
        <v>277</v>
      </c>
      <c r="C629" s="20" t="s">
        <v>66</v>
      </c>
      <c r="D629" s="20" t="s">
        <v>67</v>
      </c>
      <c r="E629" s="190" t="s">
        <v>497</v>
      </c>
      <c r="F629" s="172"/>
      <c r="G629" s="64">
        <f>G630+G641</f>
        <v>2302.8000000000002</v>
      </c>
      <c r="H629" s="11"/>
    </row>
    <row r="630" spans="1:10" ht="25.5" x14ac:dyDescent="0.2">
      <c r="A630" s="154" t="str">
        <f>'МП пр.5'!A264</f>
        <v>Муниципальная программа  "Пожарная безопасность в Сусуманском городском округе на 2018- 2020 годы"</v>
      </c>
      <c r="B630" s="159" t="s">
        <v>277</v>
      </c>
      <c r="C630" s="155" t="s">
        <v>66</v>
      </c>
      <c r="D630" s="155" t="s">
        <v>67</v>
      </c>
      <c r="E630" s="188" t="str">
        <f>'МП пр.5'!B264</f>
        <v xml:space="preserve">7П 0 00 00000 </v>
      </c>
      <c r="F630" s="171"/>
      <c r="G630" s="157">
        <f>G631</f>
        <v>360</v>
      </c>
      <c r="H630" s="11"/>
    </row>
    <row r="631" spans="1:10" ht="25.5" x14ac:dyDescent="0.2">
      <c r="A631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1" s="19" t="s">
        <v>277</v>
      </c>
      <c r="C631" s="20" t="s">
        <v>66</v>
      </c>
      <c r="D631" s="20" t="s">
        <v>67</v>
      </c>
      <c r="E631" s="190" t="str">
        <f>'МП пр.5'!B265</f>
        <v xml:space="preserve">7П 0 01 00000 </v>
      </c>
      <c r="F631" s="172"/>
      <c r="G631" s="64">
        <f>G632+G635+G638</f>
        <v>360</v>
      </c>
      <c r="H631" s="11"/>
    </row>
    <row r="632" spans="1:10" ht="38.25" x14ac:dyDescent="0.2">
      <c r="A632" s="29" t="str">
        <f>'МП пр.5'!A266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2" s="19" t="s">
        <v>277</v>
      </c>
      <c r="C632" s="20" t="s">
        <v>66</v>
      </c>
      <c r="D632" s="20" t="s">
        <v>67</v>
      </c>
      <c r="E632" s="190" t="str">
        <f>'МП пр.5'!B266</f>
        <v xml:space="preserve">7П 0 01 94100 </v>
      </c>
      <c r="F632" s="172"/>
      <c r="G632" s="64">
        <f>G633</f>
        <v>250</v>
      </c>
      <c r="H632" s="11"/>
    </row>
    <row r="633" spans="1:10" ht="25.5" x14ac:dyDescent="0.2">
      <c r="A633" s="16" t="s">
        <v>95</v>
      </c>
      <c r="B633" s="19" t="s">
        <v>277</v>
      </c>
      <c r="C633" s="20" t="s">
        <v>66</v>
      </c>
      <c r="D633" s="20" t="s">
        <v>67</v>
      </c>
      <c r="E633" s="190" t="s">
        <v>237</v>
      </c>
      <c r="F633" s="172" t="s">
        <v>96</v>
      </c>
      <c r="G633" s="64">
        <f>G634</f>
        <v>250</v>
      </c>
      <c r="H633" s="11"/>
    </row>
    <row r="634" spans="1:10" x14ac:dyDescent="0.2">
      <c r="A634" s="16" t="s">
        <v>99</v>
      </c>
      <c r="B634" s="19" t="s">
        <v>277</v>
      </c>
      <c r="C634" s="20" t="s">
        <v>66</v>
      </c>
      <c r="D634" s="20" t="s">
        <v>67</v>
      </c>
      <c r="E634" s="190" t="s">
        <v>237</v>
      </c>
      <c r="F634" s="172" t="s">
        <v>100</v>
      </c>
      <c r="G634" s="64">
        <f>'МП пр.5'!G280</f>
        <v>250</v>
      </c>
      <c r="H634" s="11"/>
    </row>
    <row r="635" spans="1:10" x14ac:dyDescent="0.2">
      <c r="A635" s="29" t="str">
        <f>'МП пр.5'!A291</f>
        <v>Обработка сгораемых конструкций огнезащитными составами</v>
      </c>
      <c r="B635" s="19" t="s">
        <v>277</v>
      </c>
      <c r="C635" s="20" t="s">
        <v>66</v>
      </c>
      <c r="D635" s="20" t="s">
        <v>67</v>
      </c>
      <c r="E635" s="190" t="str">
        <f>'МП пр.5'!B291</f>
        <v xml:space="preserve">7П 0 01 94200 </v>
      </c>
      <c r="F635" s="172"/>
      <c r="G635" s="64">
        <f>G636</f>
        <v>70</v>
      </c>
      <c r="H635" s="11"/>
    </row>
    <row r="636" spans="1:10" ht="25.5" x14ac:dyDescent="0.2">
      <c r="A636" s="16" t="s">
        <v>95</v>
      </c>
      <c r="B636" s="19" t="s">
        <v>277</v>
      </c>
      <c r="C636" s="20" t="s">
        <v>66</v>
      </c>
      <c r="D636" s="20" t="s">
        <v>67</v>
      </c>
      <c r="E636" s="190" t="s">
        <v>241</v>
      </c>
      <c r="F636" s="172" t="s">
        <v>96</v>
      </c>
      <c r="G636" s="64">
        <f>G637</f>
        <v>70</v>
      </c>
      <c r="H636" s="11"/>
    </row>
    <row r="637" spans="1:10" x14ac:dyDescent="0.2">
      <c r="A637" s="16" t="s">
        <v>99</v>
      </c>
      <c r="B637" s="19" t="s">
        <v>277</v>
      </c>
      <c r="C637" s="20" t="s">
        <v>66</v>
      </c>
      <c r="D637" s="20" t="s">
        <v>67</v>
      </c>
      <c r="E637" s="190" t="s">
        <v>241</v>
      </c>
      <c r="F637" s="172" t="s">
        <v>100</v>
      </c>
      <c r="G637" s="64">
        <f>'МП пр.5'!G300</f>
        <v>70</v>
      </c>
      <c r="H637" s="11"/>
    </row>
    <row r="638" spans="1:10" x14ac:dyDescent="0.2">
      <c r="A638" s="29" t="str">
        <f>'МП пр.5'!A306</f>
        <v>Приобретение и заправка огнетушителей, средств индивидуальной защиты</v>
      </c>
      <c r="B638" s="19" t="s">
        <v>277</v>
      </c>
      <c r="C638" s="20" t="s">
        <v>66</v>
      </c>
      <c r="D638" s="20" t="s">
        <v>67</v>
      </c>
      <c r="E638" s="190" t="str">
        <f>'МП пр.5'!B306</f>
        <v xml:space="preserve">7П 0 01 94300 </v>
      </c>
      <c r="F638" s="172"/>
      <c r="G638" s="64">
        <f>G639</f>
        <v>40</v>
      </c>
      <c r="H638" s="11"/>
    </row>
    <row r="639" spans="1:10" ht="25.5" x14ac:dyDescent="0.2">
      <c r="A639" s="16" t="s">
        <v>95</v>
      </c>
      <c r="B639" s="19" t="s">
        <v>277</v>
      </c>
      <c r="C639" s="20" t="s">
        <v>66</v>
      </c>
      <c r="D639" s="20" t="s">
        <v>67</v>
      </c>
      <c r="E639" s="190" t="s">
        <v>250</v>
      </c>
      <c r="F639" s="172" t="s">
        <v>96</v>
      </c>
      <c r="G639" s="64">
        <f>G640</f>
        <v>40</v>
      </c>
      <c r="H639" s="11"/>
    </row>
    <row r="640" spans="1:10" x14ac:dyDescent="0.2">
      <c r="A640" s="16" t="s">
        <v>99</v>
      </c>
      <c r="B640" s="19" t="s">
        <v>277</v>
      </c>
      <c r="C640" s="20" t="s">
        <v>66</v>
      </c>
      <c r="D640" s="20" t="s">
        <v>67</v>
      </c>
      <c r="E640" s="190" t="s">
        <v>250</v>
      </c>
      <c r="F640" s="172" t="s">
        <v>100</v>
      </c>
      <c r="G640" s="64">
        <f>'МП пр.5'!G311</f>
        <v>40</v>
      </c>
      <c r="H640" s="11"/>
    </row>
    <row r="641" spans="1:25" ht="25.5" x14ac:dyDescent="0.2">
      <c r="A641" s="154" t="str">
        <f>'МП пр.5'!A395</f>
        <v>Муниципальная  программа  "Развитие образования в Сусуманском городском округе  на 2018- 2020 годы"</v>
      </c>
      <c r="B641" s="159" t="s">
        <v>277</v>
      </c>
      <c r="C641" s="155" t="s">
        <v>66</v>
      </c>
      <c r="D641" s="155" t="s">
        <v>67</v>
      </c>
      <c r="E641" s="171" t="str">
        <f>'МП пр.5'!B395</f>
        <v xml:space="preserve">7Р 0 00 00000 </v>
      </c>
      <c r="F641" s="171"/>
      <c r="G641" s="157">
        <f>G642</f>
        <v>1942.8</v>
      </c>
      <c r="H641" s="11"/>
    </row>
    <row r="642" spans="1:25" x14ac:dyDescent="0.2">
      <c r="A642" s="16" t="str">
        <f>'МП пр.5'!A403</f>
        <v>Основное мероприятие "Управление развитием отрасли образования"</v>
      </c>
      <c r="B642" s="19" t="s">
        <v>277</v>
      </c>
      <c r="C642" s="20" t="s">
        <v>66</v>
      </c>
      <c r="D642" s="20" t="s">
        <v>67</v>
      </c>
      <c r="E642" s="172" t="str">
        <f>'МП пр.5'!B403</f>
        <v>7Р 0 02 00000</v>
      </c>
      <c r="F642" s="172"/>
      <c r="G642" s="64">
        <f>G643+G646+G649</f>
        <v>1942.8</v>
      </c>
      <c r="H642" s="11"/>
    </row>
    <row r="643" spans="1:25" s="63" customFormat="1" ht="38.25" x14ac:dyDescent="0.2">
      <c r="A643" s="150" t="str">
        <f>'МП пр.5'!A430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3" s="164" t="s">
        <v>277</v>
      </c>
      <c r="C643" s="151" t="s">
        <v>66</v>
      </c>
      <c r="D643" s="151" t="s">
        <v>67</v>
      </c>
      <c r="E643" s="177" t="str">
        <f>'МП пр.5'!B430</f>
        <v>7Р 0 02 74060</v>
      </c>
      <c r="F643" s="177"/>
      <c r="G643" s="282">
        <f>G644</f>
        <v>252</v>
      </c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</row>
    <row r="644" spans="1:25" s="63" customFormat="1" ht="25.5" x14ac:dyDescent="0.2">
      <c r="A644" s="150" t="s">
        <v>95</v>
      </c>
      <c r="B644" s="164" t="s">
        <v>277</v>
      </c>
      <c r="C644" s="151" t="s">
        <v>66</v>
      </c>
      <c r="D644" s="151" t="s">
        <v>67</v>
      </c>
      <c r="E644" s="177" t="s">
        <v>341</v>
      </c>
      <c r="F644" s="177" t="s">
        <v>96</v>
      </c>
      <c r="G644" s="282">
        <f>G645</f>
        <v>252</v>
      </c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</row>
    <row r="645" spans="1:25" s="63" customFormat="1" x14ac:dyDescent="0.2">
      <c r="A645" s="150" t="s">
        <v>99</v>
      </c>
      <c r="B645" s="164" t="s">
        <v>277</v>
      </c>
      <c r="C645" s="151" t="s">
        <v>66</v>
      </c>
      <c r="D645" s="151" t="s">
        <v>67</v>
      </c>
      <c r="E645" s="177" t="s">
        <v>341</v>
      </c>
      <c r="F645" s="177" t="s">
        <v>100</v>
      </c>
      <c r="G645" s="282">
        <f>'МП пр.5'!G444</f>
        <v>252</v>
      </c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</row>
    <row r="646" spans="1:25" ht="38.25" x14ac:dyDescent="0.2">
      <c r="A646" s="150" t="str">
        <f>'МП пр.5'!A445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46" s="164" t="s">
        <v>277</v>
      </c>
      <c r="C646" s="151" t="s">
        <v>66</v>
      </c>
      <c r="D646" s="151" t="s">
        <v>67</v>
      </c>
      <c r="E646" s="177" t="str">
        <f>'МП пр.5'!B445</f>
        <v>7Р 0 02 74070</v>
      </c>
      <c r="F646" s="177"/>
      <c r="G646" s="282">
        <f>G647</f>
        <v>580.79999999999995</v>
      </c>
      <c r="H646" s="11"/>
    </row>
    <row r="647" spans="1:25" ht="25.5" x14ac:dyDescent="0.2">
      <c r="A647" s="150" t="s">
        <v>95</v>
      </c>
      <c r="B647" s="164" t="s">
        <v>277</v>
      </c>
      <c r="C647" s="151" t="s">
        <v>66</v>
      </c>
      <c r="D647" s="151" t="s">
        <v>67</v>
      </c>
      <c r="E647" s="177" t="s">
        <v>342</v>
      </c>
      <c r="F647" s="177" t="s">
        <v>96</v>
      </c>
      <c r="G647" s="282">
        <f>G648</f>
        <v>580.79999999999995</v>
      </c>
      <c r="H647" s="11"/>
    </row>
    <row r="648" spans="1:25" x14ac:dyDescent="0.2">
      <c r="A648" s="150" t="s">
        <v>99</v>
      </c>
      <c r="B648" s="164" t="s">
        <v>277</v>
      </c>
      <c r="C648" s="151" t="s">
        <v>66</v>
      </c>
      <c r="D648" s="151" t="s">
        <v>67</v>
      </c>
      <c r="E648" s="177" t="s">
        <v>342</v>
      </c>
      <c r="F648" s="177" t="s">
        <v>100</v>
      </c>
      <c r="G648" s="282">
        <f>'МП пр.5'!G459</f>
        <v>580.79999999999995</v>
      </c>
      <c r="H648" s="11"/>
    </row>
    <row r="649" spans="1:25" ht="38.25" x14ac:dyDescent="0.2">
      <c r="A649" s="150" t="str">
        <f>'МП пр.5'!A472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49" s="164" t="s">
        <v>277</v>
      </c>
      <c r="C649" s="151" t="s">
        <v>66</v>
      </c>
      <c r="D649" s="151" t="s">
        <v>67</v>
      </c>
      <c r="E649" s="177" t="str">
        <f>'МП пр.5'!B472</f>
        <v>7Р 0 02 75010</v>
      </c>
      <c r="F649" s="177"/>
      <c r="G649" s="282">
        <f>G650</f>
        <v>1110</v>
      </c>
      <c r="H649" s="11"/>
    </row>
    <row r="650" spans="1:25" ht="25.5" x14ac:dyDescent="0.2">
      <c r="A650" s="150" t="s">
        <v>95</v>
      </c>
      <c r="B650" s="164" t="s">
        <v>277</v>
      </c>
      <c r="C650" s="151" t="s">
        <v>66</v>
      </c>
      <c r="D650" s="151" t="s">
        <v>67</v>
      </c>
      <c r="E650" s="177" t="s">
        <v>344</v>
      </c>
      <c r="F650" s="177" t="s">
        <v>96</v>
      </c>
      <c r="G650" s="282">
        <f>G651</f>
        <v>1110</v>
      </c>
      <c r="H650" s="11"/>
    </row>
    <row r="651" spans="1:25" x14ac:dyDescent="0.2">
      <c r="A651" s="150" t="s">
        <v>99</v>
      </c>
      <c r="B651" s="164" t="s">
        <v>277</v>
      </c>
      <c r="C651" s="151" t="s">
        <v>66</v>
      </c>
      <c r="D651" s="151" t="s">
        <v>67</v>
      </c>
      <c r="E651" s="177" t="s">
        <v>344</v>
      </c>
      <c r="F651" s="177" t="s">
        <v>100</v>
      </c>
      <c r="G651" s="282">
        <f>'МП пр.5'!G486</f>
        <v>1110</v>
      </c>
      <c r="H651" s="11"/>
    </row>
    <row r="652" spans="1:25" x14ac:dyDescent="0.2">
      <c r="A652" s="16" t="s">
        <v>229</v>
      </c>
      <c r="B652" s="19" t="s">
        <v>277</v>
      </c>
      <c r="C652" s="20" t="s">
        <v>66</v>
      </c>
      <c r="D652" s="20" t="s">
        <v>67</v>
      </c>
      <c r="E652" s="172" t="s">
        <v>529</v>
      </c>
      <c r="F652" s="172"/>
      <c r="G652" s="64">
        <f>G653+G656+G659</f>
        <v>24199.1</v>
      </c>
      <c r="H652" s="11"/>
    </row>
    <row r="653" spans="1:25" x14ac:dyDescent="0.2">
      <c r="A653" s="30" t="s">
        <v>186</v>
      </c>
      <c r="B653" s="66" t="s">
        <v>277</v>
      </c>
      <c r="C653" s="65" t="s">
        <v>66</v>
      </c>
      <c r="D653" s="65" t="s">
        <v>67</v>
      </c>
      <c r="E653" s="183" t="s">
        <v>530</v>
      </c>
      <c r="F653" s="183"/>
      <c r="G653" s="64">
        <f>G654</f>
        <v>23429.1</v>
      </c>
      <c r="H653" s="11"/>
    </row>
    <row r="654" spans="1:25" ht="25.5" x14ac:dyDescent="0.2">
      <c r="A654" s="30" t="s">
        <v>95</v>
      </c>
      <c r="B654" s="66" t="s">
        <v>277</v>
      </c>
      <c r="C654" s="65" t="s">
        <v>66</v>
      </c>
      <c r="D654" s="65" t="s">
        <v>67</v>
      </c>
      <c r="E654" s="183" t="s">
        <v>530</v>
      </c>
      <c r="F654" s="183" t="s">
        <v>96</v>
      </c>
      <c r="G654" s="64">
        <f>G655</f>
        <v>23429.1</v>
      </c>
      <c r="H654" s="11"/>
    </row>
    <row r="655" spans="1:25" x14ac:dyDescent="0.2">
      <c r="A655" s="30" t="s">
        <v>99</v>
      </c>
      <c r="B655" s="66" t="s">
        <v>277</v>
      </c>
      <c r="C655" s="65" t="s">
        <v>66</v>
      </c>
      <c r="D655" s="65" t="s">
        <v>67</v>
      </c>
      <c r="E655" s="183" t="s">
        <v>530</v>
      </c>
      <c r="F655" s="183" t="s">
        <v>100</v>
      </c>
      <c r="G655" s="64">
        <f>23290.6+138.5</f>
        <v>23429.1</v>
      </c>
      <c r="H655" s="11"/>
    </row>
    <row r="656" spans="1:25" ht="51" x14ac:dyDescent="0.2">
      <c r="A656" s="30" t="s">
        <v>205</v>
      </c>
      <c r="B656" s="66" t="s">
        <v>277</v>
      </c>
      <c r="C656" s="65" t="s">
        <v>66</v>
      </c>
      <c r="D656" s="65" t="s">
        <v>67</v>
      </c>
      <c r="E656" s="183" t="s">
        <v>531</v>
      </c>
      <c r="F656" s="183"/>
      <c r="G656" s="64">
        <f>G657</f>
        <v>700</v>
      </c>
      <c r="H656" s="11"/>
    </row>
    <row r="657" spans="1:8" ht="25.5" x14ac:dyDescent="0.2">
      <c r="A657" s="30" t="s">
        <v>95</v>
      </c>
      <c r="B657" s="66" t="s">
        <v>277</v>
      </c>
      <c r="C657" s="65" t="s">
        <v>66</v>
      </c>
      <c r="D657" s="65" t="s">
        <v>67</v>
      </c>
      <c r="E657" s="183" t="s">
        <v>531</v>
      </c>
      <c r="F657" s="183" t="s">
        <v>96</v>
      </c>
      <c r="G657" s="64">
        <f>G658</f>
        <v>700</v>
      </c>
      <c r="H657" s="11"/>
    </row>
    <row r="658" spans="1:8" x14ac:dyDescent="0.2">
      <c r="A658" s="30" t="s">
        <v>99</v>
      </c>
      <c r="B658" s="66" t="s">
        <v>277</v>
      </c>
      <c r="C658" s="65" t="s">
        <v>66</v>
      </c>
      <c r="D658" s="65" t="s">
        <v>67</v>
      </c>
      <c r="E658" s="183" t="s">
        <v>531</v>
      </c>
      <c r="F658" s="183" t="s">
        <v>100</v>
      </c>
      <c r="G658" s="64">
        <v>700</v>
      </c>
      <c r="H658" s="11"/>
    </row>
    <row r="659" spans="1:8" x14ac:dyDescent="0.2">
      <c r="A659" s="30" t="s">
        <v>177</v>
      </c>
      <c r="B659" s="66" t="s">
        <v>277</v>
      </c>
      <c r="C659" s="65" t="s">
        <v>66</v>
      </c>
      <c r="D659" s="65" t="s">
        <v>67</v>
      </c>
      <c r="E659" s="183" t="s">
        <v>532</v>
      </c>
      <c r="F659" s="183"/>
      <c r="G659" s="64">
        <f>G660</f>
        <v>70</v>
      </c>
      <c r="H659" s="11"/>
    </row>
    <row r="660" spans="1:8" ht="25.5" x14ac:dyDescent="0.2">
      <c r="A660" s="30" t="s">
        <v>95</v>
      </c>
      <c r="B660" s="66" t="s">
        <v>277</v>
      </c>
      <c r="C660" s="65" t="s">
        <v>66</v>
      </c>
      <c r="D660" s="65" t="s">
        <v>67</v>
      </c>
      <c r="E660" s="183" t="s">
        <v>532</v>
      </c>
      <c r="F660" s="183" t="s">
        <v>96</v>
      </c>
      <c r="G660" s="64">
        <f>G661</f>
        <v>70</v>
      </c>
      <c r="H660" s="11"/>
    </row>
    <row r="661" spans="1:8" x14ac:dyDescent="0.2">
      <c r="A661" s="30" t="s">
        <v>99</v>
      </c>
      <c r="B661" s="66" t="s">
        <v>277</v>
      </c>
      <c r="C661" s="65" t="s">
        <v>66</v>
      </c>
      <c r="D661" s="65" t="s">
        <v>67</v>
      </c>
      <c r="E661" s="183" t="s">
        <v>532</v>
      </c>
      <c r="F661" s="183" t="s">
        <v>100</v>
      </c>
      <c r="G661" s="64">
        <v>70</v>
      </c>
      <c r="H661" s="11"/>
    </row>
    <row r="662" spans="1:8" x14ac:dyDescent="0.2">
      <c r="A662" s="9" t="s">
        <v>338</v>
      </c>
      <c r="B662" s="40" t="s">
        <v>277</v>
      </c>
      <c r="C662" s="34" t="s">
        <v>66</v>
      </c>
      <c r="D662" s="34" t="s">
        <v>66</v>
      </c>
      <c r="E662" s="176"/>
      <c r="F662" s="176"/>
      <c r="G662" s="64">
        <f>G664+G669+G687</f>
        <v>719.8</v>
      </c>
      <c r="H662" s="11"/>
    </row>
    <row r="663" spans="1:8" x14ac:dyDescent="0.2">
      <c r="A663" s="7" t="s">
        <v>496</v>
      </c>
      <c r="B663" s="19" t="s">
        <v>277</v>
      </c>
      <c r="C663" s="20" t="s">
        <v>66</v>
      </c>
      <c r="D663" s="20" t="s">
        <v>66</v>
      </c>
      <c r="E663" s="190" t="s">
        <v>497</v>
      </c>
      <c r="F663" s="172"/>
      <c r="G663" s="64">
        <f>G664+G669</f>
        <v>684.8</v>
      </c>
      <c r="H663" s="11"/>
    </row>
    <row r="664" spans="1:8" ht="25.5" x14ac:dyDescent="0.2">
      <c r="A664" s="154" t="str">
        <f>'МП пр.5'!A45</f>
        <v>Муниципальная программа "Патриотическое воспитание  жителей Сусуманского городского округа  на 2018- 2020 годы"</v>
      </c>
      <c r="B664" s="159" t="s">
        <v>277</v>
      </c>
      <c r="C664" s="155" t="s">
        <v>66</v>
      </c>
      <c r="D664" s="155" t="s">
        <v>66</v>
      </c>
      <c r="E664" s="188" t="str">
        <f>'МП пр.5'!B45</f>
        <v xml:space="preserve">7В 0 00 00000 </v>
      </c>
      <c r="F664" s="171"/>
      <c r="G664" s="157">
        <f>G665</f>
        <v>384.8</v>
      </c>
      <c r="H664" s="11"/>
    </row>
    <row r="665" spans="1:8" ht="25.5" x14ac:dyDescent="0.2">
      <c r="A665" s="29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665" s="19" t="s">
        <v>277</v>
      </c>
      <c r="C665" s="20" t="s">
        <v>66</v>
      </c>
      <c r="D665" s="20" t="s">
        <v>66</v>
      </c>
      <c r="E665" s="190" t="str">
        <f>'МП пр.5'!B46</f>
        <v xml:space="preserve">7В 0 01 00000 </v>
      </c>
      <c r="F665" s="172"/>
      <c r="G665" s="64">
        <f>G666</f>
        <v>384.8</v>
      </c>
      <c r="H665" s="11"/>
    </row>
    <row r="666" spans="1:8" x14ac:dyDescent="0.2">
      <c r="A666" s="29" t="str">
        <f>'МП пр.5'!A47</f>
        <v>Мероприятия патриотической направленности</v>
      </c>
      <c r="B666" s="19" t="s">
        <v>277</v>
      </c>
      <c r="C666" s="20" t="s">
        <v>66</v>
      </c>
      <c r="D666" s="20" t="s">
        <v>66</v>
      </c>
      <c r="E666" s="190" t="str">
        <f>'МП пр.5'!B47</f>
        <v xml:space="preserve">7В 0 01 92400 </v>
      </c>
      <c r="F666" s="172"/>
      <c r="G666" s="64">
        <f>G667</f>
        <v>384.8</v>
      </c>
      <c r="H666" s="11"/>
    </row>
    <row r="667" spans="1:8" ht="25.5" x14ac:dyDescent="0.2">
      <c r="A667" s="16" t="s">
        <v>335</v>
      </c>
      <c r="B667" s="19" t="s">
        <v>277</v>
      </c>
      <c r="C667" s="20" t="s">
        <v>66</v>
      </c>
      <c r="D667" s="20" t="s">
        <v>66</v>
      </c>
      <c r="E667" s="190" t="s">
        <v>245</v>
      </c>
      <c r="F667" s="172" t="s">
        <v>94</v>
      </c>
      <c r="G667" s="64">
        <f>G668</f>
        <v>384.8</v>
      </c>
      <c r="H667" s="11"/>
    </row>
    <row r="668" spans="1:8" ht="25.5" x14ac:dyDescent="0.2">
      <c r="A668" s="16" t="s">
        <v>631</v>
      </c>
      <c r="B668" s="19" t="s">
        <v>277</v>
      </c>
      <c r="C668" s="20" t="s">
        <v>66</v>
      </c>
      <c r="D668" s="20" t="s">
        <v>66</v>
      </c>
      <c r="E668" s="190" t="s">
        <v>245</v>
      </c>
      <c r="F668" s="172" t="s">
        <v>91</v>
      </c>
      <c r="G668" s="64">
        <f>'МП пр.5'!G52</f>
        <v>384.8</v>
      </c>
      <c r="H668" s="11"/>
    </row>
    <row r="669" spans="1:8" ht="25.5" x14ac:dyDescent="0.2">
      <c r="A669" s="154" t="str">
        <f>'МП пр.5'!A214</f>
        <v>Муниципальная программа  "Развитие молодежной политики в Сусуманском городском округе  на 2018-2020 годы"</v>
      </c>
      <c r="B669" s="159" t="s">
        <v>277</v>
      </c>
      <c r="C669" s="155" t="s">
        <v>66</v>
      </c>
      <c r="D669" s="155" t="s">
        <v>66</v>
      </c>
      <c r="E669" s="188" t="str">
        <f>'МП пр.5'!B214</f>
        <v xml:space="preserve">7М 0 00 00000 </v>
      </c>
      <c r="F669" s="171"/>
      <c r="G669" s="157">
        <f>G670+G674</f>
        <v>300</v>
      </c>
      <c r="H669" s="11"/>
    </row>
    <row r="670" spans="1:8" x14ac:dyDescent="0.2">
      <c r="A670" s="29" t="str">
        <f>'МП пр.5'!A215</f>
        <v>Основное мероприятие "Организационная работа"</v>
      </c>
      <c r="B670" s="19" t="s">
        <v>277</v>
      </c>
      <c r="C670" s="20" t="s">
        <v>66</v>
      </c>
      <c r="D670" s="20" t="s">
        <v>66</v>
      </c>
      <c r="E670" s="190" t="str">
        <f>'МП пр.5'!B215</f>
        <v xml:space="preserve">7М 0 01 00000 </v>
      </c>
      <c r="F670" s="172"/>
      <c r="G670" s="64">
        <f>G671</f>
        <v>50</v>
      </c>
      <c r="H670" s="11"/>
    </row>
    <row r="671" spans="1:8" ht="25.5" x14ac:dyDescent="0.2">
      <c r="A671" s="29" t="str">
        <f>'МП пр.5'!A216</f>
        <v>Материально- техническое и методологическое обеспечение в сфере молодежной политики</v>
      </c>
      <c r="B671" s="19" t="s">
        <v>277</v>
      </c>
      <c r="C671" s="20" t="s">
        <v>66</v>
      </c>
      <c r="D671" s="20" t="s">
        <v>66</v>
      </c>
      <c r="E671" s="190" t="str">
        <f>'МП пр.5'!B216</f>
        <v xml:space="preserve">7М 0 01 92530 </v>
      </c>
      <c r="F671" s="172"/>
      <c r="G671" s="64">
        <f>G672</f>
        <v>50</v>
      </c>
      <c r="H671" s="11"/>
    </row>
    <row r="672" spans="1:8" ht="25.5" x14ac:dyDescent="0.2">
      <c r="A672" s="16" t="s">
        <v>335</v>
      </c>
      <c r="B672" s="19" t="s">
        <v>277</v>
      </c>
      <c r="C672" s="20" t="s">
        <v>66</v>
      </c>
      <c r="D672" s="20" t="s">
        <v>66</v>
      </c>
      <c r="E672" s="190" t="s">
        <v>423</v>
      </c>
      <c r="F672" s="172" t="s">
        <v>94</v>
      </c>
      <c r="G672" s="64">
        <f>G673</f>
        <v>50</v>
      </c>
      <c r="H672" s="11"/>
    </row>
    <row r="673" spans="1:8" ht="25.5" x14ac:dyDescent="0.2">
      <c r="A673" s="16" t="s">
        <v>631</v>
      </c>
      <c r="B673" s="19" t="s">
        <v>277</v>
      </c>
      <c r="C673" s="20" t="s">
        <v>66</v>
      </c>
      <c r="D673" s="20" t="s">
        <v>66</v>
      </c>
      <c r="E673" s="190" t="s">
        <v>423</v>
      </c>
      <c r="F673" s="172" t="s">
        <v>91</v>
      </c>
      <c r="G673" s="64">
        <f>'МП пр.5'!G221</f>
        <v>50</v>
      </c>
      <c r="H673" s="11"/>
    </row>
    <row r="674" spans="1:8" x14ac:dyDescent="0.2">
      <c r="A674" s="29" t="str">
        <f>'МП пр.5'!A222</f>
        <v>Основное мероприятие "Культурно- массовая работа"</v>
      </c>
      <c r="B674" s="19" t="s">
        <v>277</v>
      </c>
      <c r="C674" s="20" t="s">
        <v>66</v>
      </c>
      <c r="D674" s="20" t="s">
        <v>66</v>
      </c>
      <c r="E674" s="190" t="str">
        <f>'МП пр.5'!B222</f>
        <v xml:space="preserve">7М 0 02 00000 </v>
      </c>
      <c r="F674" s="172"/>
      <c r="G674" s="64">
        <f>G675+G678+G681+G684</f>
        <v>250</v>
      </c>
      <c r="H674" s="11"/>
    </row>
    <row r="675" spans="1:8" x14ac:dyDescent="0.2">
      <c r="A675" s="29" t="str">
        <f>'МП пр.5'!A223</f>
        <v>Мероприятия, проводимые с участием молодежи</v>
      </c>
      <c r="B675" s="19" t="s">
        <v>277</v>
      </c>
      <c r="C675" s="20" t="s">
        <v>66</v>
      </c>
      <c r="D675" s="20" t="s">
        <v>66</v>
      </c>
      <c r="E675" s="190" t="str">
        <f>'МП пр.5'!B223</f>
        <v xml:space="preserve">7М 0 02 92600 </v>
      </c>
      <c r="F675" s="172"/>
      <c r="G675" s="64">
        <f>G676</f>
        <v>95</v>
      </c>
      <c r="H675" s="11"/>
    </row>
    <row r="676" spans="1:8" ht="25.5" x14ac:dyDescent="0.2">
      <c r="A676" s="16" t="s">
        <v>335</v>
      </c>
      <c r="B676" s="19" t="s">
        <v>277</v>
      </c>
      <c r="C676" s="20" t="s">
        <v>66</v>
      </c>
      <c r="D676" s="20" t="s">
        <v>66</v>
      </c>
      <c r="E676" s="190" t="s">
        <v>253</v>
      </c>
      <c r="F676" s="172" t="s">
        <v>94</v>
      </c>
      <c r="G676" s="64">
        <f>G677</f>
        <v>95</v>
      </c>
      <c r="H676" s="11"/>
    </row>
    <row r="677" spans="1:8" ht="25.5" x14ac:dyDescent="0.2">
      <c r="A677" s="16" t="s">
        <v>631</v>
      </c>
      <c r="B677" s="19" t="s">
        <v>277</v>
      </c>
      <c r="C677" s="20" t="s">
        <v>66</v>
      </c>
      <c r="D677" s="20" t="s">
        <v>66</v>
      </c>
      <c r="E677" s="190" t="s">
        <v>253</v>
      </c>
      <c r="F677" s="172" t="s">
        <v>91</v>
      </c>
      <c r="G677" s="64">
        <f>'МП пр.5'!G228</f>
        <v>95</v>
      </c>
      <c r="H677" s="11"/>
    </row>
    <row r="678" spans="1:8" x14ac:dyDescent="0.2">
      <c r="A678" s="29" t="str">
        <f>'МП пр.5'!A229</f>
        <v>Участие в областных и районных мероприятиях, семинарах, сборах, конкурсах</v>
      </c>
      <c r="B678" s="19" t="s">
        <v>277</v>
      </c>
      <c r="C678" s="20" t="s">
        <v>66</v>
      </c>
      <c r="D678" s="20" t="s">
        <v>66</v>
      </c>
      <c r="E678" s="190" t="str">
        <f>'МП пр.5'!B229</f>
        <v xml:space="preserve">7М 0 02 92700 </v>
      </c>
      <c r="F678" s="172"/>
      <c r="G678" s="64">
        <f>G679</f>
        <v>100</v>
      </c>
      <c r="H678" s="11"/>
    </row>
    <row r="679" spans="1:8" ht="38.25" x14ac:dyDescent="0.2">
      <c r="A679" s="29" t="s">
        <v>92</v>
      </c>
      <c r="B679" s="19" t="s">
        <v>277</v>
      </c>
      <c r="C679" s="20" t="s">
        <v>66</v>
      </c>
      <c r="D679" s="20" t="s">
        <v>66</v>
      </c>
      <c r="E679" s="190" t="s">
        <v>254</v>
      </c>
      <c r="F679" s="172" t="s">
        <v>93</v>
      </c>
      <c r="G679" s="64">
        <f>G680</f>
        <v>100</v>
      </c>
      <c r="H679" s="11"/>
    </row>
    <row r="680" spans="1:8" x14ac:dyDescent="0.2">
      <c r="A680" s="16" t="s">
        <v>209</v>
      </c>
      <c r="B680" s="19" t="s">
        <v>277</v>
      </c>
      <c r="C680" s="20" t="s">
        <v>66</v>
      </c>
      <c r="D680" s="20" t="s">
        <v>66</v>
      </c>
      <c r="E680" s="190" t="s">
        <v>254</v>
      </c>
      <c r="F680" s="172" t="s">
        <v>210</v>
      </c>
      <c r="G680" s="64">
        <f>'МП пр.5'!G234</f>
        <v>100</v>
      </c>
      <c r="H680" s="11"/>
    </row>
    <row r="681" spans="1:8" x14ac:dyDescent="0.2">
      <c r="A681" s="29" t="str">
        <f>'МП пр.5'!A235</f>
        <v>Работа с молодыми семьями</v>
      </c>
      <c r="B681" s="19" t="s">
        <v>277</v>
      </c>
      <c r="C681" s="20" t="s">
        <v>66</v>
      </c>
      <c r="D681" s="20" t="s">
        <v>66</v>
      </c>
      <c r="E681" s="190" t="str">
        <f>'МП пр.5'!B235</f>
        <v>7М 0 02 92800</v>
      </c>
      <c r="F681" s="172"/>
      <c r="G681" s="64">
        <f>G682</f>
        <v>35</v>
      </c>
      <c r="H681" s="11"/>
    </row>
    <row r="682" spans="1:8" ht="25.5" x14ac:dyDescent="0.2">
      <c r="A682" s="16" t="s">
        <v>335</v>
      </c>
      <c r="B682" s="19" t="s">
        <v>277</v>
      </c>
      <c r="C682" s="20" t="s">
        <v>66</v>
      </c>
      <c r="D682" s="20" t="s">
        <v>66</v>
      </c>
      <c r="E682" s="190" t="s">
        <v>255</v>
      </c>
      <c r="F682" s="172" t="s">
        <v>94</v>
      </c>
      <c r="G682" s="64">
        <f>G683</f>
        <v>35</v>
      </c>
      <c r="H682" s="11"/>
    </row>
    <row r="683" spans="1:8" ht="25.5" x14ac:dyDescent="0.2">
      <c r="A683" s="16" t="s">
        <v>631</v>
      </c>
      <c r="B683" s="19" t="s">
        <v>277</v>
      </c>
      <c r="C683" s="20" t="s">
        <v>66</v>
      </c>
      <c r="D683" s="20" t="s">
        <v>66</v>
      </c>
      <c r="E683" s="190" t="s">
        <v>255</v>
      </c>
      <c r="F683" s="172" t="s">
        <v>91</v>
      </c>
      <c r="G683" s="64">
        <f>'МП пр.5'!G240</f>
        <v>35</v>
      </c>
      <c r="H683" s="11"/>
    </row>
    <row r="684" spans="1:8" x14ac:dyDescent="0.2">
      <c r="A684" s="29" t="str">
        <f>'МП пр.5'!A241</f>
        <v>Работа по пропаганде здорового образа жизни и профилактике правонарушений</v>
      </c>
      <c r="B684" s="19" t="s">
        <v>277</v>
      </c>
      <c r="C684" s="20" t="s">
        <v>66</v>
      </c>
      <c r="D684" s="20" t="s">
        <v>66</v>
      </c>
      <c r="E684" s="190" t="str">
        <f>'МП пр.5'!B241</f>
        <v>7М 0 02 93000</v>
      </c>
      <c r="F684" s="172"/>
      <c r="G684" s="64">
        <f>G685</f>
        <v>20</v>
      </c>
      <c r="H684" s="11"/>
    </row>
    <row r="685" spans="1:8" ht="25.5" x14ac:dyDescent="0.2">
      <c r="A685" s="16" t="s">
        <v>335</v>
      </c>
      <c r="B685" s="19" t="s">
        <v>277</v>
      </c>
      <c r="C685" s="20" t="s">
        <v>66</v>
      </c>
      <c r="D685" s="20" t="s">
        <v>66</v>
      </c>
      <c r="E685" s="190" t="s">
        <v>256</v>
      </c>
      <c r="F685" s="172" t="s">
        <v>94</v>
      </c>
      <c r="G685" s="64">
        <f>G686</f>
        <v>20</v>
      </c>
      <c r="H685" s="11"/>
    </row>
    <row r="686" spans="1:8" ht="25.5" x14ac:dyDescent="0.2">
      <c r="A686" s="16" t="s">
        <v>631</v>
      </c>
      <c r="B686" s="19" t="s">
        <v>277</v>
      </c>
      <c r="C686" s="20" t="s">
        <v>66</v>
      </c>
      <c r="D686" s="20" t="s">
        <v>66</v>
      </c>
      <c r="E686" s="190" t="s">
        <v>256</v>
      </c>
      <c r="F686" s="172" t="s">
        <v>91</v>
      </c>
      <c r="G686" s="64">
        <f>'МП пр.5'!G245</f>
        <v>20</v>
      </c>
      <c r="H686" s="11"/>
    </row>
    <row r="687" spans="1:8" x14ac:dyDescent="0.2">
      <c r="A687" s="16" t="s">
        <v>48</v>
      </c>
      <c r="B687" s="19" t="s">
        <v>277</v>
      </c>
      <c r="C687" s="20" t="s">
        <v>66</v>
      </c>
      <c r="D687" s="20" t="s">
        <v>66</v>
      </c>
      <c r="E687" s="172" t="s">
        <v>542</v>
      </c>
      <c r="F687" s="172"/>
      <c r="G687" s="64">
        <f>G688</f>
        <v>35</v>
      </c>
      <c r="H687" s="11"/>
    </row>
    <row r="688" spans="1:8" x14ac:dyDescent="0.2">
      <c r="A688" s="16" t="s">
        <v>266</v>
      </c>
      <c r="B688" s="19" t="s">
        <v>277</v>
      </c>
      <c r="C688" s="20" t="s">
        <v>66</v>
      </c>
      <c r="D688" s="20" t="s">
        <v>66</v>
      </c>
      <c r="E688" s="172" t="s">
        <v>543</v>
      </c>
      <c r="F688" s="172"/>
      <c r="G688" s="64">
        <f>G689</f>
        <v>35</v>
      </c>
      <c r="H688" s="11"/>
    </row>
    <row r="689" spans="1:8" ht="25.5" x14ac:dyDescent="0.2">
      <c r="A689" s="30" t="s">
        <v>335</v>
      </c>
      <c r="B689" s="66" t="s">
        <v>277</v>
      </c>
      <c r="C689" s="65" t="s">
        <v>66</v>
      </c>
      <c r="D689" s="65" t="s">
        <v>66</v>
      </c>
      <c r="E689" s="183" t="s">
        <v>543</v>
      </c>
      <c r="F689" s="183" t="s">
        <v>94</v>
      </c>
      <c r="G689" s="64">
        <f>G690</f>
        <v>35</v>
      </c>
      <c r="H689" s="11"/>
    </row>
    <row r="690" spans="1:8" ht="25.5" x14ac:dyDescent="0.2">
      <c r="A690" s="16" t="s">
        <v>631</v>
      </c>
      <c r="B690" s="66" t="s">
        <v>277</v>
      </c>
      <c r="C690" s="65" t="s">
        <v>66</v>
      </c>
      <c r="D690" s="65" t="s">
        <v>66</v>
      </c>
      <c r="E690" s="183" t="s">
        <v>543</v>
      </c>
      <c r="F690" s="183" t="s">
        <v>91</v>
      </c>
      <c r="G690" s="64">
        <v>35</v>
      </c>
      <c r="H690" s="11"/>
    </row>
    <row r="691" spans="1:8" x14ac:dyDescent="0.2">
      <c r="A691" s="15" t="s">
        <v>122</v>
      </c>
      <c r="B691" s="40" t="s">
        <v>277</v>
      </c>
      <c r="C691" s="34" t="s">
        <v>70</v>
      </c>
      <c r="D691" s="34" t="s">
        <v>34</v>
      </c>
      <c r="E691" s="176"/>
      <c r="F691" s="176"/>
      <c r="G691" s="69">
        <f>G692+G759</f>
        <v>44597.399999999994</v>
      </c>
      <c r="H691" s="11"/>
    </row>
    <row r="692" spans="1:8" x14ac:dyDescent="0.2">
      <c r="A692" s="15" t="s">
        <v>12</v>
      </c>
      <c r="B692" s="40" t="s">
        <v>277</v>
      </c>
      <c r="C692" s="34" t="s">
        <v>70</v>
      </c>
      <c r="D692" s="34" t="s">
        <v>63</v>
      </c>
      <c r="E692" s="176"/>
      <c r="F692" s="176"/>
      <c r="G692" s="69">
        <f>G694+G714+G731+G741+G751</f>
        <v>30818.1</v>
      </c>
      <c r="H692" s="11"/>
    </row>
    <row r="693" spans="1:8" x14ac:dyDescent="0.2">
      <c r="A693" s="16" t="s">
        <v>496</v>
      </c>
      <c r="B693" s="19" t="s">
        <v>277</v>
      </c>
      <c r="C693" s="20" t="s">
        <v>70</v>
      </c>
      <c r="D693" s="20" t="s">
        <v>63</v>
      </c>
      <c r="E693" s="190" t="s">
        <v>497</v>
      </c>
      <c r="F693" s="172"/>
      <c r="G693" s="64">
        <f>G694+G714</f>
        <v>1957</v>
      </c>
      <c r="H693" s="11"/>
    </row>
    <row r="694" spans="1:8" ht="25.5" x14ac:dyDescent="0.2">
      <c r="A694" s="154" t="str">
        <f>'МП пр.5'!A125</f>
        <v>Муниципальная программа "Развитие культуры в Сусуманском городском округе на 2018- 2020 годы"</v>
      </c>
      <c r="B694" s="159" t="s">
        <v>277</v>
      </c>
      <c r="C694" s="155" t="s">
        <v>70</v>
      </c>
      <c r="D694" s="155" t="s">
        <v>63</v>
      </c>
      <c r="E694" s="188" t="str">
        <f>'МП пр.5'!B125</f>
        <v xml:space="preserve">7Е 0 00 00000 </v>
      </c>
      <c r="F694" s="171"/>
      <c r="G694" s="157">
        <f>G695+G706+G702+G710</f>
        <v>1477.5</v>
      </c>
      <c r="H694" s="11"/>
    </row>
    <row r="695" spans="1:8" ht="25.5" x14ac:dyDescent="0.2">
      <c r="A695" s="16" t="str">
        <f>'МП пр.5'!A126</f>
        <v>Основное мероприятие "Комплектование книжных фондов библиотек Сусуманского городского округа"</v>
      </c>
      <c r="B695" s="19" t="s">
        <v>277</v>
      </c>
      <c r="C695" s="20" t="s">
        <v>70</v>
      </c>
      <c r="D695" s="20" t="s">
        <v>63</v>
      </c>
      <c r="E695" s="190" t="str">
        <f>'МП пр.5'!B126</f>
        <v xml:space="preserve">7Е 0 01 00000 </v>
      </c>
      <c r="F695" s="172"/>
      <c r="G695" s="64">
        <f>G696+G699</f>
        <v>51.4</v>
      </c>
      <c r="H695" s="11"/>
    </row>
    <row r="696" spans="1:8" x14ac:dyDescent="0.2">
      <c r="A696" s="150" t="str">
        <f>'МП пр.5'!A127</f>
        <v>Приобретение литературно- художественных изданий</v>
      </c>
      <c r="B696" s="164" t="s">
        <v>277</v>
      </c>
      <c r="C696" s="151" t="s">
        <v>70</v>
      </c>
      <c r="D696" s="151" t="s">
        <v>63</v>
      </c>
      <c r="E696" s="177" t="str">
        <f>'МП пр.5'!B127</f>
        <v>7Е 0 01 73160</v>
      </c>
      <c r="F696" s="177"/>
      <c r="G696" s="282">
        <f>G697</f>
        <v>41.4</v>
      </c>
      <c r="H696" s="11"/>
    </row>
    <row r="697" spans="1:8" ht="25.5" x14ac:dyDescent="0.2">
      <c r="A697" s="150" t="s">
        <v>95</v>
      </c>
      <c r="B697" s="164" t="s">
        <v>277</v>
      </c>
      <c r="C697" s="151" t="s">
        <v>70</v>
      </c>
      <c r="D697" s="151" t="s">
        <v>63</v>
      </c>
      <c r="E697" s="177" t="s">
        <v>316</v>
      </c>
      <c r="F697" s="177" t="s">
        <v>96</v>
      </c>
      <c r="G697" s="282">
        <f>G698</f>
        <v>41.4</v>
      </c>
      <c r="H697" s="11"/>
    </row>
    <row r="698" spans="1:8" x14ac:dyDescent="0.2">
      <c r="A698" s="150" t="s">
        <v>99</v>
      </c>
      <c r="B698" s="164" t="s">
        <v>277</v>
      </c>
      <c r="C698" s="151" t="s">
        <v>70</v>
      </c>
      <c r="D698" s="151" t="s">
        <v>63</v>
      </c>
      <c r="E698" s="177" t="s">
        <v>316</v>
      </c>
      <c r="F698" s="177" t="s">
        <v>100</v>
      </c>
      <c r="G698" s="282">
        <f>'МП пр.5'!G132</f>
        <v>41.4</v>
      </c>
      <c r="H698" s="11"/>
    </row>
    <row r="699" spans="1:8" x14ac:dyDescent="0.2">
      <c r="A699" s="160" t="str">
        <f>'МП пр.5'!A133</f>
        <v>Приобретение литературно- художественных изданий за счет средств местного бюджета</v>
      </c>
      <c r="B699" s="19" t="s">
        <v>277</v>
      </c>
      <c r="C699" s="20" t="s">
        <v>70</v>
      </c>
      <c r="D699" s="20" t="s">
        <v>63</v>
      </c>
      <c r="E699" s="172" t="str">
        <f>'МП пр.5'!B133</f>
        <v>7Е 0 01 S3160</v>
      </c>
      <c r="F699" s="181"/>
      <c r="G699" s="64">
        <f>G700</f>
        <v>10</v>
      </c>
      <c r="H699" s="11"/>
    </row>
    <row r="700" spans="1:8" ht="25.5" x14ac:dyDescent="0.2">
      <c r="A700" s="16" t="s">
        <v>95</v>
      </c>
      <c r="B700" s="19" t="s">
        <v>277</v>
      </c>
      <c r="C700" s="20" t="s">
        <v>70</v>
      </c>
      <c r="D700" s="20" t="s">
        <v>63</v>
      </c>
      <c r="E700" s="172" t="s">
        <v>317</v>
      </c>
      <c r="F700" s="172" t="s">
        <v>96</v>
      </c>
      <c r="G700" s="64">
        <f>G701</f>
        <v>10</v>
      </c>
      <c r="H700" s="11"/>
    </row>
    <row r="701" spans="1:8" x14ac:dyDescent="0.2">
      <c r="A701" s="16" t="s">
        <v>99</v>
      </c>
      <c r="B701" s="19" t="s">
        <v>277</v>
      </c>
      <c r="C701" s="20" t="s">
        <v>70</v>
      </c>
      <c r="D701" s="20" t="s">
        <v>63</v>
      </c>
      <c r="E701" s="172" t="s">
        <v>317</v>
      </c>
      <c r="F701" s="172" t="s">
        <v>100</v>
      </c>
      <c r="G701" s="64">
        <f>'МП пр.5'!G138</f>
        <v>10</v>
      </c>
      <c r="H701" s="11"/>
    </row>
    <row r="702" spans="1:8" x14ac:dyDescent="0.2">
      <c r="A702" s="486" t="str">
        <f>'МП пр.5'!A139</f>
        <v>Основное мероприятие "Сохранение культурного наследия и творческого потенциала"</v>
      </c>
      <c r="B702" s="19" t="s">
        <v>277</v>
      </c>
      <c r="C702" s="20" t="s">
        <v>70</v>
      </c>
      <c r="D702" s="20" t="s">
        <v>63</v>
      </c>
      <c r="E702" s="190" t="str">
        <f>'МП пр.5'!B139</f>
        <v xml:space="preserve">7Е 0 02 00000 </v>
      </c>
      <c r="F702" s="172"/>
      <c r="G702" s="64">
        <f>G703</f>
        <v>74.5</v>
      </c>
      <c r="H702" s="11"/>
    </row>
    <row r="703" spans="1:8" x14ac:dyDescent="0.2">
      <c r="A703" s="16" t="str">
        <f>'МП пр.5'!A140</f>
        <v>Укрепление материально- технической базы учреждений культуры</v>
      </c>
      <c r="B703" s="19" t="s">
        <v>277</v>
      </c>
      <c r="C703" s="20" t="s">
        <v>70</v>
      </c>
      <c r="D703" s="20" t="s">
        <v>63</v>
      </c>
      <c r="E703" s="190" t="str">
        <f>'МП пр.5'!B140</f>
        <v xml:space="preserve">7Е 0 02 92510 </v>
      </c>
      <c r="F703" s="172"/>
      <c r="G703" s="64">
        <f>G704</f>
        <v>74.5</v>
      </c>
      <c r="H703" s="11"/>
    </row>
    <row r="704" spans="1:8" ht="25.5" x14ac:dyDescent="0.2">
      <c r="A704" s="16" t="s">
        <v>95</v>
      </c>
      <c r="B704" s="19" t="s">
        <v>277</v>
      </c>
      <c r="C704" s="20" t="s">
        <v>70</v>
      </c>
      <c r="D704" s="20" t="s">
        <v>63</v>
      </c>
      <c r="E704" s="190" t="s">
        <v>362</v>
      </c>
      <c r="F704" s="172" t="s">
        <v>96</v>
      </c>
      <c r="G704" s="64">
        <f>G705</f>
        <v>74.5</v>
      </c>
      <c r="H704" s="11"/>
    </row>
    <row r="705" spans="1:8" x14ac:dyDescent="0.2">
      <c r="A705" s="16" t="s">
        <v>99</v>
      </c>
      <c r="B705" s="19" t="s">
        <v>277</v>
      </c>
      <c r="C705" s="20" t="s">
        <v>70</v>
      </c>
      <c r="D705" s="20" t="s">
        <v>63</v>
      </c>
      <c r="E705" s="190" t="s">
        <v>362</v>
      </c>
      <c r="F705" s="172" t="s">
        <v>100</v>
      </c>
      <c r="G705" s="64">
        <f>'МП пр.5'!G145</f>
        <v>74.5</v>
      </c>
      <c r="H705" s="11"/>
    </row>
    <row r="706" spans="1:8" ht="38.25" x14ac:dyDescent="0.2">
      <c r="A706" s="150" t="str">
        <f>'МП пр.5'!A155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706" s="164" t="s">
        <v>277</v>
      </c>
      <c r="C706" s="151" t="s">
        <v>70</v>
      </c>
      <c r="D706" s="151" t="s">
        <v>63</v>
      </c>
      <c r="E706" s="192" t="str">
        <f>'МП пр.5'!B155</f>
        <v xml:space="preserve">7Е 0 03 00000 </v>
      </c>
      <c r="F706" s="177"/>
      <c r="G706" s="282">
        <f>G707</f>
        <v>1101.5999999999999</v>
      </c>
      <c r="H706" s="11"/>
    </row>
    <row r="707" spans="1:8" ht="38.25" x14ac:dyDescent="0.2">
      <c r="A707" s="150" t="str">
        <f>'МП пр.5'!A156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07" s="164" t="s">
        <v>277</v>
      </c>
      <c r="C707" s="151" t="s">
        <v>70</v>
      </c>
      <c r="D707" s="151" t="s">
        <v>63</v>
      </c>
      <c r="E707" s="192" t="str">
        <f>'МП пр.5'!B156</f>
        <v xml:space="preserve">7Е 0 03 75010 </v>
      </c>
      <c r="F707" s="177"/>
      <c r="G707" s="282">
        <f>G708</f>
        <v>1101.5999999999999</v>
      </c>
      <c r="H707" s="11"/>
    </row>
    <row r="708" spans="1:8" ht="25.5" x14ac:dyDescent="0.2">
      <c r="A708" s="150" t="s">
        <v>95</v>
      </c>
      <c r="B708" s="164" t="s">
        <v>277</v>
      </c>
      <c r="C708" s="151" t="s">
        <v>70</v>
      </c>
      <c r="D708" s="151" t="s">
        <v>63</v>
      </c>
      <c r="E708" s="192" t="s">
        <v>319</v>
      </c>
      <c r="F708" s="177" t="s">
        <v>96</v>
      </c>
      <c r="G708" s="282">
        <f>G709</f>
        <v>1101.5999999999999</v>
      </c>
      <c r="H708" s="11"/>
    </row>
    <row r="709" spans="1:8" x14ac:dyDescent="0.2">
      <c r="A709" s="150" t="s">
        <v>99</v>
      </c>
      <c r="B709" s="164" t="s">
        <v>277</v>
      </c>
      <c r="C709" s="151" t="s">
        <v>70</v>
      </c>
      <c r="D709" s="151" t="s">
        <v>63</v>
      </c>
      <c r="E709" s="192" t="s">
        <v>319</v>
      </c>
      <c r="F709" s="177" t="s">
        <v>100</v>
      </c>
      <c r="G709" s="282">
        <f>'МП пр.5'!G161</f>
        <v>1101.5999999999999</v>
      </c>
      <c r="H709" s="11"/>
    </row>
    <row r="710" spans="1:8" ht="25.5" x14ac:dyDescent="0.2">
      <c r="A710" s="16" t="str">
        <f>'МП пр.5'!A162</f>
        <v>Основное мероприятие "Формирование доступной среды в учреждениях культуры и искусства"</v>
      </c>
      <c r="B710" s="19" t="s">
        <v>277</v>
      </c>
      <c r="C710" s="20" t="s">
        <v>70</v>
      </c>
      <c r="D710" s="20" t="s">
        <v>63</v>
      </c>
      <c r="E710" s="190" t="str">
        <f>'МП пр.5'!B162</f>
        <v xml:space="preserve">7Е 0 04 00000 </v>
      </c>
      <c r="F710" s="172"/>
      <c r="G710" s="64">
        <f>G711</f>
        <v>250</v>
      </c>
      <c r="H710" s="11"/>
    </row>
    <row r="711" spans="1:8" ht="25.5" x14ac:dyDescent="0.2">
      <c r="A711" s="16" t="str">
        <f>'МП пр.5'!A163</f>
        <v>Адаптация социально- значимых объектов для инвалидов и маломобильных групп населения</v>
      </c>
      <c r="B711" s="19" t="s">
        <v>277</v>
      </c>
      <c r="C711" s="20" t="s">
        <v>70</v>
      </c>
      <c r="D711" s="20" t="s">
        <v>63</v>
      </c>
      <c r="E711" s="190" t="str">
        <f>'МП пр.5'!B163</f>
        <v xml:space="preserve">7Е 0 04 91500 </v>
      </c>
      <c r="F711" s="172"/>
      <c r="G711" s="64">
        <f>G712</f>
        <v>250</v>
      </c>
      <c r="H711" s="11"/>
    </row>
    <row r="712" spans="1:8" ht="25.5" x14ac:dyDescent="0.2">
      <c r="A712" s="16" t="s">
        <v>95</v>
      </c>
      <c r="B712" s="19" t="s">
        <v>277</v>
      </c>
      <c r="C712" s="20" t="s">
        <v>70</v>
      </c>
      <c r="D712" s="20" t="s">
        <v>63</v>
      </c>
      <c r="E712" s="190" t="str">
        <f>'МП пр.5'!B164</f>
        <v xml:space="preserve">7Е 0 04 91500 </v>
      </c>
      <c r="F712" s="172" t="s">
        <v>96</v>
      </c>
      <c r="G712" s="64">
        <f>G713</f>
        <v>250</v>
      </c>
      <c r="H712" s="11"/>
    </row>
    <row r="713" spans="1:8" x14ac:dyDescent="0.2">
      <c r="A713" s="16" t="s">
        <v>99</v>
      </c>
      <c r="B713" s="19" t="s">
        <v>277</v>
      </c>
      <c r="C713" s="20" t="s">
        <v>70</v>
      </c>
      <c r="D713" s="20" t="s">
        <v>63</v>
      </c>
      <c r="E713" s="190" t="str">
        <f>'МП пр.5'!B165</f>
        <v xml:space="preserve">7Е 0 04 91500 </v>
      </c>
      <c r="F713" s="172" t="s">
        <v>100</v>
      </c>
      <c r="G713" s="64">
        <f>'МП пр.5'!G168</f>
        <v>250</v>
      </c>
      <c r="H713" s="11"/>
    </row>
    <row r="714" spans="1:8" ht="25.5" x14ac:dyDescent="0.2">
      <c r="A714" s="154" t="str">
        <f>'МП пр.5'!A264</f>
        <v>Муниципальная программа  "Пожарная безопасность в Сусуманском городском округе на 2018- 2020 годы"</v>
      </c>
      <c r="B714" s="159" t="s">
        <v>277</v>
      </c>
      <c r="C714" s="155" t="s">
        <v>70</v>
      </c>
      <c r="D714" s="155" t="s">
        <v>63</v>
      </c>
      <c r="E714" s="188" t="str">
        <f>'МП пр.5'!B264</f>
        <v xml:space="preserve">7П 0 00 00000 </v>
      </c>
      <c r="F714" s="171"/>
      <c r="G714" s="157">
        <f>G715</f>
        <v>479.5</v>
      </c>
      <c r="H714" s="11"/>
    </row>
    <row r="715" spans="1:8" ht="25.5" x14ac:dyDescent="0.2">
      <c r="A715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15" s="19" t="s">
        <v>277</v>
      </c>
      <c r="C715" s="20" t="s">
        <v>70</v>
      </c>
      <c r="D715" s="20" t="s">
        <v>63</v>
      </c>
      <c r="E715" s="190" t="str">
        <f>'МП пр.5'!B265</f>
        <v xml:space="preserve">7П 0 01 00000 </v>
      </c>
      <c r="F715" s="172"/>
      <c r="G715" s="64">
        <f>G716+G719+G722+G728+G725</f>
        <v>479.5</v>
      </c>
      <c r="H715" s="11"/>
    </row>
    <row r="716" spans="1:8" ht="38.25" x14ac:dyDescent="0.2">
      <c r="A716" s="29" t="str">
        <f>'МП пр.5'!A266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16" s="19" t="s">
        <v>277</v>
      </c>
      <c r="C716" s="20" t="s">
        <v>70</v>
      </c>
      <c r="D716" s="20" t="s">
        <v>63</v>
      </c>
      <c r="E716" s="190" t="str">
        <f>'МП пр.5'!B266</f>
        <v xml:space="preserve">7П 0 01 94100 </v>
      </c>
      <c r="F716" s="172"/>
      <c r="G716" s="64">
        <f>G717</f>
        <v>295</v>
      </c>
      <c r="H716" s="11"/>
    </row>
    <row r="717" spans="1:8" ht="25.5" x14ac:dyDescent="0.2">
      <c r="A717" s="16" t="s">
        <v>95</v>
      </c>
      <c r="B717" s="19" t="s">
        <v>277</v>
      </c>
      <c r="C717" s="20" t="s">
        <v>70</v>
      </c>
      <c r="D717" s="20" t="s">
        <v>63</v>
      </c>
      <c r="E717" s="190" t="s">
        <v>237</v>
      </c>
      <c r="F717" s="172" t="s">
        <v>96</v>
      </c>
      <c r="G717" s="64">
        <f>G718</f>
        <v>295</v>
      </c>
      <c r="H717" s="11"/>
    </row>
    <row r="718" spans="1:8" x14ac:dyDescent="0.2">
      <c r="A718" s="16" t="s">
        <v>99</v>
      </c>
      <c r="B718" s="19" t="s">
        <v>277</v>
      </c>
      <c r="C718" s="20" t="s">
        <v>70</v>
      </c>
      <c r="D718" s="20" t="s">
        <v>63</v>
      </c>
      <c r="E718" s="190" t="s">
        <v>237</v>
      </c>
      <c r="F718" s="172" t="s">
        <v>100</v>
      </c>
      <c r="G718" s="64">
        <f>'МП пр.5'!G285</f>
        <v>295</v>
      </c>
      <c r="H718" s="11"/>
    </row>
    <row r="719" spans="1:8" x14ac:dyDescent="0.2">
      <c r="A719" s="29" t="str">
        <f>'МП пр.5'!A291</f>
        <v>Обработка сгораемых конструкций огнезащитными составами</v>
      </c>
      <c r="B719" s="19" t="s">
        <v>277</v>
      </c>
      <c r="C719" s="20" t="s">
        <v>70</v>
      </c>
      <c r="D719" s="20" t="s">
        <v>63</v>
      </c>
      <c r="E719" s="190" t="str">
        <f>'МП пр.5'!B291</f>
        <v xml:space="preserve">7П 0 01 94200 </v>
      </c>
      <c r="F719" s="172"/>
      <c r="G719" s="64">
        <f>G720</f>
        <v>80</v>
      </c>
      <c r="H719" s="11"/>
    </row>
    <row r="720" spans="1:8" ht="25.5" x14ac:dyDescent="0.2">
      <c r="A720" s="16" t="s">
        <v>95</v>
      </c>
      <c r="B720" s="19" t="s">
        <v>277</v>
      </c>
      <c r="C720" s="20" t="s">
        <v>70</v>
      </c>
      <c r="D720" s="20" t="s">
        <v>63</v>
      </c>
      <c r="E720" s="190" t="s">
        <v>241</v>
      </c>
      <c r="F720" s="172" t="s">
        <v>96</v>
      </c>
      <c r="G720" s="64">
        <f>G721</f>
        <v>80</v>
      </c>
      <c r="H720" s="11"/>
    </row>
    <row r="721" spans="1:8" x14ac:dyDescent="0.2">
      <c r="A721" s="16" t="s">
        <v>99</v>
      </c>
      <c r="B721" s="19" t="s">
        <v>277</v>
      </c>
      <c r="C721" s="20" t="s">
        <v>70</v>
      </c>
      <c r="D721" s="20" t="s">
        <v>63</v>
      </c>
      <c r="E721" s="190" t="s">
        <v>241</v>
      </c>
      <c r="F721" s="172" t="s">
        <v>100</v>
      </c>
      <c r="G721" s="64">
        <f>'МП пр.5'!G305</f>
        <v>80</v>
      </c>
      <c r="H721" s="11"/>
    </row>
    <row r="722" spans="1:8" x14ac:dyDescent="0.2">
      <c r="A722" s="29" t="str">
        <f>'МП пр.5'!A306</f>
        <v>Приобретение и заправка огнетушителей, средств индивидуальной защиты</v>
      </c>
      <c r="B722" s="19" t="s">
        <v>277</v>
      </c>
      <c r="C722" s="20" t="s">
        <v>70</v>
      </c>
      <c r="D722" s="20" t="s">
        <v>63</v>
      </c>
      <c r="E722" s="190" t="str">
        <f>'МП пр.5'!B306</f>
        <v xml:space="preserve">7П 0 01 94300 </v>
      </c>
      <c r="F722" s="172"/>
      <c r="G722" s="64">
        <f>G723</f>
        <v>34.5</v>
      </c>
      <c r="H722" s="11"/>
    </row>
    <row r="723" spans="1:8" ht="25.5" x14ac:dyDescent="0.2">
      <c r="A723" s="16" t="s">
        <v>95</v>
      </c>
      <c r="B723" s="19" t="s">
        <v>277</v>
      </c>
      <c r="C723" s="20" t="s">
        <v>70</v>
      </c>
      <c r="D723" s="20" t="s">
        <v>63</v>
      </c>
      <c r="E723" s="190" t="s">
        <v>250</v>
      </c>
      <c r="F723" s="172" t="s">
        <v>96</v>
      </c>
      <c r="G723" s="64">
        <f>G724</f>
        <v>34.5</v>
      </c>
      <c r="H723" s="11"/>
    </row>
    <row r="724" spans="1:8" x14ac:dyDescent="0.2">
      <c r="A724" s="16" t="s">
        <v>99</v>
      </c>
      <c r="B724" s="19" t="s">
        <v>277</v>
      </c>
      <c r="C724" s="20" t="s">
        <v>70</v>
      </c>
      <c r="D724" s="20" t="s">
        <v>63</v>
      </c>
      <c r="E724" s="190" t="s">
        <v>250</v>
      </c>
      <c r="F724" s="172" t="s">
        <v>100</v>
      </c>
      <c r="G724" s="64">
        <f>'МП пр.5'!G316</f>
        <v>34.5</v>
      </c>
      <c r="H724" s="11"/>
    </row>
    <row r="725" spans="1:8" x14ac:dyDescent="0.2">
      <c r="A725" s="29" t="str">
        <f>'МП пр.5'!A326</f>
        <v>Проведение замеров сопротивления изоляции электросетей и электрооборудования</v>
      </c>
      <c r="B725" s="19" t="s">
        <v>277</v>
      </c>
      <c r="C725" s="20" t="s">
        <v>70</v>
      </c>
      <c r="D725" s="20" t="s">
        <v>63</v>
      </c>
      <c r="E725" s="190" t="str">
        <f>'МП пр.5'!B326</f>
        <v xml:space="preserve">7П 0 01 94400 </v>
      </c>
      <c r="F725" s="172"/>
      <c r="G725" s="64">
        <f>G726</f>
        <v>50</v>
      </c>
      <c r="H725" s="11"/>
    </row>
    <row r="726" spans="1:8" ht="25.5" x14ac:dyDescent="0.2">
      <c r="A726" s="16" t="s">
        <v>95</v>
      </c>
      <c r="B726" s="19" t="s">
        <v>277</v>
      </c>
      <c r="C726" s="20" t="s">
        <v>70</v>
      </c>
      <c r="D726" s="20" t="s">
        <v>63</v>
      </c>
      <c r="E726" s="190" t="s">
        <v>238</v>
      </c>
      <c r="F726" s="172" t="s">
        <v>96</v>
      </c>
      <c r="G726" s="64">
        <f>G727</f>
        <v>50</v>
      </c>
      <c r="H726" s="11"/>
    </row>
    <row r="727" spans="1:8" x14ac:dyDescent="0.2">
      <c r="A727" s="16" t="s">
        <v>99</v>
      </c>
      <c r="B727" s="19" t="s">
        <v>277</v>
      </c>
      <c r="C727" s="20" t="s">
        <v>70</v>
      </c>
      <c r="D727" s="20" t="s">
        <v>63</v>
      </c>
      <c r="E727" s="190" t="s">
        <v>238</v>
      </c>
      <c r="F727" s="172" t="s">
        <v>100</v>
      </c>
      <c r="G727" s="64">
        <f>'МП пр.5'!G344</f>
        <v>50</v>
      </c>
      <c r="H727" s="11"/>
    </row>
    <row r="728" spans="1:8" ht="25.5" x14ac:dyDescent="0.2">
      <c r="A728" s="29" t="str">
        <f>'МП пр.5'!A345</f>
        <v>Проведение проверок исправности и ремонт систем противопожарного водоснабжения, приобретение и обслуживание гидрантов</v>
      </c>
      <c r="B728" s="19" t="s">
        <v>277</v>
      </c>
      <c r="C728" s="20" t="s">
        <v>70</v>
      </c>
      <c r="D728" s="20" t="s">
        <v>63</v>
      </c>
      <c r="E728" s="190" t="str">
        <f>'МП пр.5'!B345</f>
        <v xml:space="preserve">7П 0 01 94500 </v>
      </c>
      <c r="F728" s="172"/>
      <c r="G728" s="64">
        <f>G729</f>
        <v>20</v>
      </c>
      <c r="H728" s="11"/>
    </row>
    <row r="729" spans="1:8" ht="25.5" x14ac:dyDescent="0.2">
      <c r="A729" s="16" t="s">
        <v>95</v>
      </c>
      <c r="B729" s="19" t="s">
        <v>277</v>
      </c>
      <c r="C729" s="20" t="s">
        <v>70</v>
      </c>
      <c r="D729" s="20" t="s">
        <v>63</v>
      </c>
      <c r="E729" s="190" t="s">
        <v>239</v>
      </c>
      <c r="F729" s="172" t="s">
        <v>96</v>
      </c>
      <c r="G729" s="64">
        <f>G730</f>
        <v>20</v>
      </c>
      <c r="H729" s="11"/>
    </row>
    <row r="730" spans="1:8" x14ac:dyDescent="0.2">
      <c r="A730" s="16" t="s">
        <v>99</v>
      </c>
      <c r="B730" s="19" t="s">
        <v>277</v>
      </c>
      <c r="C730" s="20" t="s">
        <v>70</v>
      </c>
      <c r="D730" s="20" t="s">
        <v>63</v>
      </c>
      <c r="E730" s="190" t="s">
        <v>239</v>
      </c>
      <c r="F730" s="172" t="s">
        <v>100</v>
      </c>
      <c r="G730" s="64">
        <f>'МП пр.5'!G363</f>
        <v>20</v>
      </c>
      <c r="H730" s="11"/>
    </row>
    <row r="731" spans="1:8" x14ac:dyDescent="0.2">
      <c r="A731" s="16" t="s">
        <v>136</v>
      </c>
      <c r="B731" s="19" t="s">
        <v>277</v>
      </c>
      <c r="C731" s="20" t="s">
        <v>70</v>
      </c>
      <c r="D731" s="20" t="s">
        <v>63</v>
      </c>
      <c r="E731" s="172" t="s">
        <v>545</v>
      </c>
      <c r="F731" s="172"/>
      <c r="G731" s="64">
        <f>G732+G735+G738</f>
        <v>11568</v>
      </c>
      <c r="H731" s="11"/>
    </row>
    <row r="732" spans="1:8" x14ac:dyDescent="0.2">
      <c r="A732" s="30" t="s">
        <v>186</v>
      </c>
      <c r="B732" s="66" t="s">
        <v>277</v>
      </c>
      <c r="C732" s="65" t="s">
        <v>70</v>
      </c>
      <c r="D732" s="65" t="s">
        <v>63</v>
      </c>
      <c r="E732" s="183" t="s">
        <v>546</v>
      </c>
      <c r="F732" s="183"/>
      <c r="G732" s="64">
        <f>G733</f>
        <v>11156</v>
      </c>
      <c r="H732" s="11"/>
    </row>
    <row r="733" spans="1:8" ht="25.5" x14ac:dyDescent="0.2">
      <c r="A733" s="30" t="s">
        <v>95</v>
      </c>
      <c r="B733" s="66" t="s">
        <v>277</v>
      </c>
      <c r="C733" s="65" t="s">
        <v>70</v>
      </c>
      <c r="D733" s="65" t="s">
        <v>63</v>
      </c>
      <c r="E733" s="183" t="s">
        <v>546</v>
      </c>
      <c r="F733" s="183" t="s">
        <v>96</v>
      </c>
      <c r="G733" s="64">
        <f>G734</f>
        <v>11156</v>
      </c>
      <c r="H733" s="11"/>
    </row>
    <row r="734" spans="1:8" x14ac:dyDescent="0.2">
      <c r="A734" s="30" t="s">
        <v>99</v>
      </c>
      <c r="B734" s="66" t="s">
        <v>277</v>
      </c>
      <c r="C734" s="65" t="s">
        <v>70</v>
      </c>
      <c r="D734" s="65" t="s">
        <v>63</v>
      </c>
      <c r="E734" s="183" t="s">
        <v>546</v>
      </c>
      <c r="F734" s="183" t="s">
        <v>100</v>
      </c>
      <c r="G734" s="64">
        <f>11166.5-10.5</f>
        <v>11156</v>
      </c>
      <c r="H734" s="11"/>
    </row>
    <row r="735" spans="1:8" ht="51" x14ac:dyDescent="0.2">
      <c r="A735" s="30" t="s">
        <v>205</v>
      </c>
      <c r="B735" s="66" t="s">
        <v>277</v>
      </c>
      <c r="C735" s="65" t="s">
        <v>70</v>
      </c>
      <c r="D735" s="65" t="s">
        <v>63</v>
      </c>
      <c r="E735" s="183" t="s">
        <v>547</v>
      </c>
      <c r="F735" s="183"/>
      <c r="G735" s="64">
        <f>G736</f>
        <v>400</v>
      </c>
      <c r="H735" s="11"/>
    </row>
    <row r="736" spans="1:8" ht="25.5" x14ac:dyDescent="0.2">
      <c r="A736" s="30" t="s">
        <v>95</v>
      </c>
      <c r="B736" s="66" t="s">
        <v>277</v>
      </c>
      <c r="C736" s="65" t="s">
        <v>70</v>
      </c>
      <c r="D736" s="65" t="s">
        <v>63</v>
      </c>
      <c r="E736" s="183" t="s">
        <v>547</v>
      </c>
      <c r="F736" s="183" t="s">
        <v>96</v>
      </c>
      <c r="G736" s="64">
        <f>G737</f>
        <v>400</v>
      </c>
      <c r="H736" s="11"/>
    </row>
    <row r="737" spans="1:8" x14ac:dyDescent="0.2">
      <c r="A737" s="30" t="s">
        <v>99</v>
      </c>
      <c r="B737" s="66" t="s">
        <v>277</v>
      </c>
      <c r="C737" s="65" t="s">
        <v>70</v>
      </c>
      <c r="D737" s="65" t="s">
        <v>63</v>
      </c>
      <c r="E737" s="183" t="s">
        <v>547</v>
      </c>
      <c r="F737" s="183" t="s">
        <v>100</v>
      </c>
      <c r="G737" s="64">
        <v>400</v>
      </c>
      <c r="H737" s="11"/>
    </row>
    <row r="738" spans="1:8" x14ac:dyDescent="0.2">
      <c r="A738" s="30" t="s">
        <v>177</v>
      </c>
      <c r="B738" s="66" t="s">
        <v>277</v>
      </c>
      <c r="C738" s="65" t="s">
        <v>70</v>
      </c>
      <c r="D738" s="65" t="s">
        <v>63</v>
      </c>
      <c r="E738" s="183" t="s">
        <v>548</v>
      </c>
      <c r="F738" s="183"/>
      <c r="G738" s="64">
        <f>G739</f>
        <v>12</v>
      </c>
      <c r="H738" s="11"/>
    </row>
    <row r="739" spans="1:8" ht="25.5" x14ac:dyDescent="0.2">
      <c r="A739" s="30" t="s">
        <v>95</v>
      </c>
      <c r="B739" s="66" t="s">
        <v>277</v>
      </c>
      <c r="C739" s="65" t="s">
        <v>70</v>
      </c>
      <c r="D739" s="65" t="s">
        <v>63</v>
      </c>
      <c r="E739" s="183" t="s">
        <v>548</v>
      </c>
      <c r="F739" s="183" t="s">
        <v>96</v>
      </c>
      <c r="G739" s="64">
        <f>G740</f>
        <v>12</v>
      </c>
      <c r="H739" s="11"/>
    </row>
    <row r="740" spans="1:8" x14ac:dyDescent="0.2">
      <c r="A740" s="30" t="s">
        <v>99</v>
      </c>
      <c r="B740" s="66" t="s">
        <v>277</v>
      </c>
      <c r="C740" s="65" t="s">
        <v>70</v>
      </c>
      <c r="D740" s="65" t="s">
        <v>63</v>
      </c>
      <c r="E740" s="183" t="s">
        <v>548</v>
      </c>
      <c r="F740" s="183" t="s">
        <v>100</v>
      </c>
      <c r="G740" s="64">
        <v>12</v>
      </c>
      <c r="H740" s="11"/>
    </row>
    <row r="741" spans="1:8" ht="25.5" x14ac:dyDescent="0.2">
      <c r="A741" s="16" t="s">
        <v>549</v>
      </c>
      <c r="B741" s="19" t="s">
        <v>277</v>
      </c>
      <c r="C741" s="20" t="s">
        <v>70</v>
      </c>
      <c r="D741" s="20" t="s">
        <v>63</v>
      </c>
      <c r="E741" s="172" t="s">
        <v>550</v>
      </c>
      <c r="F741" s="172"/>
      <c r="G741" s="64">
        <f>G742+G745+G748</f>
        <v>15742.8</v>
      </c>
      <c r="H741" s="11"/>
    </row>
    <row r="742" spans="1:8" x14ac:dyDescent="0.2">
      <c r="A742" s="30" t="s">
        <v>186</v>
      </c>
      <c r="B742" s="66" t="s">
        <v>277</v>
      </c>
      <c r="C742" s="65" t="s">
        <v>70</v>
      </c>
      <c r="D742" s="65" t="s">
        <v>63</v>
      </c>
      <c r="E742" s="183" t="s">
        <v>551</v>
      </c>
      <c r="F742" s="183"/>
      <c r="G742" s="64">
        <f>G743</f>
        <v>15390.8</v>
      </c>
      <c r="H742" s="11"/>
    </row>
    <row r="743" spans="1:8" ht="25.5" x14ac:dyDescent="0.2">
      <c r="A743" s="30" t="s">
        <v>95</v>
      </c>
      <c r="B743" s="66" t="s">
        <v>277</v>
      </c>
      <c r="C743" s="65" t="s">
        <v>70</v>
      </c>
      <c r="D743" s="65" t="s">
        <v>63</v>
      </c>
      <c r="E743" s="183" t="s">
        <v>551</v>
      </c>
      <c r="F743" s="183" t="s">
        <v>96</v>
      </c>
      <c r="G743" s="64">
        <f>G744</f>
        <v>15390.8</v>
      </c>
      <c r="H743" s="11"/>
    </row>
    <row r="744" spans="1:8" x14ac:dyDescent="0.2">
      <c r="A744" s="30" t="s">
        <v>99</v>
      </c>
      <c r="B744" s="66" t="s">
        <v>277</v>
      </c>
      <c r="C744" s="65" t="s">
        <v>70</v>
      </c>
      <c r="D744" s="65" t="s">
        <v>63</v>
      </c>
      <c r="E744" s="183" t="s">
        <v>551</v>
      </c>
      <c r="F744" s="183" t="s">
        <v>100</v>
      </c>
      <c r="G744" s="390">
        <f>15328.8-288+350</f>
        <v>15390.8</v>
      </c>
      <c r="H744" s="11"/>
    </row>
    <row r="745" spans="1:8" ht="51" x14ac:dyDescent="0.2">
      <c r="A745" s="30" t="s">
        <v>205</v>
      </c>
      <c r="B745" s="66" t="s">
        <v>277</v>
      </c>
      <c r="C745" s="65" t="s">
        <v>70</v>
      </c>
      <c r="D745" s="65" t="s">
        <v>63</v>
      </c>
      <c r="E745" s="183" t="s">
        <v>552</v>
      </c>
      <c r="F745" s="183"/>
      <c r="G745" s="64">
        <f>G746</f>
        <v>320</v>
      </c>
      <c r="H745" s="11"/>
    </row>
    <row r="746" spans="1:8" ht="25.5" x14ac:dyDescent="0.2">
      <c r="A746" s="30" t="s">
        <v>95</v>
      </c>
      <c r="B746" s="66" t="s">
        <v>277</v>
      </c>
      <c r="C746" s="65" t="s">
        <v>70</v>
      </c>
      <c r="D746" s="65" t="s">
        <v>63</v>
      </c>
      <c r="E746" s="183" t="s">
        <v>552</v>
      </c>
      <c r="F746" s="183" t="s">
        <v>96</v>
      </c>
      <c r="G746" s="64">
        <f>G747</f>
        <v>320</v>
      </c>
      <c r="H746" s="11"/>
    </row>
    <row r="747" spans="1:8" x14ac:dyDescent="0.2">
      <c r="A747" s="30" t="s">
        <v>99</v>
      </c>
      <c r="B747" s="66" t="s">
        <v>277</v>
      </c>
      <c r="C747" s="65" t="s">
        <v>70</v>
      </c>
      <c r="D747" s="65" t="s">
        <v>63</v>
      </c>
      <c r="E747" s="183" t="s">
        <v>552</v>
      </c>
      <c r="F747" s="183" t="s">
        <v>100</v>
      </c>
      <c r="G747" s="64">
        <v>320</v>
      </c>
      <c r="H747" s="11"/>
    </row>
    <row r="748" spans="1:8" x14ac:dyDescent="0.2">
      <c r="A748" s="30" t="s">
        <v>177</v>
      </c>
      <c r="B748" s="66" t="s">
        <v>277</v>
      </c>
      <c r="C748" s="65" t="s">
        <v>70</v>
      </c>
      <c r="D748" s="65" t="s">
        <v>63</v>
      </c>
      <c r="E748" s="183" t="s">
        <v>553</v>
      </c>
      <c r="F748" s="183"/>
      <c r="G748" s="64">
        <f>G749</f>
        <v>32</v>
      </c>
      <c r="H748" s="11"/>
    </row>
    <row r="749" spans="1:8" ht="25.5" x14ac:dyDescent="0.2">
      <c r="A749" s="30" t="s">
        <v>95</v>
      </c>
      <c r="B749" s="66" t="s">
        <v>277</v>
      </c>
      <c r="C749" s="65" t="s">
        <v>70</v>
      </c>
      <c r="D749" s="65" t="s">
        <v>63</v>
      </c>
      <c r="E749" s="183" t="s">
        <v>553</v>
      </c>
      <c r="F749" s="183" t="s">
        <v>96</v>
      </c>
      <c r="G749" s="64">
        <f>G750</f>
        <v>32</v>
      </c>
      <c r="H749" s="11"/>
    </row>
    <row r="750" spans="1:8" x14ac:dyDescent="0.2">
      <c r="A750" s="30" t="s">
        <v>99</v>
      </c>
      <c r="B750" s="66" t="s">
        <v>277</v>
      </c>
      <c r="C750" s="65" t="s">
        <v>70</v>
      </c>
      <c r="D750" s="65" t="s">
        <v>63</v>
      </c>
      <c r="E750" s="183" t="s">
        <v>553</v>
      </c>
      <c r="F750" s="183" t="s">
        <v>100</v>
      </c>
      <c r="G750" s="64">
        <v>32</v>
      </c>
      <c r="H750" s="11"/>
    </row>
    <row r="751" spans="1:8" x14ac:dyDescent="0.2">
      <c r="A751" s="16" t="s">
        <v>78</v>
      </c>
      <c r="B751" s="19" t="s">
        <v>277</v>
      </c>
      <c r="C751" s="20" t="s">
        <v>70</v>
      </c>
      <c r="D751" s="20" t="s">
        <v>63</v>
      </c>
      <c r="E751" s="172" t="s">
        <v>554</v>
      </c>
      <c r="F751" s="172"/>
      <c r="G751" s="64">
        <f>G752</f>
        <v>1550.3</v>
      </c>
      <c r="H751" s="11"/>
    </row>
    <row r="752" spans="1:8" ht="25.5" x14ac:dyDescent="0.2">
      <c r="A752" s="16" t="s">
        <v>555</v>
      </c>
      <c r="B752" s="19" t="s">
        <v>277</v>
      </c>
      <c r="C752" s="20" t="s">
        <v>70</v>
      </c>
      <c r="D752" s="20" t="s">
        <v>63</v>
      </c>
      <c r="E752" s="172" t="s">
        <v>556</v>
      </c>
      <c r="F752" s="172"/>
      <c r="G752" s="64">
        <f>G753+G755+G757</f>
        <v>1550.3</v>
      </c>
      <c r="H752" s="11"/>
    </row>
    <row r="753" spans="1:8" ht="38.25" x14ac:dyDescent="0.2">
      <c r="A753" s="16" t="s">
        <v>92</v>
      </c>
      <c r="B753" s="19" t="s">
        <v>277</v>
      </c>
      <c r="C753" s="20" t="s">
        <v>70</v>
      </c>
      <c r="D753" s="20" t="s">
        <v>63</v>
      </c>
      <c r="E753" s="172" t="s">
        <v>556</v>
      </c>
      <c r="F753" s="172" t="s">
        <v>93</v>
      </c>
      <c r="G753" s="64">
        <f>G754</f>
        <v>1261</v>
      </c>
      <c r="H753" s="11"/>
    </row>
    <row r="754" spans="1:8" x14ac:dyDescent="0.2">
      <c r="A754" s="16" t="s">
        <v>209</v>
      </c>
      <c r="B754" s="19" t="s">
        <v>277</v>
      </c>
      <c r="C754" s="20" t="s">
        <v>70</v>
      </c>
      <c r="D754" s="20" t="s">
        <v>63</v>
      </c>
      <c r="E754" s="172" t="s">
        <v>556</v>
      </c>
      <c r="F754" s="172" t="s">
        <v>210</v>
      </c>
      <c r="G754" s="390">
        <f>1542-281</f>
        <v>1261</v>
      </c>
      <c r="H754" s="11"/>
    </row>
    <row r="755" spans="1:8" ht="25.5" x14ac:dyDescent="0.2">
      <c r="A755" s="16" t="s">
        <v>335</v>
      </c>
      <c r="B755" s="19" t="s">
        <v>277</v>
      </c>
      <c r="C755" s="20" t="s">
        <v>70</v>
      </c>
      <c r="D755" s="20" t="s">
        <v>63</v>
      </c>
      <c r="E755" s="172" t="s">
        <v>556</v>
      </c>
      <c r="F755" s="172" t="s">
        <v>94</v>
      </c>
      <c r="G755" s="64">
        <f>G756</f>
        <v>279.3</v>
      </c>
      <c r="H755" s="11"/>
    </row>
    <row r="756" spans="1:8" ht="25.5" x14ac:dyDescent="0.2">
      <c r="A756" s="16" t="s">
        <v>631</v>
      </c>
      <c r="B756" s="19" t="s">
        <v>277</v>
      </c>
      <c r="C756" s="20" t="s">
        <v>70</v>
      </c>
      <c r="D756" s="20" t="s">
        <v>63</v>
      </c>
      <c r="E756" s="172" t="s">
        <v>556</v>
      </c>
      <c r="F756" s="172" t="s">
        <v>91</v>
      </c>
      <c r="G756" s="390">
        <v>279.3</v>
      </c>
      <c r="H756" s="11"/>
    </row>
    <row r="757" spans="1:8" x14ac:dyDescent="0.2">
      <c r="A757" s="16" t="s">
        <v>110</v>
      </c>
      <c r="B757" s="19" t="s">
        <v>277</v>
      </c>
      <c r="C757" s="20" t="s">
        <v>70</v>
      </c>
      <c r="D757" s="20" t="s">
        <v>63</v>
      </c>
      <c r="E757" s="172" t="s">
        <v>556</v>
      </c>
      <c r="F757" s="172" t="s">
        <v>111</v>
      </c>
      <c r="G757" s="64">
        <f>G758</f>
        <v>10</v>
      </c>
      <c r="H757" s="11"/>
    </row>
    <row r="758" spans="1:8" x14ac:dyDescent="0.2">
      <c r="A758" s="16" t="s">
        <v>113</v>
      </c>
      <c r="B758" s="19" t="s">
        <v>277</v>
      </c>
      <c r="C758" s="20" t="s">
        <v>70</v>
      </c>
      <c r="D758" s="20" t="s">
        <v>63</v>
      </c>
      <c r="E758" s="172" t="s">
        <v>556</v>
      </c>
      <c r="F758" s="172" t="s">
        <v>114</v>
      </c>
      <c r="G758" s="390">
        <f>8+2</f>
        <v>10</v>
      </c>
      <c r="H758" s="11"/>
    </row>
    <row r="759" spans="1:8" x14ac:dyDescent="0.2">
      <c r="A759" s="15" t="s">
        <v>83</v>
      </c>
      <c r="B759" s="40" t="s">
        <v>277</v>
      </c>
      <c r="C759" s="34" t="s">
        <v>70</v>
      </c>
      <c r="D759" s="34" t="s">
        <v>65</v>
      </c>
      <c r="E759" s="176"/>
      <c r="F759" s="176"/>
      <c r="G759" s="69">
        <f>G761+G768+G773+G778+G796</f>
        <v>13779.3</v>
      </c>
      <c r="H759" s="11"/>
    </row>
    <row r="760" spans="1:8" x14ac:dyDescent="0.2">
      <c r="A760" s="16" t="s">
        <v>496</v>
      </c>
      <c r="B760" s="19" t="s">
        <v>277</v>
      </c>
      <c r="C760" s="20" t="s">
        <v>70</v>
      </c>
      <c r="D760" s="20" t="s">
        <v>65</v>
      </c>
      <c r="E760" s="190" t="s">
        <v>497</v>
      </c>
      <c r="F760" s="172"/>
      <c r="G760" s="64">
        <f>G761+G768+G773</f>
        <v>313.5</v>
      </c>
      <c r="H760" s="11"/>
    </row>
    <row r="761" spans="1:8" ht="25.5" x14ac:dyDescent="0.2">
      <c r="A761" s="154" t="str">
        <f>'МП пр.5'!A125</f>
        <v>Муниципальная программа "Развитие культуры в Сусуманском городском округе на 2018- 2020 годы"</v>
      </c>
      <c r="B761" s="159" t="s">
        <v>277</v>
      </c>
      <c r="C761" s="155" t="s">
        <v>70</v>
      </c>
      <c r="D761" s="155" t="s">
        <v>65</v>
      </c>
      <c r="E761" s="188" t="str">
        <f>'МП пр.5'!B125</f>
        <v xml:space="preserve">7Е 0 00 00000 </v>
      </c>
      <c r="F761" s="171"/>
      <c r="G761" s="157">
        <f>G762</f>
        <v>261.60000000000002</v>
      </c>
      <c r="H761" s="11"/>
    </row>
    <row r="762" spans="1:8" x14ac:dyDescent="0.2">
      <c r="A762" s="486" t="str">
        <f>'МП пр.5'!A139</f>
        <v>Основное мероприятие "Сохранение культурного наследия и творческого потенциала"</v>
      </c>
      <c r="B762" s="19" t="s">
        <v>277</v>
      </c>
      <c r="C762" s="20" t="s">
        <v>70</v>
      </c>
      <c r="D762" s="20" t="s">
        <v>65</v>
      </c>
      <c r="E762" s="190" t="str">
        <f>'МП пр.5'!B139</f>
        <v xml:space="preserve">7Е 0 02 00000 </v>
      </c>
      <c r="F762" s="172"/>
      <c r="G762" s="64">
        <f>G763</f>
        <v>261.60000000000002</v>
      </c>
      <c r="H762" s="11"/>
    </row>
    <row r="763" spans="1:8" x14ac:dyDescent="0.2">
      <c r="A763" s="16" t="str">
        <f>'МП пр.5'!A146</f>
        <v>Проведение и участие в конкурсах, фестивалях, выставках, концертах, мастер- классах</v>
      </c>
      <c r="B763" s="19" t="s">
        <v>277</v>
      </c>
      <c r="C763" s="20" t="s">
        <v>70</v>
      </c>
      <c r="D763" s="20" t="s">
        <v>65</v>
      </c>
      <c r="E763" s="190" t="str">
        <f>'МП пр.5'!B146</f>
        <v xml:space="preserve">7Е 0 02 96120 </v>
      </c>
      <c r="F763" s="176"/>
      <c r="G763" s="64">
        <f>G764+G766</f>
        <v>261.60000000000002</v>
      </c>
      <c r="H763" s="11"/>
    </row>
    <row r="764" spans="1:8" ht="38.25" x14ac:dyDescent="0.2">
      <c r="A764" s="16" t="s">
        <v>92</v>
      </c>
      <c r="B764" s="19" t="s">
        <v>277</v>
      </c>
      <c r="C764" s="20" t="s">
        <v>70</v>
      </c>
      <c r="D764" s="20" t="s">
        <v>65</v>
      </c>
      <c r="E764" s="190" t="s">
        <v>350</v>
      </c>
      <c r="F764" s="172" t="s">
        <v>93</v>
      </c>
      <c r="G764" s="64">
        <f>G765</f>
        <v>84</v>
      </c>
      <c r="H764" s="11"/>
    </row>
    <row r="765" spans="1:8" x14ac:dyDescent="0.2">
      <c r="A765" s="16" t="s">
        <v>209</v>
      </c>
      <c r="B765" s="19" t="s">
        <v>277</v>
      </c>
      <c r="C765" s="20" t="s">
        <v>70</v>
      </c>
      <c r="D765" s="20" t="s">
        <v>65</v>
      </c>
      <c r="E765" s="190" t="s">
        <v>350</v>
      </c>
      <c r="F765" s="172" t="s">
        <v>210</v>
      </c>
      <c r="G765" s="64">
        <f>'МП пр.5'!G151</f>
        <v>84</v>
      </c>
      <c r="H765" s="11"/>
    </row>
    <row r="766" spans="1:8" ht="25.5" x14ac:dyDescent="0.2">
      <c r="A766" s="16" t="s">
        <v>335</v>
      </c>
      <c r="B766" s="19" t="s">
        <v>277</v>
      </c>
      <c r="C766" s="20" t="s">
        <v>70</v>
      </c>
      <c r="D766" s="20" t="s">
        <v>65</v>
      </c>
      <c r="E766" s="190" t="s">
        <v>350</v>
      </c>
      <c r="F766" s="172" t="s">
        <v>94</v>
      </c>
      <c r="G766" s="64">
        <f>G767</f>
        <v>177.6</v>
      </c>
      <c r="H766" s="11"/>
    </row>
    <row r="767" spans="1:8" ht="25.5" x14ac:dyDescent="0.2">
      <c r="A767" s="16" t="s">
        <v>631</v>
      </c>
      <c r="B767" s="19" t="s">
        <v>277</v>
      </c>
      <c r="C767" s="20" t="s">
        <v>70</v>
      </c>
      <c r="D767" s="20" t="s">
        <v>65</v>
      </c>
      <c r="E767" s="190" t="s">
        <v>350</v>
      </c>
      <c r="F767" s="172" t="s">
        <v>91</v>
      </c>
      <c r="G767" s="64">
        <f>'МП пр.5'!G154</f>
        <v>177.6</v>
      </c>
      <c r="H767" s="11"/>
    </row>
    <row r="768" spans="1:8" ht="25.5" x14ac:dyDescent="0.2">
      <c r="A768" s="154" t="str">
        <f>'МП пр.5'!A264</f>
        <v>Муниципальная программа  "Пожарная безопасность в Сусуманском городском округе на 2018- 2020 годы"</v>
      </c>
      <c r="B768" s="159" t="s">
        <v>277</v>
      </c>
      <c r="C768" s="155" t="s">
        <v>70</v>
      </c>
      <c r="D768" s="155" t="s">
        <v>65</v>
      </c>
      <c r="E768" s="188" t="str">
        <f>'МП пр.5'!B264</f>
        <v xml:space="preserve">7П 0 00 00000 </v>
      </c>
      <c r="F768" s="171"/>
      <c r="G768" s="157">
        <f>G769</f>
        <v>36.4</v>
      </c>
      <c r="H768" s="11"/>
    </row>
    <row r="769" spans="1:8" ht="25.5" x14ac:dyDescent="0.2">
      <c r="A769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9" s="19" t="s">
        <v>277</v>
      </c>
      <c r="C769" s="20" t="s">
        <v>70</v>
      </c>
      <c r="D769" s="20" t="s">
        <v>65</v>
      </c>
      <c r="E769" s="190" t="str">
        <f>'МП пр.5'!B265</f>
        <v xml:space="preserve">7П 0 01 00000 </v>
      </c>
      <c r="F769" s="172"/>
      <c r="G769" s="64">
        <f>G770</f>
        <v>36.4</v>
      </c>
      <c r="H769" s="11"/>
    </row>
    <row r="770" spans="1:8" x14ac:dyDescent="0.2">
      <c r="A770" s="29" t="str">
        <f>'МП пр.5'!A306</f>
        <v>Приобретение и заправка огнетушителей, средств индивидуальной защиты</v>
      </c>
      <c r="B770" s="19" t="s">
        <v>277</v>
      </c>
      <c r="C770" s="20" t="s">
        <v>70</v>
      </c>
      <c r="D770" s="20" t="s">
        <v>65</v>
      </c>
      <c r="E770" s="190" t="str">
        <f>'МП пр.5'!B306</f>
        <v xml:space="preserve">7П 0 01 94300 </v>
      </c>
      <c r="F770" s="172"/>
      <c r="G770" s="64">
        <f>G771</f>
        <v>36.4</v>
      </c>
      <c r="H770" s="11"/>
    </row>
    <row r="771" spans="1:8" ht="25.5" x14ac:dyDescent="0.2">
      <c r="A771" s="16" t="s">
        <v>335</v>
      </c>
      <c r="B771" s="19" t="s">
        <v>277</v>
      </c>
      <c r="C771" s="20" t="s">
        <v>70</v>
      </c>
      <c r="D771" s="20" t="s">
        <v>65</v>
      </c>
      <c r="E771" s="190" t="s">
        <v>250</v>
      </c>
      <c r="F771" s="172" t="s">
        <v>94</v>
      </c>
      <c r="G771" s="64">
        <f>G772</f>
        <v>36.4</v>
      </c>
      <c r="H771" s="11"/>
    </row>
    <row r="772" spans="1:8" ht="25.5" x14ac:dyDescent="0.2">
      <c r="A772" s="16" t="s">
        <v>631</v>
      </c>
      <c r="B772" s="19" t="s">
        <v>277</v>
      </c>
      <c r="C772" s="20" t="s">
        <v>70</v>
      </c>
      <c r="D772" s="20" t="s">
        <v>65</v>
      </c>
      <c r="E772" s="190" t="s">
        <v>250</v>
      </c>
      <c r="F772" s="172" t="s">
        <v>91</v>
      </c>
      <c r="G772" s="64">
        <f>'МП пр.5'!G320</f>
        <v>36.4</v>
      </c>
      <c r="H772" s="11"/>
    </row>
    <row r="773" spans="1:8" ht="38.25" x14ac:dyDescent="0.2">
      <c r="A773" s="158" t="str">
        <f>'МП пр.5'!A669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773" s="159" t="s">
        <v>277</v>
      </c>
      <c r="C773" s="155" t="s">
        <v>70</v>
      </c>
      <c r="D773" s="155" t="s">
        <v>65</v>
      </c>
      <c r="E773" s="171" t="str">
        <f>'МП пр.5'!B669</f>
        <v>7L 0 00 00000</v>
      </c>
      <c r="F773" s="178"/>
      <c r="G773" s="157">
        <f>G774</f>
        <v>15.5</v>
      </c>
      <c r="H773" s="11"/>
    </row>
    <row r="774" spans="1:8" x14ac:dyDescent="0.2">
      <c r="A774" s="16" t="str">
        <f>'МП пр.5'!A690</f>
        <v>Основное мероприятие "Гармонизация межнациональных отношений"</v>
      </c>
      <c r="B774" s="20" t="s">
        <v>277</v>
      </c>
      <c r="C774" s="20" t="s">
        <v>70</v>
      </c>
      <c r="D774" s="20" t="s">
        <v>65</v>
      </c>
      <c r="E774" s="172" t="str">
        <f>'МП пр.5'!B690</f>
        <v>7L 0 03 00000</v>
      </c>
      <c r="F774" s="173"/>
      <c r="G774" s="64">
        <f>G775</f>
        <v>15.5</v>
      </c>
      <c r="H774" s="11"/>
    </row>
    <row r="775" spans="1:8" ht="25.5" x14ac:dyDescent="0.2">
      <c r="A775" s="16" t="str">
        <f>'МП пр.5'!A697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75" s="20" t="s">
        <v>277</v>
      </c>
      <c r="C775" s="20" t="s">
        <v>70</v>
      </c>
      <c r="D775" s="20" t="s">
        <v>65</v>
      </c>
      <c r="E775" s="172" t="str">
        <f>'МП пр.5'!B697</f>
        <v>7L 0 03 97200</v>
      </c>
      <c r="F775" s="173"/>
      <c r="G775" s="64">
        <f>G776</f>
        <v>15.5</v>
      </c>
      <c r="H775" s="11"/>
    </row>
    <row r="776" spans="1:8" ht="25.5" x14ac:dyDescent="0.2">
      <c r="A776" s="16" t="s">
        <v>335</v>
      </c>
      <c r="B776" s="20" t="s">
        <v>277</v>
      </c>
      <c r="C776" s="20" t="s">
        <v>70</v>
      </c>
      <c r="D776" s="20" t="s">
        <v>65</v>
      </c>
      <c r="E776" s="172" t="s">
        <v>472</v>
      </c>
      <c r="F776" s="172" t="s">
        <v>94</v>
      </c>
      <c r="G776" s="64">
        <f>G777</f>
        <v>15.5</v>
      </c>
      <c r="H776" s="11"/>
    </row>
    <row r="777" spans="1:8" ht="25.5" x14ac:dyDescent="0.2">
      <c r="A777" s="16" t="s">
        <v>631</v>
      </c>
      <c r="B777" s="20" t="s">
        <v>277</v>
      </c>
      <c r="C777" s="20" t="s">
        <v>70</v>
      </c>
      <c r="D777" s="20" t="s">
        <v>65</v>
      </c>
      <c r="E777" s="172" t="s">
        <v>472</v>
      </c>
      <c r="F777" s="172" t="s">
        <v>91</v>
      </c>
      <c r="G777" s="390">
        <f>'МП пр.5'!G707</f>
        <v>15.5</v>
      </c>
      <c r="H777" s="11"/>
    </row>
    <row r="778" spans="1:8" ht="25.5" x14ac:dyDescent="0.2">
      <c r="A778" s="16" t="s">
        <v>279</v>
      </c>
      <c r="B778" s="19" t="s">
        <v>277</v>
      </c>
      <c r="C778" s="20" t="s">
        <v>70</v>
      </c>
      <c r="D778" s="20" t="s">
        <v>65</v>
      </c>
      <c r="E778" s="172" t="s">
        <v>176</v>
      </c>
      <c r="F778" s="172"/>
      <c r="G778" s="64">
        <f>G779</f>
        <v>6759.9000000000005</v>
      </c>
      <c r="H778" s="11"/>
    </row>
    <row r="779" spans="1:8" x14ac:dyDescent="0.2">
      <c r="A779" s="16" t="s">
        <v>47</v>
      </c>
      <c r="B779" s="19" t="s">
        <v>277</v>
      </c>
      <c r="C779" s="20" t="s">
        <v>70</v>
      </c>
      <c r="D779" s="20" t="s">
        <v>65</v>
      </c>
      <c r="E779" s="172" t="s">
        <v>182</v>
      </c>
      <c r="F779" s="172"/>
      <c r="G779" s="64">
        <f>G780+G783+G788+G791</f>
        <v>6759.9000000000005</v>
      </c>
      <c r="H779" s="11"/>
    </row>
    <row r="780" spans="1:8" x14ac:dyDescent="0.2">
      <c r="A780" s="16" t="s">
        <v>178</v>
      </c>
      <c r="B780" s="19" t="s">
        <v>277</v>
      </c>
      <c r="C780" s="20" t="s">
        <v>70</v>
      </c>
      <c r="D780" s="20" t="s">
        <v>65</v>
      </c>
      <c r="E780" s="172" t="s">
        <v>183</v>
      </c>
      <c r="F780" s="172"/>
      <c r="G780" s="64">
        <f>G781</f>
        <v>5775.1</v>
      </c>
      <c r="H780" s="11"/>
    </row>
    <row r="781" spans="1:8" ht="38.25" x14ac:dyDescent="0.2">
      <c r="A781" s="16" t="s">
        <v>92</v>
      </c>
      <c r="B781" s="19" t="s">
        <v>277</v>
      </c>
      <c r="C781" s="20" t="s">
        <v>70</v>
      </c>
      <c r="D781" s="20" t="s">
        <v>65</v>
      </c>
      <c r="E781" s="172" t="s">
        <v>183</v>
      </c>
      <c r="F781" s="172" t="s">
        <v>93</v>
      </c>
      <c r="G781" s="64">
        <f>G782</f>
        <v>5775.1</v>
      </c>
      <c r="H781" s="11"/>
    </row>
    <row r="782" spans="1:8" x14ac:dyDescent="0.2">
      <c r="A782" s="16" t="s">
        <v>89</v>
      </c>
      <c r="B782" s="19" t="s">
        <v>277</v>
      </c>
      <c r="C782" s="20" t="s">
        <v>70</v>
      </c>
      <c r="D782" s="20" t="s">
        <v>65</v>
      </c>
      <c r="E782" s="172" t="s">
        <v>183</v>
      </c>
      <c r="F782" s="172" t="s">
        <v>90</v>
      </c>
      <c r="G782" s="64">
        <v>5775.1</v>
      </c>
      <c r="H782" s="11"/>
    </row>
    <row r="783" spans="1:8" x14ac:dyDescent="0.2">
      <c r="A783" s="16" t="s">
        <v>179</v>
      </c>
      <c r="B783" s="19" t="s">
        <v>277</v>
      </c>
      <c r="C783" s="20" t="s">
        <v>70</v>
      </c>
      <c r="D783" s="20" t="s">
        <v>65</v>
      </c>
      <c r="E783" s="172" t="s">
        <v>184</v>
      </c>
      <c r="F783" s="172"/>
      <c r="G783" s="64">
        <f>G784+G786</f>
        <v>408.70000000000005</v>
      </c>
      <c r="H783" s="11"/>
    </row>
    <row r="784" spans="1:8" ht="25.5" x14ac:dyDescent="0.2">
      <c r="A784" s="16" t="s">
        <v>335</v>
      </c>
      <c r="B784" s="19" t="s">
        <v>277</v>
      </c>
      <c r="C784" s="20" t="s">
        <v>70</v>
      </c>
      <c r="D784" s="20" t="s">
        <v>65</v>
      </c>
      <c r="E784" s="172" t="s">
        <v>184</v>
      </c>
      <c r="F784" s="172" t="s">
        <v>94</v>
      </c>
      <c r="G784" s="64">
        <f>G785</f>
        <v>329.6</v>
      </c>
      <c r="H784" s="11"/>
    </row>
    <row r="785" spans="1:8" ht="25.5" x14ac:dyDescent="0.2">
      <c r="A785" s="16" t="s">
        <v>631</v>
      </c>
      <c r="B785" s="19" t="s">
        <v>277</v>
      </c>
      <c r="C785" s="20" t="s">
        <v>70</v>
      </c>
      <c r="D785" s="20" t="s">
        <v>65</v>
      </c>
      <c r="E785" s="172" t="s">
        <v>184</v>
      </c>
      <c r="F785" s="172" t="s">
        <v>91</v>
      </c>
      <c r="G785" s="64">
        <v>329.6</v>
      </c>
      <c r="H785" s="11"/>
    </row>
    <row r="786" spans="1:8" x14ac:dyDescent="0.2">
      <c r="A786" s="16" t="s">
        <v>110</v>
      </c>
      <c r="B786" s="19" t="s">
        <v>277</v>
      </c>
      <c r="C786" s="20" t="s">
        <v>70</v>
      </c>
      <c r="D786" s="20" t="s">
        <v>65</v>
      </c>
      <c r="E786" s="172" t="s">
        <v>184</v>
      </c>
      <c r="F786" s="172" t="s">
        <v>111</v>
      </c>
      <c r="G786" s="64">
        <f>G787</f>
        <v>79.099999999999994</v>
      </c>
      <c r="H786" s="11"/>
    </row>
    <row r="787" spans="1:8" x14ac:dyDescent="0.2">
      <c r="A787" s="16" t="s">
        <v>113</v>
      </c>
      <c r="B787" s="19" t="s">
        <v>277</v>
      </c>
      <c r="C787" s="20" t="s">
        <v>70</v>
      </c>
      <c r="D787" s="20" t="s">
        <v>65</v>
      </c>
      <c r="E787" s="172" t="s">
        <v>184</v>
      </c>
      <c r="F787" s="172" t="s">
        <v>114</v>
      </c>
      <c r="G787" s="64">
        <v>79.099999999999994</v>
      </c>
      <c r="H787" s="11"/>
    </row>
    <row r="788" spans="1:8" ht="51" x14ac:dyDescent="0.2">
      <c r="A788" s="16" t="s">
        <v>205</v>
      </c>
      <c r="B788" s="19" t="s">
        <v>277</v>
      </c>
      <c r="C788" s="20" t="s">
        <v>70</v>
      </c>
      <c r="D788" s="20" t="s">
        <v>65</v>
      </c>
      <c r="E788" s="172" t="s">
        <v>480</v>
      </c>
      <c r="F788" s="172"/>
      <c r="G788" s="64">
        <f>G789</f>
        <v>281.10000000000002</v>
      </c>
      <c r="H788" s="11"/>
    </row>
    <row r="789" spans="1:8" ht="38.25" x14ac:dyDescent="0.2">
      <c r="A789" s="16" t="s">
        <v>92</v>
      </c>
      <c r="B789" s="19" t="s">
        <v>277</v>
      </c>
      <c r="C789" s="20" t="s">
        <v>70</v>
      </c>
      <c r="D789" s="20" t="s">
        <v>65</v>
      </c>
      <c r="E789" s="172" t="s">
        <v>480</v>
      </c>
      <c r="F789" s="172" t="s">
        <v>93</v>
      </c>
      <c r="G789" s="64">
        <f>G790</f>
        <v>281.10000000000002</v>
      </c>
      <c r="H789" s="11"/>
    </row>
    <row r="790" spans="1:8" x14ac:dyDescent="0.2">
      <c r="A790" s="16" t="s">
        <v>89</v>
      </c>
      <c r="B790" s="19" t="s">
        <v>277</v>
      </c>
      <c r="C790" s="20" t="s">
        <v>70</v>
      </c>
      <c r="D790" s="20" t="s">
        <v>65</v>
      </c>
      <c r="E790" s="172" t="s">
        <v>480</v>
      </c>
      <c r="F790" s="172" t="s">
        <v>90</v>
      </c>
      <c r="G790" s="390">
        <f>325-32.7-11.2</f>
        <v>281.10000000000002</v>
      </c>
      <c r="H790" s="11"/>
    </row>
    <row r="791" spans="1:8" x14ac:dyDescent="0.2">
      <c r="A791" s="16" t="s">
        <v>177</v>
      </c>
      <c r="B791" s="19" t="s">
        <v>277</v>
      </c>
      <c r="C791" s="20" t="s">
        <v>70</v>
      </c>
      <c r="D791" s="20" t="s">
        <v>65</v>
      </c>
      <c r="E791" s="172" t="s">
        <v>481</v>
      </c>
      <c r="F791" s="172"/>
      <c r="G791" s="64">
        <f>G792+G794</f>
        <v>295</v>
      </c>
      <c r="H791" s="11"/>
    </row>
    <row r="792" spans="1:8" ht="38.25" x14ac:dyDescent="0.2">
      <c r="A792" s="16" t="s">
        <v>92</v>
      </c>
      <c r="B792" s="19" t="s">
        <v>277</v>
      </c>
      <c r="C792" s="20" t="s">
        <v>70</v>
      </c>
      <c r="D792" s="20" t="s">
        <v>65</v>
      </c>
      <c r="E792" s="172" t="s">
        <v>481</v>
      </c>
      <c r="F792" s="172" t="s">
        <v>93</v>
      </c>
      <c r="G792" s="64">
        <f>G793</f>
        <v>11</v>
      </c>
      <c r="H792" s="11"/>
    </row>
    <row r="793" spans="1:8" x14ac:dyDescent="0.2">
      <c r="A793" s="16" t="s">
        <v>89</v>
      </c>
      <c r="B793" s="19" t="s">
        <v>277</v>
      </c>
      <c r="C793" s="20" t="s">
        <v>70</v>
      </c>
      <c r="D793" s="20" t="s">
        <v>65</v>
      </c>
      <c r="E793" s="172" t="s">
        <v>481</v>
      </c>
      <c r="F793" s="172" t="s">
        <v>90</v>
      </c>
      <c r="G793" s="390">
        <f>251.1-240.1</f>
        <v>11</v>
      </c>
      <c r="H793" s="11"/>
    </row>
    <row r="794" spans="1:8" x14ac:dyDescent="0.2">
      <c r="A794" s="16" t="s">
        <v>101</v>
      </c>
      <c r="B794" s="19" t="s">
        <v>277</v>
      </c>
      <c r="C794" s="20" t="s">
        <v>70</v>
      </c>
      <c r="D794" s="20" t="s">
        <v>65</v>
      </c>
      <c r="E794" s="172" t="s">
        <v>481</v>
      </c>
      <c r="F794" s="262">
        <v>300</v>
      </c>
      <c r="G794" s="64">
        <f>G795</f>
        <v>284</v>
      </c>
      <c r="H794" s="11"/>
    </row>
    <row r="795" spans="1:8" x14ac:dyDescent="0.2">
      <c r="A795" s="351" t="s">
        <v>116</v>
      </c>
      <c r="B795" s="19" t="s">
        <v>277</v>
      </c>
      <c r="C795" s="20" t="s">
        <v>70</v>
      </c>
      <c r="D795" s="20" t="s">
        <v>65</v>
      </c>
      <c r="E795" s="172" t="s">
        <v>481</v>
      </c>
      <c r="F795" s="262">
        <v>320</v>
      </c>
      <c r="G795" s="390">
        <f>272.8+11.2</f>
        <v>284</v>
      </c>
      <c r="H795" s="11"/>
    </row>
    <row r="796" spans="1:8" x14ac:dyDescent="0.2">
      <c r="A796" s="16" t="s">
        <v>533</v>
      </c>
      <c r="B796" s="19" t="s">
        <v>277</v>
      </c>
      <c r="C796" s="20" t="s">
        <v>70</v>
      </c>
      <c r="D796" s="20" t="s">
        <v>65</v>
      </c>
      <c r="E796" s="172" t="s">
        <v>534</v>
      </c>
      <c r="F796" s="172"/>
      <c r="G796" s="64">
        <f>G797+G804+G807</f>
        <v>6705.9</v>
      </c>
      <c r="H796" s="11"/>
    </row>
    <row r="797" spans="1:8" x14ac:dyDescent="0.2">
      <c r="A797" s="16" t="s">
        <v>265</v>
      </c>
      <c r="B797" s="19" t="s">
        <v>277</v>
      </c>
      <c r="C797" s="20" t="s">
        <v>70</v>
      </c>
      <c r="D797" s="20" t="s">
        <v>65</v>
      </c>
      <c r="E797" s="172" t="s">
        <v>535</v>
      </c>
      <c r="F797" s="172"/>
      <c r="G797" s="64">
        <f>G798+G800+G802</f>
        <v>6374.9</v>
      </c>
      <c r="H797" s="11"/>
    </row>
    <row r="798" spans="1:8" ht="38.25" x14ac:dyDescent="0.2">
      <c r="A798" s="16" t="s">
        <v>92</v>
      </c>
      <c r="B798" s="19" t="s">
        <v>277</v>
      </c>
      <c r="C798" s="20" t="s">
        <v>70</v>
      </c>
      <c r="D798" s="20" t="s">
        <v>65</v>
      </c>
      <c r="E798" s="172" t="s">
        <v>535</v>
      </c>
      <c r="F798" s="172" t="s">
        <v>93</v>
      </c>
      <c r="G798" s="64">
        <f>G799</f>
        <v>5978.9</v>
      </c>
      <c r="H798" s="11"/>
    </row>
    <row r="799" spans="1:8" x14ac:dyDescent="0.2">
      <c r="A799" s="16" t="s">
        <v>209</v>
      </c>
      <c r="B799" s="19" t="s">
        <v>277</v>
      </c>
      <c r="C799" s="20" t="s">
        <v>70</v>
      </c>
      <c r="D799" s="20" t="s">
        <v>65</v>
      </c>
      <c r="E799" s="172" t="s">
        <v>535</v>
      </c>
      <c r="F799" s="172" t="s">
        <v>210</v>
      </c>
      <c r="G799" s="390">
        <f>5430.9+548</f>
        <v>5978.9</v>
      </c>
      <c r="H799" s="11"/>
    </row>
    <row r="800" spans="1:8" ht="25.5" x14ac:dyDescent="0.2">
      <c r="A800" s="16" t="s">
        <v>335</v>
      </c>
      <c r="B800" s="66" t="s">
        <v>277</v>
      </c>
      <c r="C800" s="65" t="s">
        <v>70</v>
      </c>
      <c r="D800" s="65" t="s">
        <v>65</v>
      </c>
      <c r="E800" s="172" t="s">
        <v>535</v>
      </c>
      <c r="F800" s="183" t="s">
        <v>94</v>
      </c>
      <c r="G800" s="64">
        <f>G801</f>
        <v>386</v>
      </c>
      <c r="H800" s="11"/>
    </row>
    <row r="801" spans="1:25" ht="25.5" x14ac:dyDescent="0.2">
      <c r="A801" s="16" t="s">
        <v>631</v>
      </c>
      <c r="B801" s="19" t="s">
        <v>277</v>
      </c>
      <c r="C801" s="20" t="s">
        <v>70</v>
      </c>
      <c r="D801" s="20" t="s">
        <v>65</v>
      </c>
      <c r="E801" s="172" t="s">
        <v>535</v>
      </c>
      <c r="F801" s="172" t="s">
        <v>91</v>
      </c>
      <c r="G801" s="64">
        <f>342+44</f>
        <v>386</v>
      </c>
      <c r="H801" s="11"/>
    </row>
    <row r="802" spans="1:25" x14ac:dyDescent="0.2">
      <c r="A802" s="16" t="s">
        <v>110</v>
      </c>
      <c r="B802" s="19" t="s">
        <v>277</v>
      </c>
      <c r="C802" s="20" t="s">
        <v>70</v>
      </c>
      <c r="D802" s="20" t="s">
        <v>65</v>
      </c>
      <c r="E802" s="172" t="s">
        <v>535</v>
      </c>
      <c r="F802" s="172" t="s">
        <v>111</v>
      </c>
      <c r="G802" s="64">
        <f>G803</f>
        <v>10</v>
      </c>
      <c r="H802" s="11"/>
    </row>
    <row r="803" spans="1:25" x14ac:dyDescent="0.2">
      <c r="A803" s="16" t="s">
        <v>113</v>
      </c>
      <c r="B803" s="19" t="s">
        <v>277</v>
      </c>
      <c r="C803" s="20" t="s">
        <v>70</v>
      </c>
      <c r="D803" s="20" t="s">
        <v>65</v>
      </c>
      <c r="E803" s="172" t="s">
        <v>535</v>
      </c>
      <c r="F803" s="172" t="s">
        <v>114</v>
      </c>
      <c r="G803" s="64">
        <v>10</v>
      </c>
      <c r="H803" s="11"/>
    </row>
    <row r="804" spans="1:25" ht="51" x14ac:dyDescent="0.2">
      <c r="A804" s="16" t="s">
        <v>205</v>
      </c>
      <c r="B804" s="19" t="s">
        <v>277</v>
      </c>
      <c r="C804" s="20" t="s">
        <v>70</v>
      </c>
      <c r="D804" s="20" t="s">
        <v>65</v>
      </c>
      <c r="E804" s="172" t="s">
        <v>536</v>
      </c>
      <c r="F804" s="172"/>
      <c r="G804" s="64">
        <f>G805</f>
        <v>330</v>
      </c>
      <c r="H804" s="11"/>
    </row>
    <row r="805" spans="1:25" ht="38.25" x14ac:dyDescent="0.2">
      <c r="A805" s="16" t="s">
        <v>92</v>
      </c>
      <c r="B805" s="19" t="s">
        <v>277</v>
      </c>
      <c r="C805" s="20" t="s">
        <v>70</v>
      </c>
      <c r="D805" s="20" t="s">
        <v>65</v>
      </c>
      <c r="E805" s="172" t="s">
        <v>536</v>
      </c>
      <c r="F805" s="172" t="s">
        <v>93</v>
      </c>
      <c r="G805" s="64">
        <f>G806</f>
        <v>330</v>
      </c>
      <c r="H805" s="11"/>
    </row>
    <row r="806" spans="1:25" x14ac:dyDescent="0.2">
      <c r="A806" s="16" t="s">
        <v>209</v>
      </c>
      <c r="B806" s="19" t="s">
        <v>277</v>
      </c>
      <c r="C806" s="20" t="s">
        <v>70</v>
      </c>
      <c r="D806" s="20" t="s">
        <v>65</v>
      </c>
      <c r="E806" s="172" t="s">
        <v>536</v>
      </c>
      <c r="F806" s="172" t="s">
        <v>210</v>
      </c>
      <c r="G806" s="390">
        <f>600-270</f>
        <v>330</v>
      </c>
      <c r="H806" s="11"/>
    </row>
    <row r="807" spans="1:25" x14ac:dyDescent="0.2">
      <c r="A807" s="16" t="s">
        <v>177</v>
      </c>
      <c r="B807" s="19" t="s">
        <v>277</v>
      </c>
      <c r="C807" s="20" t="s">
        <v>70</v>
      </c>
      <c r="D807" s="20" t="s">
        <v>65</v>
      </c>
      <c r="E807" s="172" t="s">
        <v>537</v>
      </c>
      <c r="F807" s="172"/>
      <c r="G807" s="64">
        <f>G808</f>
        <v>1</v>
      </c>
      <c r="H807" s="11"/>
    </row>
    <row r="808" spans="1:25" ht="38.25" x14ac:dyDescent="0.2">
      <c r="A808" s="16" t="s">
        <v>92</v>
      </c>
      <c r="B808" s="19" t="s">
        <v>277</v>
      </c>
      <c r="C808" s="20" t="s">
        <v>70</v>
      </c>
      <c r="D808" s="20" t="s">
        <v>65</v>
      </c>
      <c r="E808" s="172" t="s">
        <v>537</v>
      </c>
      <c r="F808" s="172" t="s">
        <v>93</v>
      </c>
      <c r="G808" s="64">
        <f>G809</f>
        <v>1</v>
      </c>
      <c r="H808" s="11"/>
    </row>
    <row r="809" spans="1:25" x14ac:dyDescent="0.2">
      <c r="A809" s="16" t="s">
        <v>209</v>
      </c>
      <c r="B809" s="19" t="s">
        <v>277</v>
      </c>
      <c r="C809" s="20" t="s">
        <v>70</v>
      </c>
      <c r="D809" s="20" t="s">
        <v>65</v>
      </c>
      <c r="E809" s="172" t="s">
        <v>537</v>
      </c>
      <c r="F809" s="172" t="s">
        <v>210</v>
      </c>
      <c r="G809" s="390">
        <f>15-14</f>
        <v>1</v>
      </c>
      <c r="H809" s="11"/>
    </row>
    <row r="810" spans="1:25" x14ac:dyDescent="0.2">
      <c r="A810" s="15" t="s">
        <v>59</v>
      </c>
      <c r="B810" s="40" t="s">
        <v>277</v>
      </c>
      <c r="C810" s="34" t="s">
        <v>68</v>
      </c>
      <c r="D810" s="34" t="s">
        <v>34</v>
      </c>
      <c r="E810" s="176"/>
      <c r="F810" s="176"/>
      <c r="G810" s="69">
        <f>G811</f>
        <v>67.7</v>
      </c>
      <c r="H810" s="11"/>
    </row>
    <row r="811" spans="1:25" x14ac:dyDescent="0.2">
      <c r="A811" s="23" t="s">
        <v>58</v>
      </c>
      <c r="B811" s="40" t="s">
        <v>277</v>
      </c>
      <c r="C811" s="34" t="s">
        <v>68</v>
      </c>
      <c r="D811" s="34" t="s">
        <v>67</v>
      </c>
      <c r="E811" s="176"/>
      <c r="F811" s="176"/>
      <c r="G811" s="69">
        <f>G813</f>
        <v>67.7</v>
      </c>
      <c r="H811" s="11"/>
    </row>
    <row r="812" spans="1:25" x14ac:dyDescent="0.2">
      <c r="A812" s="49" t="s">
        <v>496</v>
      </c>
      <c r="B812" s="19" t="s">
        <v>277</v>
      </c>
      <c r="C812" s="20" t="s">
        <v>68</v>
      </c>
      <c r="D812" s="20" t="s">
        <v>67</v>
      </c>
      <c r="E812" s="190" t="s">
        <v>497</v>
      </c>
      <c r="F812" s="172"/>
      <c r="G812" s="64">
        <f>G813</f>
        <v>67.7</v>
      </c>
      <c r="H812" s="11"/>
    </row>
    <row r="813" spans="1:25" ht="25.5" x14ac:dyDescent="0.2">
      <c r="A813" s="154" t="str">
        <f>'МП пр.5'!A169</f>
        <v>Муниципальная программа "Обеспечение жильем молодых семей  в Сусуманском городском округе  на 2018- 2020 годы"</v>
      </c>
      <c r="B813" s="159" t="s">
        <v>277</v>
      </c>
      <c r="C813" s="155" t="s">
        <v>68</v>
      </c>
      <c r="D813" s="155" t="s">
        <v>67</v>
      </c>
      <c r="E813" s="188" t="str">
        <f>'МП пр.5'!B169</f>
        <v xml:space="preserve">7Ж 0 00 00000 </v>
      </c>
      <c r="F813" s="171"/>
      <c r="G813" s="157">
        <f>G814</f>
        <v>67.7</v>
      </c>
      <c r="H813" s="11"/>
    </row>
    <row r="814" spans="1:25" s="31" customFormat="1" x14ac:dyDescent="0.2">
      <c r="A814" s="200" t="str">
        <f>'МП пр.5'!A170</f>
        <v>Основное мероприятие "Улучшение жилищных условий молодых семей"</v>
      </c>
      <c r="B814" s="164" t="s">
        <v>277</v>
      </c>
      <c r="C814" s="151" t="s">
        <v>68</v>
      </c>
      <c r="D814" s="151" t="s">
        <v>67</v>
      </c>
      <c r="E814" s="192" t="str">
        <f>'МП пр.5'!B170</f>
        <v xml:space="preserve">7Ж 0 01 00000 </v>
      </c>
      <c r="F814" s="177"/>
      <c r="G814" s="282">
        <f>G815</f>
        <v>67.7</v>
      </c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</row>
    <row r="815" spans="1:25" ht="25.5" x14ac:dyDescent="0.2">
      <c r="A815" s="200" t="str">
        <f>'МП пр.5'!A171</f>
        <v>Дополнительная социальная выплата молодым семьям при рождении (усыновлении) каждого ребенка</v>
      </c>
      <c r="B815" s="164" t="s">
        <v>277</v>
      </c>
      <c r="C815" s="151" t="s">
        <v>68</v>
      </c>
      <c r="D815" s="151" t="s">
        <v>67</v>
      </c>
      <c r="E815" s="192" t="str">
        <f>'МП пр.5'!B172</f>
        <v>7Ж 0 01 73070</v>
      </c>
      <c r="F815" s="177"/>
      <c r="G815" s="282">
        <f>G816</f>
        <v>67.7</v>
      </c>
      <c r="H815" s="11"/>
    </row>
    <row r="816" spans="1:25" x14ac:dyDescent="0.2">
      <c r="A816" s="150" t="s">
        <v>101</v>
      </c>
      <c r="B816" s="164" t="s">
        <v>277</v>
      </c>
      <c r="C816" s="151" t="s">
        <v>68</v>
      </c>
      <c r="D816" s="151" t="s">
        <v>67</v>
      </c>
      <c r="E816" s="192" t="str">
        <f>'МП пр.5'!B173</f>
        <v>7Ж 0 01 73070</v>
      </c>
      <c r="F816" s="177" t="s">
        <v>102</v>
      </c>
      <c r="G816" s="282">
        <f>G817</f>
        <v>67.7</v>
      </c>
      <c r="H816" s="11"/>
    </row>
    <row r="817" spans="1:8" x14ac:dyDescent="0.2">
      <c r="A817" s="150" t="s">
        <v>116</v>
      </c>
      <c r="B817" s="164" t="s">
        <v>277</v>
      </c>
      <c r="C817" s="151" t="s">
        <v>68</v>
      </c>
      <c r="D817" s="151" t="s">
        <v>67</v>
      </c>
      <c r="E817" s="192" t="str">
        <f>'МП пр.5'!B174</f>
        <v>7Ж 0 01 73070</v>
      </c>
      <c r="F817" s="177" t="s">
        <v>115</v>
      </c>
      <c r="G817" s="282">
        <f>'МП пр.5'!G176</f>
        <v>67.7</v>
      </c>
      <c r="H817" s="11"/>
    </row>
    <row r="818" spans="1:8" x14ac:dyDescent="0.2">
      <c r="A818" s="15" t="s">
        <v>80</v>
      </c>
      <c r="B818" s="40" t="s">
        <v>277</v>
      </c>
      <c r="C818" s="34" t="s">
        <v>71</v>
      </c>
      <c r="D818" s="34" t="s">
        <v>34</v>
      </c>
      <c r="E818" s="172"/>
      <c r="F818" s="172"/>
      <c r="G818" s="69">
        <f>G819</f>
        <v>29099.5</v>
      </c>
      <c r="H818" s="11"/>
    </row>
    <row r="819" spans="1:8" x14ac:dyDescent="0.2">
      <c r="A819" s="15" t="s">
        <v>81</v>
      </c>
      <c r="B819" s="40" t="s">
        <v>277</v>
      </c>
      <c r="C819" s="34" t="s">
        <v>71</v>
      </c>
      <c r="D819" s="34" t="s">
        <v>63</v>
      </c>
      <c r="E819" s="176"/>
      <c r="F819" s="176"/>
      <c r="G819" s="69">
        <f>G820+G854+G864</f>
        <v>29099.5</v>
      </c>
      <c r="H819" s="11"/>
    </row>
    <row r="820" spans="1:8" x14ac:dyDescent="0.2">
      <c r="A820" s="49" t="s">
        <v>496</v>
      </c>
      <c r="B820" s="19" t="s">
        <v>277</v>
      </c>
      <c r="C820" s="20" t="s">
        <v>71</v>
      </c>
      <c r="D820" s="20" t="s">
        <v>63</v>
      </c>
      <c r="E820" s="190" t="s">
        <v>497</v>
      </c>
      <c r="F820" s="172"/>
      <c r="G820" s="64">
        <f>G821+G840+G835</f>
        <v>1867</v>
      </c>
      <c r="H820" s="11"/>
    </row>
    <row r="821" spans="1:8" ht="25.5" x14ac:dyDescent="0.2">
      <c r="A821" s="154" t="str">
        <f>'МП пр.5'!A264</f>
        <v>Муниципальная программа  "Пожарная безопасность в Сусуманском городском округе на 2018- 2020 годы"</v>
      </c>
      <c r="B821" s="159" t="s">
        <v>277</v>
      </c>
      <c r="C821" s="155" t="s">
        <v>71</v>
      </c>
      <c r="D821" s="155" t="s">
        <v>63</v>
      </c>
      <c r="E821" s="188" t="str">
        <f>'МП пр.5'!B264</f>
        <v xml:space="preserve">7П 0 00 00000 </v>
      </c>
      <c r="F821" s="171"/>
      <c r="G821" s="157">
        <f>G822</f>
        <v>329.1</v>
      </c>
      <c r="H821" s="11"/>
    </row>
    <row r="822" spans="1:8" ht="25.5" x14ac:dyDescent="0.2">
      <c r="A822" s="29" t="str">
        <f>'МП пр.5'!A265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2" s="19" t="s">
        <v>277</v>
      </c>
      <c r="C822" s="20" t="s">
        <v>71</v>
      </c>
      <c r="D822" s="20" t="s">
        <v>63</v>
      </c>
      <c r="E822" s="190" t="str">
        <f>'МП пр.5'!B265</f>
        <v xml:space="preserve">7П 0 01 00000 </v>
      </c>
      <c r="F822" s="172"/>
      <c r="G822" s="64">
        <f>G823+G826+G829+G832</f>
        <v>329.1</v>
      </c>
      <c r="H822" s="11"/>
    </row>
    <row r="823" spans="1:8" ht="38.25" x14ac:dyDescent="0.2">
      <c r="A823" s="29" t="str">
        <f>'МП пр.5'!A266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3" s="19" t="s">
        <v>277</v>
      </c>
      <c r="C823" s="20" t="s">
        <v>71</v>
      </c>
      <c r="D823" s="20" t="s">
        <v>63</v>
      </c>
      <c r="E823" s="190" t="str">
        <f>'МП пр.5'!B266</f>
        <v xml:space="preserve">7П 0 01 94100 </v>
      </c>
      <c r="F823" s="172"/>
      <c r="G823" s="64">
        <f>G824</f>
        <v>180</v>
      </c>
      <c r="H823" s="11"/>
    </row>
    <row r="824" spans="1:8" ht="25.5" x14ac:dyDescent="0.2">
      <c r="A824" s="16" t="s">
        <v>95</v>
      </c>
      <c r="B824" s="19" t="s">
        <v>277</v>
      </c>
      <c r="C824" s="20" t="s">
        <v>71</v>
      </c>
      <c r="D824" s="20" t="s">
        <v>63</v>
      </c>
      <c r="E824" s="190" t="s">
        <v>237</v>
      </c>
      <c r="F824" s="172" t="s">
        <v>96</v>
      </c>
      <c r="G824" s="64">
        <f>G825</f>
        <v>180</v>
      </c>
      <c r="H824" s="11"/>
    </row>
    <row r="825" spans="1:8" x14ac:dyDescent="0.2">
      <c r="A825" s="16" t="s">
        <v>99</v>
      </c>
      <c r="B825" s="19" t="s">
        <v>277</v>
      </c>
      <c r="C825" s="20" t="s">
        <v>71</v>
      </c>
      <c r="D825" s="20" t="s">
        <v>63</v>
      </c>
      <c r="E825" s="190" t="s">
        <v>237</v>
      </c>
      <c r="F825" s="172" t="s">
        <v>100</v>
      </c>
      <c r="G825" s="64">
        <f>'МП пр.5'!G290</f>
        <v>180</v>
      </c>
      <c r="H825" s="11"/>
    </row>
    <row r="826" spans="1:8" x14ac:dyDescent="0.2">
      <c r="A826" s="29" t="str">
        <f>'МП пр.5'!A306</f>
        <v>Приобретение и заправка огнетушителей, средств индивидуальной защиты</v>
      </c>
      <c r="B826" s="19" t="s">
        <v>277</v>
      </c>
      <c r="C826" s="20" t="s">
        <v>71</v>
      </c>
      <c r="D826" s="20" t="s">
        <v>63</v>
      </c>
      <c r="E826" s="190" t="str">
        <f>'МП пр.5'!B306</f>
        <v xml:space="preserve">7П 0 01 94300 </v>
      </c>
      <c r="F826" s="172"/>
      <c r="G826" s="64">
        <f>G827</f>
        <v>33.6</v>
      </c>
      <c r="H826" s="11"/>
    </row>
    <row r="827" spans="1:8" ht="25.5" x14ac:dyDescent="0.2">
      <c r="A827" s="16" t="s">
        <v>95</v>
      </c>
      <c r="B827" s="19" t="s">
        <v>277</v>
      </c>
      <c r="C827" s="20" t="s">
        <v>71</v>
      </c>
      <c r="D827" s="20" t="s">
        <v>63</v>
      </c>
      <c r="E827" s="190" t="s">
        <v>250</v>
      </c>
      <c r="F827" s="172" t="s">
        <v>96</v>
      </c>
      <c r="G827" s="64">
        <f>G828</f>
        <v>33.6</v>
      </c>
      <c r="H827" s="11"/>
    </row>
    <row r="828" spans="1:8" x14ac:dyDescent="0.2">
      <c r="A828" s="16" t="s">
        <v>99</v>
      </c>
      <c r="B828" s="19" t="s">
        <v>277</v>
      </c>
      <c r="C828" s="20" t="s">
        <v>71</v>
      </c>
      <c r="D828" s="20" t="s">
        <v>63</v>
      </c>
      <c r="E828" s="190" t="s">
        <v>250</v>
      </c>
      <c r="F828" s="172" t="s">
        <v>100</v>
      </c>
      <c r="G828" s="64">
        <f>'МП пр.5'!G325</f>
        <v>33.6</v>
      </c>
      <c r="H828" s="11"/>
    </row>
    <row r="829" spans="1:8" ht="25.5" x14ac:dyDescent="0.2">
      <c r="A829" s="29" t="str">
        <f>'МП пр.5'!A345</f>
        <v>Проведение проверок исправности и ремонт систем противопожарного водоснабжения, приобретение и обслуживание гидрантов</v>
      </c>
      <c r="B829" s="19" t="s">
        <v>277</v>
      </c>
      <c r="C829" s="20" t="s">
        <v>71</v>
      </c>
      <c r="D829" s="20" t="s">
        <v>63</v>
      </c>
      <c r="E829" s="190" t="str">
        <f>'МП пр.5'!B345</f>
        <v xml:space="preserve">7П 0 01 94500 </v>
      </c>
      <c r="F829" s="172"/>
      <c r="G829" s="64">
        <f>G830</f>
        <v>94.5</v>
      </c>
      <c r="H829" s="11"/>
    </row>
    <row r="830" spans="1:8" ht="25.5" x14ac:dyDescent="0.2">
      <c r="A830" s="16" t="s">
        <v>95</v>
      </c>
      <c r="B830" s="19" t="s">
        <v>277</v>
      </c>
      <c r="C830" s="20" t="s">
        <v>71</v>
      </c>
      <c r="D830" s="20" t="s">
        <v>63</v>
      </c>
      <c r="E830" s="190" t="s">
        <v>239</v>
      </c>
      <c r="F830" s="172" t="s">
        <v>96</v>
      </c>
      <c r="G830" s="64">
        <f>G831</f>
        <v>94.5</v>
      </c>
      <c r="H830" s="11"/>
    </row>
    <row r="831" spans="1:8" x14ac:dyDescent="0.2">
      <c r="A831" s="16" t="s">
        <v>99</v>
      </c>
      <c r="B831" s="19" t="s">
        <v>277</v>
      </c>
      <c r="C831" s="20" t="s">
        <v>71</v>
      </c>
      <c r="D831" s="20" t="s">
        <v>63</v>
      </c>
      <c r="E831" s="190" t="s">
        <v>239</v>
      </c>
      <c r="F831" s="172" t="s">
        <v>100</v>
      </c>
      <c r="G831" s="64">
        <f>'МП пр.5'!G368</f>
        <v>94.5</v>
      </c>
      <c r="H831" s="11"/>
    </row>
    <row r="832" spans="1:8" x14ac:dyDescent="0.2">
      <c r="A832" s="29" t="str">
        <f>'МП пр.5'!A389</f>
        <v>Изготовление планов эвакуации</v>
      </c>
      <c r="B832" s="19" t="s">
        <v>277</v>
      </c>
      <c r="C832" s="20" t="s">
        <v>71</v>
      </c>
      <c r="D832" s="20" t="s">
        <v>63</v>
      </c>
      <c r="E832" s="190" t="str">
        <f>'МП пр.5'!B389</f>
        <v xml:space="preserve">7П 0 01 94700 </v>
      </c>
      <c r="F832" s="172"/>
      <c r="G832" s="64">
        <f>G833</f>
        <v>21</v>
      </c>
      <c r="H832" s="11"/>
    </row>
    <row r="833" spans="1:25" ht="25.5" x14ac:dyDescent="0.2">
      <c r="A833" s="16" t="s">
        <v>95</v>
      </c>
      <c r="B833" s="19" t="s">
        <v>277</v>
      </c>
      <c r="C833" s="20" t="s">
        <v>71</v>
      </c>
      <c r="D833" s="20" t="s">
        <v>63</v>
      </c>
      <c r="E833" s="190" t="s">
        <v>430</v>
      </c>
      <c r="F833" s="172" t="s">
        <v>96</v>
      </c>
      <c r="G833" s="64">
        <f>G834</f>
        <v>21</v>
      </c>
      <c r="H833" s="11"/>
    </row>
    <row r="834" spans="1:25" x14ac:dyDescent="0.2">
      <c r="A834" s="16" t="s">
        <v>99</v>
      </c>
      <c r="B834" s="19" t="s">
        <v>277</v>
      </c>
      <c r="C834" s="20" t="s">
        <v>71</v>
      </c>
      <c r="D834" s="20" t="s">
        <v>63</v>
      </c>
      <c r="E834" s="190" t="s">
        <v>430</v>
      </c>
      <c r="F834" s="172" t="s">
        <v>100</v>
      </c>
      <c r="G834" s="64">
        <f>'МП пр.5'!G394</f>
        <v>21</v>
      </c>
      <c r="H834" s="11"/>
    </row>
    <row r="835" spans="1:25" ht="25.5" x14ac:dyDescent="0.2">
      <c r="A835" s="229" t="s">
        <v>442</v>
      </c>
      <c r="B835" s="230" t="s">
        <v>277</v>
      </c>
      <c r="C835" s="231" t="s">
        <v>71</v>
      </c>
      <c r="D835" s="231" t="s">
        <v>63</v>
      </c>
      <c r="E835" s="230" t="s">
        <v>156</v>
      </c>
      <c r="F835" s="231"/>
      <c r="G835" s="157">
        <f>G836</f>
        <v>300</v>
      </c>
      <c r="H835" s="11"/>
    </row>
    <row r="836" spans="1:25" ht="25.5" x14ac:dyDescent="0.2">
      <c r="A836" s="232" t="s">
        <v>194</v>
      </c>
      <c r="B836" s="217" t="s">
        <v>277</v>
      </c>
      <c r="C836" s="214" t="s">
        <v>71</v>
      </c>
      <c r="D836" s="214" t="s">
        <v>63</v>
      </c>
      <c r="E836" s="217" t="s">
        <v>313</v>
      </c>
      <c r="F836" s="214"/>
      <c r="G836" s="64">
        <f>G837</f>
        <v>300</v>
      </c>
      <c r="H836" s="11"/>
    </row>
    <row r="837" spans="1:25" x14ac:dyDescent="0.2">
      <c r="A837" s="232" t="s">
        <v>165</v>
      </c>
      <c r="B837" s="217" t="s">
        <v>277</v>
      </c>
      <c r="C837" s="214" t="s">
        <v>71</v>
      </c>
      <c r="D837" s="214" t="s">
        <v>63</v>
      </c>
      <c r="E837" s="217" t="s">
        <v>314</v>
      </c>
      <c r="F837" s="214"/>
      <c r="G837" s="64">
        <f>G838</f>
        <v>300</v>
      </c>
      <c r="H837" s="11"/>
    </row>
    <row r="838" spans="1:25" ht="25.5" x14ac:dyDescent="0.2">
      <c r="A838" s="213" t="s">
        <v>95</v>
      </c>
      <c r="B838" s="217" t="s">
        <v>277</v>
      </c>
      <c r="C838" s="214" t="s">
        <v>71</v>
      </c>
      <c r="D838" s="214" t="s">
        <v>63</v>
      </c>
      <c r="E838" s="217" t="s">
        <v>314</v>
      </c>
      <c r="F838" s="214" t="s">
        <v>96</v>
      </c>
      <c r="G838" s="64">
        <f>G839</f>
        <v>300</v>
      </c>
      <c r="H838" s="11"/>
    </row>
    <row r="839" spans="1:25" x14ac:dyDescent="0.2">
      <c r="A839" s="213" t="s">
        <v>99</v>
      </c>
      <c r="B839" s="217" t="s">
        <v>277</v>
      </c>
      <c r="C839" s="214" t="s">
        <v>71</v>
      </c>
      <c r="D839" s="214" t="s">
        <v>63</v>
      </c>
      <c r="E839" s="217" t="s">
        <v>314</v>
      </c>
      <c r="F839" s="214" t="s">
        <v>100</v>
      </c>
      <c r="G839" s="64">
        <f>'МП пр.5'!G557</f>
        <v>300</v>
      </c>
      <c r="H839" s="11"/>
    </row>
    <row r="840" spans="1:25" ht="25.5" x14ac:dyDescent="0.2">
      <c r="A840" s="154" t="str">
        <f>'МП пр.5'!A565</f>
        <v>Муниципальная программа "Развитие физической культуры и спорта в Сусуманском городском округе на 2018- 2020 годы"</v>
      </c>
      <c r="B840" s="159" t="s">
        <v>277</v>
      </c>
      <c r="C840" s="155" t="s">
        <v>71</v>
      </c>
      <c r="D840" s="155" t="s">
        <v>63</v>
      </c>
      <c r="E840" s="188" t="str">
        <f>'МП пр.5'!B565</f>
        <v xml:space="preserve">7Ф 0 00 00000 </v>
      </c>
      <c r="F840" s="171"/>
      <c r="G840" s="157">
        <f>G841</f>
        <v>1237.9000000000001</v>
      </c>
      <c r="H840" s="11"/>
    </row>
    <row r="841" spans="1:25" ht="25.5" x14ac:dyDescent="0.2">
      <c r="A841" s="29" t="str">
        <f>'МП пр.5'!A566</f>
        <v>Основное мероприятие "Приобщение различных слоев населения к регулярным занятиям физической культурой и спортом"</v>
      </c>
      <c r="B841" s="19" t="s">
        <v>277</v>
      </c>
      <c r="C841" s="20" t="s">
        <v>71</v>
      </c>
      <c r="D841" s="20" t="s">
        <v>63</v>
      </c>
      <c r="E841" s="190" t="str">
        <f>'МП пр.5'!B566</f>
        <v xml:space="preserve">7Ф 0 01 00000 </v>
      </c>
      <c r="F841" s="172"/>
      <c r="G841" s="64">
        <f>G845+G848+G851+G842</f>
        <v>1237.9000000000001</v>
      </c>
      <c r="H841" s="11"/>
    </row>
    <row r="842" spans="1:25" s="31" customFormat="1" ht="37.9" customHeight="1" x14ac:dyDescent="0.2">
      <c r="A842" s="200" t="str">
        <f>'МП пр.5'!A567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42" s="164" t="s">
        <v>277</v>
      </c>
      <c r="C842" s="151" t="s">
        <v>71</v>
      </c>
      <c r="D842" s="151" t="s">
        <v>63</v>
      </c>
      <c r="E842" s="192" t="str">
        <f>'МП пр.5'!B568</f>
        <v xml:space="preserve">7Ф 0 01 75010 </v>
      </c>
      <c r="F842" s="177"/>
      <c r="G842" s="282">
        <f>G843</f>
        <v>87.9</v>
      </c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</row>
    <row r="843" spans="1:25" s="76" customFormat="1" ht="25.5" x14ac:dyDescent="0.2">
      <c r="A843" s="150" t="s">
        <v>95</v>
      </c>
      <c r="B843" s="164" t="s">
        <v>277</v>
      </c>
      <c r="C843" s="151" t="s">
        <v>71</v>
      </c>
      <c r="D843" s="151" t="s">
        <v>63</v>
      </c>
      <c r="E843" s="192" t="str">
        <f>'МП пр.5'!B569</f>
        <v xml:space="preserve">7Ф 0 01 75010 </v>
      </c>
      <c r="F843" s="177" t="s">
        <v>96</v>
      </c>
      <c r="G843" s="282">
        <f>G844</f>
        <v>87.9</v>
      </c>
      <c r="I843" s="208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  <c r="Y843" s="208"/>
    </row>
    <row r="844" spans="1:25" s="76" customFormat="1" x14ac:dyDescent="0.2">
      <c r="A844" s="150" t="s">
        <v>99</v>
      </c>
      <c r="B844" s="164" t="s">
        <v>277</v>
      </c>
      <c r="C844" s="151" t="s">
        <v>71</v>
      </c>
      <c r="D844" s="151" t="s">
        <v>63</v>
      </c>
      <c r="E844" s="192" t="str">
        <f>'МП пр.5'!B570</f>
        <v xml:space="preserve">7Ф 0 01 75010 </v>
      </c>
      <c r="F844" s="177" t="s">
        <v>100</v>
      </c>
      <c r="G844" s="282">
        <f>'МП пр.5'!G572</f>
        <v>87.9</v>
      </c>
      <c r="I844" s="208"/>
      <c r="J844" s="208"/>
      <c r="K844" s="208"/>
      <c r="L844" s="208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  <c r="Y844" s="208"/>
    </row>
    <row r="845" spans="1:25" x14ac:dyDescent="0.2">
      <c r="A845" s="29" t="str">
        <f>'МП пр.5'!A573</f>
        <v>Укрепление материально- технической базы</v>
      </c>
      <c r="B845" s="19" t="s">
        <v>277</v>
      </c>
      <c r="C845" s="20" t="s">
        <v>71</v>
      </c>
      <c r="D845" s="20" t="s">
        <v>63</v>
      </c>
      <c r="E845" s="190" t="str">
        <f>'МП пр.5'!B573</f>
        <v xml:space="preserve">7Ф 0 01 92500 </v>
      </c>
      <c r="F845" s="172"/>
      <c r="G845" s="64">
        <f>G846</f>
        <v>300</v>
      </c>
      <c r="H845" s="11"/>
    </row>
    <row r="846" spans="1:25" ht="25.5" x14ac:dyDescent="0.2">
      <c r="A846" s="16" t="s">
        <v>95</v>
      </c>
      <c r="B846" s="19" t="s">
        <v>277</v>
      </c>
      <c r="C846" s="20" t="s">
        <v>71</v>
      </c>
      <c r="D846" s="20" t="s">
        <v>63</v>
      </c>
      <c r="E846" s="190" t="s">
        <v>261</v>
      </c>
      <c r="F846" s="172" t="s">
        <v>96</v>
      </c>
      <c r="G846" s="64">
        <f>G847</f>
        <v>300</v>
      </c>
      <c r="H846" s="11"/>
    </row>
    <row r="847" spans="1:25" x14ac:dyDescent="0.2">
      <c r="A847" s="16" t="s">
        <v>99</v>
      </c>
      <c r="B847" s="19" t="s">
        <v>277</v>
      </c>
      <c r="C847" s="20" t="s">
        <v>71</v>
      </c>
      <c r="D847" s="20" t="s">
        <v>63</v>
      </c>
      <c r="E847" s="190" t="s">
        <v>261</v>
      </c>
      <c r="F847" s="172" t="s">
        <v>100</v>
      </c>
      <c r="G847" s="64">
        <f>'МП пр.5'!G578</f>
        <v>300</v>
      </c>
      <c r="H847" s="11"/>
    </row>
    <row r="848" spans="1:25" x14ac:dyDescent="0.2">
      <c r="A848" s="29" t="str">
        <f>'МП пр.5'!A579</f>
        <v>Оздоровительная, спортивно- массовая работа с населением, проведение мероприятий</v>
      </c>
      <c r="B848" s="19" t="s">
        <v>277</v>
      </c>
      <c r="C848" s="20" t="s">
        <v>71</v>
      </c>
      <c r="D848" s="20" t="s">
        <v>63</v>
      </c>
      <c r="E848" s="190" t="str">
        <f>'МП пр.5'!B579</f>
        <v xml:space="preserve">7Ф 0 01 93100 </v>
      </c>
      <c r="F848" s="172"/>
      <c r="G848" s="64">
        <f>G849</f>
        <v>580</v>
      </c>
      <c r="H848" s="11"/>
    </row>
    <row r="849" spans="1:8" ht="25.5" x14ac:dyDescent="0.2">
      <c r="A849" s="16" t="s">
        <v>95</v>
      </c>
      <c r="B849" s="19" t="s">
        <v>277</v>
      </c>
      <c r="C849" s="20" t="s">
        <v>71</v>
      </c>
      <c r="D849" s="20" t="s">
        <v>63</v>
      </c>
      <c r="E849" s="190" t="s">
        <v>260</v>
      </c>
      <c r="F849" s="172" t="s">
        <v>96</v>
      </c>
      <c r="G849" s="64">
        <f>G850</f>
        <v>580</v>
      </c>
      <c r="H849" s="11"/>
    </row>
    <row r="850" spans="1:8" x14ac:dyDescent="0.2">
      <c r="A850" s="16" t="s">
        <v>99</v>
      </c>
      <c r="B850" s="19" t="s">
        <v>277</v>
      </c>
      <c r="C850" s="20" t="s">
        <v>71</v>
      </c>
      <c r="D850" s="20" t="s">
        <v>63</v>
      </c>
      <c r="E850" s="190" t="s">
        <v>260</v>
      </c>
      <c r="F850" s="172" t="s">
        <v>100</v>
      </c>
      <c r="G850" s="64">
        <f>'МП пр.5'!G584</f>
        <v>580</v>
      </c>
      <c r="H850" s="11"/>
    </row>
    <row r="851" spans="1:8" x14ac:dyDescent="0.2">
      <c r="A851" s="29" t="str">
        <f>'МП пр.5'!A585</f>
        <v>Устройство спортивных сооружений</v>
      </c>
      <c r="B851" s="19" t="s">
        <v>277</v>
      </c>
      <c r="C851" s="20" t="s">
        <v>71</v>
      </c>
      <c r="D851" s="20" t="s">
        <v>63</v>
      </c>
      <c r="E851" s="190" t="str">
        <f>'МП пр.5'!B585</f>
        <v xml:space="preserve">7Ф 0 01 93200 </v>
      </c>
      <c r="F851" s="172"/>
      <c r="G851" s="64">
        <f>G852</f>
        <v>270</v>
      </c>
      <c r="H851" s="11"/>
    </row>
    <row r="852" spans="1:8" ht="25.5" x14ac:dyDescent="0.2">
      <c r="A852" s="16" t="s">
        <v>95</v>
      </c>
      <c r="B852" s="19" t="s">
        <v>277</v>
      </c>
      <c r="C852" s="20" t="s">
        <v>71</v>
      </c>
      <c r="D852" s="20" t="s">
        <v>63</v>
      </c>
      <c r="E852" s="190" t="s">
        <v>262</v>
      </c>
      <c r="F852" s="172" t="s">
        <v>96</v>
      </c>
      <c r="G852" s="64">
        <f>G853</f>
        <v>270</v>
      </c>
      <c r="H852" s="11"/>
    </row>
    <row r="853" spans="1:8" x14ac:dyDescent="0.2">
      <c r="A853" s="16" t="s">
        <v>99</v>
      </c>
      <c r="B853" s="19" t="s">
        <v>277</v>
      </c>
      <c r="C853" s="20" t="s">
        <v>71</v>
      </c>
      <c r="D853" s="20" t="s">
        <v>63</v>
      </c>
      <c r="E853" s="190" t="s">
        <v>262</v>
      </c>
      <c r="F853" s="172" t="s">
        <v>100</v>
      </c>
      <c r="G853" s="64">
        <f>'МП пр.5'!G590</f>
        <v>270</v>
      </c>
      <c r="H853" s="11"/>
    </row>
    <row r="854" spans="1:8" ht="25.5" x14ac:dyDescent="0.2">
      <c r="A854" s="16" t="s">
        <v>559</v>
      </c>
      <c r="B854" s="19" t="s">
        <v>277</v>
      </c>
      <c r="C854" s="20" t="s">
        <v>71</v>
      </c>
      <c r="D854" s="20" t="s">
        <v>63</v>
      </c>
      <c r="E854" s="172" t="s">
        <v>560</v>
      </c>
      <c r="F854" s="172"/>
      <c r="G854" s="64">
        <f>G855+G858+G861</f>
        <v>26713.1</v>
      </c>
      <c r="H854" s="11"/>
    </row>
    <row r="855" spans="1:8" x14ac:dyDescent="0.2">
      <c r="A855" s="30" t="s">
        <v>186</v>
      </c>
      <c r="B855" s="19" t="s">
        <v>277</v>
      </c>
      <c r="C855" s="36" t="s">
        <v>71</v>
      </c>
      <c r="D855" s="36" t="s">
        <v>63</v>
      </c>
      <c r="E855" s="172" t="s">
        <v>561</v>
      </c>
      <c r="F855" s="172"/>
      <c r="G855" s="64">
        <f>G856</f>
        <v>26541.399999999998</v>
      </c>
      <c r="H855" s="11"/>
    </row>
    <row r="856" spans="1:8" ht="25.5" x14ac:dyDescent="0.2">
      <c r="A856" s="30" t="s">
        <v>95</v>
      </c>
      <c r="B856" s="19" t="s">
        <v>277</v>
      </c>
      <c r="C856" s="20" t="s">
        <v>71</v>
      </c>
      <c r="D856" s="20" t="s">
        <v>63</v>
      </c>
      <c r="E856" s="172" t="s">
        <v>561</v>
      </c>
      <c r="F856" s="172" t="s">
        <v>96</v>
      </c>
      <c r="G856" s="64">
        <f>G857</f>
        <v>26541.399999999998</v>
      </c>
      <c r="H856" s="11"/>
    </row>
    <row r="857" spans="1:8" x14ac:dyDescent="0.2">
      <c r="A857" s="30" t="s">
        <v>99</v>
      </c>
      <c r="B857" s="19" t="s">
        <v>277</v>
      </c>
      <c r="C857" s="20" t="s">
        <v>71</v>
      </c>
      <c r="D857" s="20" t="s">
        <v>63</v>
      </c>
      <c r="E857" s="172" t="s">
        <v>561</v>
      </c>
      <c r="F857" s="172" t="s">
        <v>100</v>
      </c>
      <c r="G857" s="390">
        <f>26442.5-146+278-173.4+140.3</f>
        <v>26541.399999999998</v>
      </c>
      <c r="H857" s="11"/>
    </row>
    <row r="858" spans="1:8" ht="51" x14ac:dyDescent="0.2">
      <c r="A858" s="16" t="s">
        <v>205</v>
      </c>
      <c r="B858" s="19" t="s">
        <v>277</v>
      </c>
      <c r="C858" s="20" t="s">
        <v>71</v>
      </c>
      <c r="D858" s="20" t="s">
        <v>63</v>
      </c>
      <c r="E858" s="172" t="s">
        <v>562</v>
      </c>
      <c r="F858" s="172"/>
      <c r="G858" s="64">
        <f>G859</f>
        <v>159.69999999999999</v>
      </c>
      <c r="H858" s="11"/>
    </row>
    <row r="859" spans="1:8" ht="25.5" x14ac:dyDescent="0.2">
      <c r="A859" s="30" t="s">
        <v>95</v>
      </c>
      <c r="B859" s="19" t="s">
        <v>277</v>
      </c>
      <c r="C859" s="20" t="s">
        <v>71</v>
      </c>
      <c r="D859" s="20" t="s">
        <v>63</v>
      </c>
      <c r="E859" s="172" t="s">
        <v>562</v>
      </c>
      <c r="F859" s="172" t="s">
        <v>96</v>
      </c>
      <c r="G859" s="64">
        <f>G860</f>
        <v>159.69999999999999</v>
      </c>
      <c r="H859" s="11"/>
    </row>
    <row r="860" spans="1:8" x14ac:dyDescent="0.2">
      <c r="A860" s="30" t="s">
        <v>99</v>
      </c>
      <c r="B860" s="19" t="s">
        <v>277</v>
      </c>
      <c r="C860" s="20" t="s">
        <v>71</v>
      </c>
      <c r="D860" s="20" t="s">
        <v>63</v>
      </c>
      <c r="E860" s="172" t="s">
        <v>562</v>
      </c>
      <c r="F860" s="172" t="s">
        <v>100</v>
      </c>
      <c r="G860" s="390">
        <f>275-115.3</f>
        <v>159.69999999999999</v>
      </c>
      <c r="H860" s="11"/>
    </row>
    <row r="861" spans="1:8" x14ac:dyDescent="0.2">
      <c r="A861" s="16" t="s">
        <v>177</v>
      </c>
      <c r="B861" s="19" t="s">
        <v>277</v>
      </c>
      <c r="C861" s="20" t="s">
        <v>71</v>
      </c>
      <c r="D861" s="20" t="s">
        <v>63</v>
      </c>
      <c r="E861" s="172" t="s">
        <v>563</v>
      </c>
      <c r="F861" s="172"/>
      <c r="G861" s="64">
        <f>G862</f>
        <v>12</v>
      </c>
      <c r="H861" s="11"/>
    </row>
    <row r="862" spans="1:8" ht="25.5" x14ac:dyDescent="0.2">
      <c r="A862" s="30" t="s">
        <v>95</v>
      </c>
      <c r="B862" s="19" t="s">
        <v>277</v>
      </c>
      <c r="C862" s="20" t="s">
        <v>71</v>
      </c>
      <c r="D862" s="20" t="s">
        <v>63</v>
      </c>
      <c r="E862" s="172" t="s">
        <v>563</v>
      </c>
      <c r="F862" s="172" t="s">
        <v>96</v>
      </c>
      <c r="G862" s="64">
        <f>G863</f>
        <v>12</v>
      </c>
      <c r="H862" s="11"/>
    </row>
    <row r="863" spans="1:8" x14ac:dyDescent="0.2">
      <c r="A863" s="30" t="s">
        <v>99</v>
      </c>
      <c r="B863" s="19" t="s">
        <v>277</v>
      </c>
      <c r="C863" s="20" t="s">
        <v>71</v>
      </c>
      <c r="D863" s="20" t="s">
        <v>63</v>
      </c>
      <c r="E863" s="172" t="s">
        <v>563</v>
      </c>
      <c r="F863" s="172" t="s">
        <v>100</v>
      </c>
      <c r="G863" s="390">
        <f>37-25</f>
        <v>12</v>
      </c>
      <c r="H863" s="11"/>
    </row>
    <row r="864" spans="1:8" x14ac:dyDescent="0.2">
      <c r="A864" s="16" t="s">
        <v>28</v>
      </c>
      <c r="B864" s="19" t="s">
        <v>277</v>
      </c>
      <c r="C864" s="20" t="s">
        <v>71</v>
      </c>
      <c r="D864" s="20" t="s">
        <v>63</v>
      </c>
      <c r="E864" s="172" t="s">
        <v>564</v>
      </c>
      <c r="F864" s="172"/>
      <c r="G864" s="64">
        <f>G865</f>
        <v>519.4</v>
      </c>
      <c r="H864" s="11"/>
    </row>
    <row r="865" spans="1:25" x14ac:dyDescent="0.2">
      <c r="A865" s="5" t="s">
        <v>565</v>
      </c>
      <c r="B865" s="19" t="s">
        <v>277</v>
      </c>
      <c r="C865" s="36" t="s">
        <v>71</v>
      </c>
      <c r="D865" s="20" t="s">
        <v>63</v>
      </c>
      <c r="E865" s="183" t="s">
        <v>566</v>
      </c>
      <c r="F865" s="172"/>
      <c r="G865" s="64">
        <f>G866</f>
        <v>519.4</v>
      </c>
      <c r="H865" s="11"/>
    </row>
    <row r="866" spans="1:25" ht="25.5" x14ac:dyDescent="0.2">
      <c r="A866" s="30" t="s">
        <v>95</v>
      </c>
      <c r="B866" s="19" t="s">
        <v>277</v>
      </c>
      <c r="C866" s="36" t="s">
        <v>71</v>
      </c>
      <c r="D866" s="20" t="s">
        <v>63</v>
      </c>
      <c r="E866" s="183" t="s">
        <v>566</v>
      </c>
      <c r="F866" s="172" t="s">
        <v>96</v>
      </c>
      <c r="G866" s="64">
        <f>G867</f>
        <v>519.4</v>
      </c>
      <c r="H866" s="11"/>
    </row>
    <row r="867" spans="1:25" x14ac:dyDescent="0.2">
      <c r="A867" s="30" t="s">
        <v>99</v>
      </c>
      <c r="B867" s="19" t="s">
        <v>277</v>
      </c>
      <c r="C867" s="36" t="s">
        <v>71</v>
      </c>
      <c r="D867" s="20" t="s">
        <v>63</v>
      </c>
      <c r="E867" s="183" t="s">
        <v>566</v>
      </c>
      <c r="F867" s="172" t="s">
        <v>100</v>
      </c>
      <c r="G867" s="390">
        <f>200+146+173.4</f>
        <v>519.4</v>
      </c>
      <c r="H867" s="11"/>
    </row>
    <row r="868" spans="1:25" ht="25.5" x14ac:dyDescent="0.2">
      <c r="A868" s="161" t="s">
        <v>322</v>
      </c>
      <c r="B868" s="162" t="s">
        <v>278</v>
      </c>
      <c r="C868" s="148"/>
      <c r="D868" s="148"/>
      <c r="E868" s="199"/>
      <c r="F868" s="199"/>
      <c r="G868" s="338">
        <f>G884+G915+G990+G869</f>
        <v>70411</v>
      </c>
      <c r="H868" s="11"/>
      <c r="I868" s="359"/>
      <c r="J868" s="359"/>
      <c r="K868" s="360"/>
      <c r="L868" s="358"/>
    </row>
    <row r="869" spans="1:25" x14ac:dyDescent="0.2">
      <c r="A869" s="211" t="s">
        <v>2</v>
      </c>
      <c r="B869" s="212" t="s">
        <v>278</v>
      </c>
      <c r="C869" s="212" t="s">
        <v>63</v>
      </c>
      <c r="D869" s="212" t="s">
        <v>34</v>
      </c>
      <c r="E869" s="212"/>
      <c r="F869" s="212"/>
      <c r="G869" s="69">
        <f>G870+G879</f>
        <v>576</v>
      </c>
      <c r="H869" s="248"/>
      <c r="I869" s="98"/>
      <c r="J869" s="98"/>
      <c r="K869" s="360"/>
      <c r="L869" s="358"/>
    </row>
    <row r="870" spans="1:25" ht="38.25" x14ac:dyDescent="0.2">
      <c r="A870" s="211" t="s">
        <v>17</v>
      </c>
      <c r="B870" s="212" t="s">
        <v>278</v>
      </c>
      <c r="C870" s="212" t="s">
        <v>63</v>
      </c>
      <c r="D870" s="212" t="s">
        <v>65</v>
      </c>
      <c r="E870" s="212"/>
      <c r="F870" s="212"/>
      <c r="G870" s="69">
        <f>G871</f>
        <v>535</v>
      </c>
      <c r="H870" s="11"/>
      <c r="I870" s="98"/>
      <c r="J870" s="98"/>
      <c r="K870" s="360"/>
      <c r="L870" s="358"/>
    </row>
    <row r="871" spans="1:25" ht="25.5" x14ac:dyDescent="0.2">
      <c r="A871" s="213" t="s">
        <v>279</v>
      </c>
      <c r="B871" s="214" t="s">
        <v>278</v>
      </c>
      <c r="C871" s="214" t="s">
        <v>63</v>
      </c>
      <c r="D871" s="214" t="s">
        <v>65</v>
      </c>
      <c r="E871" s="214" t="s">
        <v>176</v>
      </c>
      <c r="F871" s="212"/>
      <c r="G871" s="64">
        <f>G872</f>
        <v>535</v>
      </c>
      <c r="H871" s="11"/>
      <c r="I871" s="98"/>
      <c r="J871" s="98"/>
      <c r="K871" s="360"/>
      <c r="L871" s="358"/>
    </row>
    <row r="872" spans="1:25" x14ac:dyDescent="0.2">
      <c r="A872" s="213" t="s">
        <v>47</v>
      </c>
      <c r="B872" s="214" t="s">
        <v>278</v>
      </c>
      <c r="C872" s="214" t="s">
        <v>63</v>
      </c>
      <c r="D872" s="214" t="s">
        <v>65</v>
      </c>
      <c r="E872" s="214" t="s">
        <v>182</v>
      </c>
      <c r="F872" s="212"/>
      <c r="G872" s="64">
        <f>G873</f>
        <v>535</v>
      </c>
      <c r="H872" s="11"/>
      <c r="I872" s="98"/>
      <c r="J872" s="98"/>
      <c r="K872" s="360"/>
      <c r="L872" s="358"/>
    </row>
    <row r="873" spans="1:25" x14ac:dyDescent="0.2">
      <c r="A873" s="213" t="s">
        <v>179</v>
      </c>
      <c r="B873" s="214" t="s">
        <v>278</v>
      </c>
      <c r="C873" s="214" t="s">
        <v>63</v>
      </c>
      <c r="D873" s="214" t="s">
        <v>65</v>
      </c>
      <c r="E873" s="214" t="s">
        <v>184</v>
      </c>
      <c r="F873" s="214"/>
      <c r="G873" s="64">
        <f>G876+G874</f>
        <v>535</v>
      </c>
      <c r="H873" s="11"/>
      <c r="I873" s="98"/>
      <c r="J873" s="98"/>
      <c r="K873" s="360"/>
      <c r="L873" s="358"/>
    </row>
    <row r="874" spans="1:25" ht="25.5" x14ac:dyDescent="0.2">
      <c r="A874" s="213" t="s">
        <v>335</v>
      </c>
      <c r="B874" s="214" t="s">
        <v>278</v>
      </c>
      <c r="C874" s="214" t="s">
        <v>63</v>
      </c>
      <c r="D874" s="214" t="s">
        <v>65</v>
      </c>
      <c r="E874" s="214" t="s">
        <v>184</v>
      </c>
      <c r="F874" s="214" t="s">
        <v>94</v>
      </c>
      <c r="G874" s="64">
        <f>G875</f>
        <v>380</v>
      </c>
      <c r="H874" s="11"/>
      <c r="I874" s="98"/>
      <c r="J874" s="98"/>
      <c r="K874" s="360"/>
      <c r="L874" s="358"/>
    </row>
    <row r="875" spans="1:25" ht="25.5" x14ac:dyDescent="0.2">
      <c r="A875" s="16" t="s">
        <v>631</v>
      </c>
      <c r="B875" s="214" t="s">
        <v>278</v>
      </c>
      <c r="C875" s="214" t="s">
        <v>63</v>
      </c>
      <c r="D875" s="214" t="s">
        <v>65</v>
      </c>
      <c r="E875" s="214" t="s">
        <v>184</v>
      </c>
      <c r="F875" s="214" t="s">
        <v>91</v>
      </c>
      <c r="G875" s="390">
        <f>200+180</f>
        <v>380</v>
      </c>
      <c r="H875" s="11"/>
      <c r="I875" s="98"/>
      <c r="J875" s="98"/>
      <c r="K875" s="360"/>
      <c r="L875" s="358"/>
    </row>
    <row r="876" spans="1:25" x14ac:dyDescent="0.2">
      <c r="A876" s="213" t="s">
        <v>110</v>
      </c>
      <c r="B876" s="214" t="s">
        <v>278</v>
      </c>
      <c r="C876" s="214" t="s">
        <v>63</v>
      </c>
      <c r="D876" s="214" t="s">
        <v>65</v>
      </c>
      <c r="E876" s="214" t="s">
        <v>184</v>
      </c>
      <c r="F876" s="214" t="s">
        <v>111</v>
      </c>
      <c r="G876" s="64">
        <f>G878+G877</f>
        <v>155</v>
      </c>
      <c r="H876" s="11"/>
      <c r="I876" s="98"/>
      <c r="J876" s="98"/>
      <c r="K876" s="360"/>
      <c r="L876" s="358"/>
    </row>
    <row r="877" spans="1:25" s="31" customFormat="1" x14ac:dyDescent="0.2">
      <c r="A877" s="351" t="s">
        <v>675</v>
      </c>
      <c r="B877" s="214" t="s">
        <v>278</v>
      </c>
      <c r="C877" s="214" t="s">
        <v>63</v>
      </c>
      <c r="D877" s="214" t="s">
        <v>65</v>
      </c>
      <c r="E877" s="214" t="s">
        <v>184</v>
      </c>
      <c r="F877" s="388">
        <v>830</v>
      </c>
      <c r="G877" s="64">
        <v>150</v>
      </c>
      <c r="I877" s="98"/>
      <c r="J877" s="98"/>
      <c r="K877" s="360"/>
      <c r="L877" s="35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</row>
    <row r="878" spans="1:25" x14ac:dyDescent="0.2">
      <c r="A878" s="213" t="s">
        <v>113</v>
      </c>
      <c r="B878" s="214" t="s">
        <v>278</v>
      </c>
      <c r="C878" s="214" t="s">
        <v>63</v>
      </c>
      <c r="D878" s="214" t="s">
        <v>65</v>
      </c>
      <c r="E878" s="214" t="s">
        <v>184</v>
      </c>
      <c r="F878" s="214" t="s">
        <v>114</v>
      </c>
      <c r="G878" s="64">
        <v>5</v>
      </c>
      <c r="H878" s="11"/>
      <c r="I878" s="98"/>
      <c r="J878" s="98"/>
      <c r="K878" s="360"/>
      <c r="L878" s="358"/>
    </row>
    <row r="879" spans="1:25" x14ac:dyDescent="0.2">
      <c r="A879" s="211" t="s">
        <v>60</v>
      </c>
      <c r="B879" s="215" t="s">
        <v>278</v>
      </c>
      <c r="C879" s="212" t="s">
        <v>63</v>
      </c>
      <c r="D879" s="212" t="s">
        <v>84</v>
      </c>
      <c r="E879" s="214"/>
      <c r="F879" s="214"/>
      <c r="G879" s="69">
        <f>G880</f>
        <v>41</v>
      </c>
      <c r="H879" s="11"/>
      <c r="I879" s="98"/>
      <c r="J879" s="98"/>
      <c r="K879" s="360"/>
      <c r="L879" s="358"/>
    </row>
    <row r="880" spans="1:25" ht="25.5" x14ac:dyDescent="0.2">
      <c r="A880" s="216" t="s">
        <v>170</v>
      </c>
      <c r="B880" s="217" t="s">
        <v>278</v>
      </c>
      <c r="C880" s="214" t="s">
        <v>63</v>
      </c>
      <c r="D880" s="214" t="s">
        <v>84</v>
      </c>
      <c r="E880" s="214" t="s">
        <v>516</v>
      </c>
      <c r="F880" s="214"/>
      <c r="G880" s="64">
        <f>G881</f>
        <v>41</v>
      </c>
      <c r="H880" s="11"/>
      <c r="I880" s="98"/>
      <c r="J880" s="98"/>
      <c r="K880" s="360"/>
      <c r="L880" s="358"/>
    </row>
    <row r="881" spans="1:25" ht="25.5" x14ac:dyDescent="0.2">
      <c r="A881" s="216" t="s">
        <v>610</v>
      </c>
      <c r="B881" s="214" t="s">
        <v>278</v>
      </c>
      <c r="C881" s="214" t="s">
        <v>63</v>
      </c>
      <c r="D881" s="214" t="s">
        <v>84</v>
      </c>
      <c r="E881" s="214" t="s">
        <v>518</v>
      </c>
      <c r="F881" s="214"/>
      <c r="G881" s="64">
        <f>G882</f>
        <v>41</v>
      </c>
      <c r="H881" s="11"/>
      <c r="I881" s="98"/>
      <c r="J881" s="98"/>
      <c r="K881" s="360"/>
      <c r="L881" s="358"/>
    </row>
    <row r="882" spans="1:25" ht="25.5" x14ac:dyDescent="0.2">
      <c r="A882" s="213" t="s">
        <v>335</v>
      </c>
      <c r="B882" s="214" t="s">
        <v>278</v>
      </c>
      <c r="C882" s="214" t="s">
        <v>63</v>
      </c>
      <c r="D882" s="214" t="s">
        <v>84</v>
      </c>
      <c r="E882" s="214" t="s">
        <v>518</v>
      </c>
      <c r="F882" s="214" t="s">
        <v>94</v>
      </c>
      <c r="G882" s="64">
        <f>G883</f>
        <v>41</v>
      </c>
      <c r="H882" s="11"/>
      <c r="I882" s="98"/>
      <c r="J882" s="98"/>
      <c r="K882" s="360"/>
      <c r="L882" s="358"/>
    </row>
    <row r="883" spans="1:25" ht="25.5" x14ac:dyDescent="0.2">
      <c r="A883" s="16" t="s">
        <v>631</v>
      </c>
      <c r="B883" s="214" t="s">
        <v>278</v>
      </c>
      <c r="C883" s="214" t="s">
        <v>63</v>
      </c>
      <c r="D883" s="214" t="s">
        <v>84</v>
      </c>
      <c r="E883" s="214" t="s">
        <v>518</v>
      </c>
      <c r="F883" s="214" t="s">
        <v>91</v>
      </c>
      <c r="G883" s="64">
        <f>300-200-59</f>
        <v>41</v>
      </c>
      <c r="H883" s="11"/>
      <c r="I883" s="98"/>
      <c r="J883" s="98"/>
      <c r="K883" s="360"/>
      <c r="L883" s="358"/>
    </row>
    <row r="884" spans="1:25" x14ac:dyDescent="0.2">
      <c r="A884" s="15" t="s">
        <v>5</v>
      </c>
      <c r="B884" s="40" t="s">
        <v>278</v>
      </c>
      <c r="C884" s="39" t="s">
        <v>65</v>
      </c>
      <c r="D884" s="39" t="s">
        <v>34</v>
      </c>
      <c r="E884" s="176"/>
      <c r="F884" s="176"/>
      <c r="G884" s="69">
        <f>G896+G885</f>
        <v>9032.7000000000007</v>
      </c>
      <c r="H884" s="11"/>
    </row>
    <row r="885" spans="1:25" x14ac:dyDescent="0.2">
      <c r="A885" s="15" t="s">
        <v>323</v>
      </c>
      <c r="B885" s="40" t="s">
        <v>278</v>
      </c>
      <c r="C885" s="39" t="s">
        <v>65</v>
      </c>
      <c r="D885" s="39" t="s">
        <v>73</v>
      </c>
      <c r="E885" s="176"/>
      <c r="F885" s="176"/>
      <c r="G885" s="69">
        <f>G892+G886</f>
        <v>1419.5</v>
      </c>
      <c r="H885" s="11"/>
    </row>
    <row r="886" spans="1:25" x14ac:dyDescent="0.2">
      <c r="A886" s="16" t="s">
        <v>496</v>
      </c>
      <c r="B886" s="19" t="s">
        <v>278</v>
      </c>
      <c r="C886" s="20" t="s">
        <v>65</v>
      </c>
      <c r="D886" s="20" t="s">
        <v>73</v>
      </c>
      <c r="E886" s="190" t="s">
        <v>567</v>
      </c>
      <c r="F886" s="176"/>
      <c r="G886" s="64">
        <f>G887</f>
        <v>1414.4</v>
      </c>
      <c r="H886" s="11"/>
    </row>
    <row r="887" spans="1:25" ht="25.5" x14ac:dyDescent="0.2">
      <c r="A887" s="167" t="str">
        <f>'МП пр.5'!A9</f>
        <v>Муниципальная программа "Развитие водохозяйственного комплекса Сусуманского городского округа на 2018-2019 год"</v>
      </c>
      <c r="B887" s="159" t="s">
        <v>278</v>
      </c>
      <c r="C887" s="155" t="s">
        <v>65</v>
      </c>
      <c r="D887" s="155" t="s">
        <v>73</v>
      </c>
      <c r="E887" s="188" t="str">
        <f>'МП пр.5'!B9</f>
        <v>7А 0 00 00000</v>
      </c>
      <c r="F887" s="171"/>
      <c r="G887" s="157">
        <f>G888</f>
        <v>1414.4</v>
      </c>
      <c r="H887" s="11"/>
    </row>
    <row r="888" spans="1:25" s="31" customFormat="1" ht="25.5" x14ac:dyDescent="0.2">
      <c r="A888" s="16" t="str">
        <f>'МП пр.5'!A10</f>
        <v>Основное мероприятие "Разработка декларации безопасности (включая государственную экспертизу)"</v>
      </c>
      <c r="B888" s="20" t="s">
        <v>278</v>
      </c>
      <c r="C888" s="20" t="s">
        <v>65</v>
      </c>
      <c r="D888" s="20" t="s">
        <v>73</v>
      </c>
      <c r="E888" s="172" t="str">
        <f>'МП пр.5'!B10</f>
        <v>7А 0 01 00000</v>
      </c>
      <c r="F888" s="176"/>
      <c r="G888" s="64">
        <f>G889</f>
        <v>1414.4</v>
      </c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</row>
    <row r="889" spans="1:25" ht="25.5" x14ac:dyDescent="0.2">
      <c r="A889" s="16" t="str">
        <f>'МП пр.5'!A11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889" s="65" t="s">
        <v>278</v>
      </c>
      <c r="C889" s="65" t="s">
        <v>65</v>
      </c>
      <c r="D889" s="65" t="s">
        <v>73</v>
      </c>
      <c r="E889" s="172" t="str">
        <f>'МП пр.5'!B11</f>
        <v>7А 0 01 93340</v>
      </c>
      <c r="F889" s="176"/>
      <c r="G889" s="64">
        <f>G890</f>
        <v>1414.4</v>
      </c>
      <c r="H889" s="11"/>
    </row>
    <row r="890" spans="1:25" ht="25.5" x14ac:dyDescent="0.2">
      <c r="A890" s="30" t="s">
        <v>335</v>
      </c>
      <c r="B890" s="65" t="s">
        <v>278</v>
      </c>
      <c r="C890" s="65" t="s">
        <v>65</v>
      </c>
      <c r="D890" s="65" t="s">
        <v>73</v>
      </c>
      <c r="E890" s="172" t="str">
        <f>'МП пр.5'!B12</f>
        <v>7А 0 01 93340</v>
      </c>
      <c r="F890" s="183" t="s">
        <v>94</v>
      </c>
      <c r="G890" s="64">
        <f>G891</f>
        <v>1414.4</v>
      </c>
      <c r="H890" s="11"/>
    </row>
    <row r="891" spans="1:25" ht="25.5" x14ac:dyDescent="0.2">
      <c r="A891" s="16" t="s">
        <v>631</v>
      </c>
      <c r="B891" s="65" t="s">
        <v>278</v>
      </c>
      <c r="C891" s="65" t="s">
        <v>65</v>
      </c>
      <c r="D891" s="65" t="s">
        <v>73</v>
      </c>
      <c r="E891" s="172" t="str">
        <f>'МП пр.5'!B13</f>
        <v>7А 0 01 93340</v>
      </c>
      <c r="F891" s="183" t="s">
        <v>91</v>
      </c>
      <c r="G891" s="64">
        <f>'МП пр.5'!G16</f>
        <v>1414.4</v>
      </c>
      <c r="H891" s="11"/>
    </row>
    <row r="892" spans="1:25" x14ac:dyDescent="0.2">
      <c r="A892" s="16" t="s">
        <v>568</v>
      </c>
      <c r="B892" s="20" t="s">
        <v>278</v>
      </c>
      <c r="C892" s="20" t="s">
        <v>65</v>
      </c>
      <c r="D892" s="20" t="s">
        <v>73</v>
      </c>
      <c r="E892" s="172" t="s">
        <v>569</v>
      </c>
      <c r="F892" s="172"/>
      <c r="G892" s="64">
        <f>G895</f>
        <v>5.0999999999999996</v>
      </c>
      <c r="H892" s="11"/>
    </row>
    <row r="893" spans="1:25" x14ac:dyDescent="0.2">
      <c r="A893" s="30" t="s">
        <v>570</v>
      </c>
      <c r="B893" s="65" t="s">
        <v>278</v>
      </c>
      <c r="C893" s="65" t="s">
        <v>65</v>
      </c>
      <c r="D893" s="65" t="s">
        <v>73</v>
      </c>
      <c r="E893" s="183" t="s">
        <v>571</v>
      </c>
      <c r="F893" s="183"/>
      <c r="G893" s="64">
        <f>G894</f>
        <v>5.0999999999999996</v>
      </c>
      <c r="H893" s="11"/>
    </row>
    <row r="894" spans="1:25" ht="25.5" x14ac:dyDescent="0.2">
      <c r="A894" s="30" t="s">
        <v>335</v>
      </c>
      <c r="B894" s="65" t="s">
        <v>278</v>
      </c>
      <c r="C894" s="65" t="s">
        <v>65</v>
      </c>
      <c r="D894" s="65" t="s">
        <v>73</v>
      </c>
      <c r="E894" s="183" t="s">
        <v>571</v>
      </c>
      <c r="F894" s="183" t="s">
        <v>94</v>
      </c>
      <c r="G894" s="64">
        <f>G895</f>
        <v>5.0999999999999996</v>
      </c>
      <c r="H894" s="11"/>
    </row>
    <row r="895" spans="1:25" ht="25.5" x14ac:dyDescent="0.2">
      <c r="A895" s="16" t="s">
        <v>631</v>
      </c>
      <c r="B895" s="65" t="s">
        <v>278</v>
      </c>
      <c r="C895" s="65" t="s">
        <v>65</v>
      </c>
      <c r="D895" s="65" t="s">
        <v>73</v>
      </c>
      <c r="E895" s="183" t="s">
        <v>571</v>
      </c>
      <c r="F895" s="183" t="s">
        <v>91</v>
      </c>
      <c r="G895" s="64">
        <f>3.1+2</f>
        <v>5.0999999999999996</v>
      </c>
      <c r="H895" s="11"/>
    </row>
    <row r="896" spans="1:25" x14ac:dyDescent="0.2">
      <c r="A896" s="67" t="s">
        <v>79</v>
      </c>
      <c r="B896" s="68" t="s">
        <v>278</v>
      </c>
      <c r="C896" s="68" t="s">
        <v>65</v>
      </c>
      <c r="D896" s="68" t="s">
        <v>72</v>
      </c>
      <c r="E896" s="184"/>
      <c r="F896" s="184"/>
      <c r="G896" s="69">
        <f>G898+G906+G911</f>
        <v>7613.2000000000007</v>
      </c>
      <c r="H896" s="11"/>
    </row>
    <row r="897" spans="1:8" x14ac:dyDescent="0.2">
      <c r="A897" s="16" t="s">
        <v>496</v>
      </c>
      <c r="B897" s="19" t="s">
        <v>278</v>
      </c>
      <c r="C897" s="20" t="s">
        <v>65</v>
      </c>
      <c r="D897" s="20" t="s">
        <v>72</v>
      </c>
      <c r="E897" s="190" t="s">
        <v>567</v>
      </c>
      <c r="F897" s="183"/>
      <c r="G897" s="64">
        <f>G898+G906</f>
        <v>5191.8</v>
      </c>
      <c r="H897" s="11"/>
    </row>
    <row r="898" spans="1:8" ht="25.5" x14ac:dyDescent="0.2">
      <c r="A898" s="167" t="str">
        <f>'МП пр.5'!A655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898" s="159" t="s">
        <v>278</v>
      </c>
      <c r="C898" s="155" t="s">
        <v>65</v>
      </c>
      <c r="D898" s="155" t="s">
        <v>72</v>
      </c>
      <c r="E898" s="188" t="str">
        <f>'МП пр.5'!B655</f>
        <v>7D 0 00 00000</v>
      </c>
      <c r="F898" s="171"/>
      <c r="G898" s="157">
        <f>G899</f>
        <v>875.2</v>
      </c>
      <c r="H898" s="11"/>
    </row>
    <row r="899" spans="1:8" x14ac:dyDescent="0.2">
      <c r="A899" s="29" t="str">
        <f>'МП пр.5'!A656</f>
        <v>Основное мероприятие "Обеспечение реализации программы"</v>
      </c>
      <c r="B899" s="19" t="s">
        <v>278</v>
      </c>
      <c r="C899" s="20" t="s">
        <v>65</v>
      </c>
      <c r="D899" s="20" t="s">
        <v>72</v>
      </c>
      <c r="E899" s="190" t="str">
        <f>'МП пр.5'!B656</f>
        <v>7D 0 01 00000</v>
      </c>
      <c r="F899" s="172"/>
      <c r="G899" s="64">
        <f>G900+G903</f>
        <v>875.2</v>
      </c>
      <c r="H899" s="11"/>
    </row>
    <row r="900" spans="1:8" ht="25.5" x14ac:dyDescent="0.2">
      <c r="A900" s="16" t="str">
        <f>'МП пр.5'!A657</f>
        <v>Устройство улично-дорожной сети г.Сусумана техническими средствами организации дорожного движения</v>
      </c>
      <c r="B900" s="19" t="s">
        <v>278</v>
      </c>
      <c r="C900" s="20" t="s">
        <v>65</v>
      </c>
      <c r="D900" s="20" t="s">
        <v>72</v>
      </c>
      <c r="E900" s="190" t="str">
        <f>'МП пр.5'!B657</f>
        <v>7D 0 01 95440</v>
      </c>
      <c r="F900" s="172"/>
      <c r="G900" s="64">
        <f>G901</f>
        <v>250</v>
      </c>
      <c r="H900" s="11"/>
    </row>
    <row r="901" spans="1:8" ht="25.5" x14ac:dyDescent="0.2">
      <c r="A901" s="16" t="s">
        <v>335</v>
      </c>
      <c r="B901" s="19" t="s">
        <v>278</v>
      </c>
      <c r="C901" s="20" t="s">
        <v>65</v>
      </c>
      <c r="D901" s="20" t="s">
        <v>72</v>
      </c>
      <c r="E901" s="190" t="str">
        <f>'МП пр.5'!B658</f>
        <v>7D 0 01 95440</v>
      </c>
      <c r="F901" s="172" t="s">
        <v>94</v>
      </c>
      <c r="G901" s="64">
        <f>G902</f>
        <v>250</v>
      </c>
      <c r="H901" s="11"/>
    </row>
    <row r="902" spans="1:8" ht="25.5" x14ac:dyDescent="0.2">
      <c r="A902" s="16" t="s">
        <v>631</v>
      </c>
      <c r="B902" s="19" t="s">
        <v>278</v>
      </c>
      <c r="C902" s="20" t="s">
        <v>65</v>
      </c>
      <c r="D902" s="20" t="s">
        <v>72</v>
      </c>
      <c r="E902" s="190" t="str">
        <f>'МП пр.5'!B659</f>
        <v>7D 0 01 95440</v>
      </c>
      <c r="F902" s="172" t="s">
        <v>91</v>
      </c>
      <c r="G902" s="64">
        <f>'МП пр.5'!G662</f>
        <v>250</v>
      </c>
      <c r="H902" s="11"/>
    </row>
    <row r="903" spans="1:8" ht="38.25" x14ac:dyDescent="0.2">
      <c r="A903" s="16" t="str">
        <f>'МП пр.5'!A663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903" s="19" t="s">
        <v>278</v>
      </c>
      <c r="C903" s="20" t="s">
        <v>65</v>
      </c>
      <c r="D903" s="20" t="s">
        <v>72</v>
      </c>
      <c r="E903" s="190" t="str">
        <f>'МП пр.5'!B663</f>
        <v>7D 0 01 95450</v>
      </c>
      <c r="F903" s="172"/>
      <c r="G903" s="64">
        <f>G904</f>
        <v>625.20000000000005</v>
      </c>
      <c r="H903" s="11"/>
    </row>
    <row r="904" spans="1:8" ht="25.5" x14ac:dyDescent="0.2">
      <c r="A904" s="16" t="s">
        <v>335</v>
      </c>
      <c r="B904" s="19" t="s">
        <v>278</v>
      </c>
      <c r="C904" s="20" t="s">
        <v>65</v>
      </c>
      <c r="D904" s="20" t="s">
        <v>72</v>
      </c>
      <c r="E904" s="190" t="str">
        <f>'МП пр.5'!B664</f>
        <v>7D 0 01 95450</v>
      </c>
      <c r="F904" s="172" t="s">
        <v>94</v>
      </c>
      <c r="G904" s="64">
        <f>G905</f>
        <v>625.20000000000005</v>
      </c>
      <c r="H904" s="11"/>
    </row>
    <row r="905" spans="1:8" ht="25.5" x14ac:dyDescent="0.2">
      <c r="A905" s="16" t="s">
        <v>631</v>
      </c>
      <c r="B905" s="19" t="s">
        <v>278</v>
      </c>
      <c r="C905" s="20" t="s">
        <v>65</v>
      </c>
      <c r="D905" s="20" t="s">
        <v>72</v>
      </c>
      <c r="E905" s="190" t="str">
        <f>'МП пр.5'!B665</f>
        <v>7D 0 01 95450</v>
      </c>
      <c r="F905" s="172" t="s">
        <v>91</v>
      </c>
      <c r="G905" s="64">
        <f>'МП пр.5'!G668</f>
        <v>625.20000000000005</v>
      </c>
      <c r="H905" s="11"/>
    </row>
    <row r="906" spans="1:8" ht="25.5" x14ac:dyDescent="0.2">
      <c r="A906" s="154" t="str">
        <f>'МП пр.5'!A742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906" s="159" t="s">
        <v>278</v>
      </c>
      <c r="C906" s="155" t="s">
        <v>65</v>
      </c>
      <c r="D906" s="155" t="s">
        <v>72</v>
      </c>
      <c r="E906" s="188" t="str">
        <f>'МП пр.5'!B742</f>
        <v xml:space="preserve">7S 0 00 00000 </v>
      </c>
      <c r="F906" s="171"/>
      <c r="G906" s="157">
        <f>G907</f>
        <v>4316.6000000000004</v>
      </c>
      <c r="H906" s="11"/>
    </row>
    <row r="907" spans="1:8" ht="25.5" x14ac:dyDescent="0.2">
      <c r="A907" s="29" t="str">
        <f>'МП пр.5'!A743</f>
        <v>Основное мероприятие "Содержание автомобильных дорог общего пользования местного значения"</v>
      </c>
      <c r="B907" s="19" t="s">
        <v>278</v>
      </c>
      <c r="C907" s="20" t="s">
        <v>65</v>
      </c>
      <c r="D907" s="20" t="s">
        <v>72</v>
      </c>
      <c r="E907" s="190" t="s">
        <v>325</v>
      </c>
      <c r="F907" s="172"/>
      <c r="G907" s="64">
        <f>G908</f>
        <v>4316.6000000000004</v>
      </c>
      <c r="H907" s="11"/>
    </row>
    <row r="908" spans="1:8" ht="25.5" x14ac:dyDescent="0.2">
      <c r="A908" s="29" t="str">
        <f>'МП пр.5'!A744</f>
        <v>Содержание автомобильных дорог общего пользования местного значения Сусуманского городского округа</v>
      </c>
      <c r="B908" s="19" t="s">
        <v>278</v>
      </c>
      <c r="C908" s="20" t="s">
        <v>65</v>
      </c>
      <c r="D908" s="20" t="s">
        <v>72</v>
      </c>
      <c r="E908" s="190" t="str">
        <f>'МП пр.5'!B744</f>
        <v xml:space="preserve">7S 0 01 95310 </v>
      </c>
      <c r="F908" s="172"/>
      <c r="G908" s="64">
        <f>G909</f>
        <v>4316.6000000000004</v>
      </c>
      <c r="H908" s="11"/>
    </row>
    <row r="909" spans="1:8" ht="25.5" x14ac:dyDescent="0.2">
      <c r="A909" s="16" t="s">
        <v>335</v>
      </c>
      <c r="B909" s="19" t="s">
        <v>278</v>
      </c>
      <c r="C909" s="20" t="s">
        <v>65</v>
      </c>
      <c r="D909" s="20" t="s">
        <v>72</v>
      </c>
      <c r="E909" s="190" t="s">
        <v>327</v>
      </c>
      <c r="F909" s="172" t="s">
        <v>94</v>
      </c>
      <c r="G909" s="64">
        <f>G910</f>
        <v>4316.6000000000004</v>
      </c>
      <c r="H909" s="11"/>
    </row>
    <row r="910" spans="1:8" ht="25.5" x14ac:dyDescent="0.2">
      <c r="A910" s="16" t="s">
        <v>631</v>
      </c>
      <c r="B910" s="19" t="s">
        <v>278</v>
      </c>
      <c r="C910" s="20" t="s">
        <v>65</v>
      </c>
      <c r="D910" s="20" t="s">
        <v>72</v>
      </c>
      <c r="E910" s="190" t="s">
        <v>327</v>
      </c>
      <c r="F910" s="172" t="s">
        <v>91</v>
      </c>
      <c r="G910" s="64">
        <f>'МП пр.5'!G749</f>
        <v>4316.6000000000004</v>
      </c>
      <c r="H910" s="11"/>
    </row>
    <row r="911" spans="1:8" x14ac:dyDescent="0.2">
      <c r="A911" s="16" t="s">
        <v>270</v>
      </c>
      <c r="B911" s="19" t="s">
        <v>278</v>
      </c>
      <c r="C911" s="19" t="s">
        <v>65</v>
      </c>
      <c r="D911" s="19" t="s">
        <v>72</v>
      </c>
      <c r="E911" s="172" t="s">
        <v>572</v>
      </c>
      <c r="F911" s="176"/>
      <c r="G911" s="64">
        <f>G912</f>
        <v>2421.4</v>
      </c>
      <c r="H911" s="11"/>
    </row>
    <row r="912" spans="1:8" x14ac:dyDescent="0.2">
      <c r="A912" s="16" t="s">
        <v>573</v>
      </c>
      <c r="B912" s="19" t="s">
        <v>278</v>
      </c>
      <c r="C912" s="19" t="s">
        <v>65</v>
      </c>
      <c r="D912" s="19" t="s">
        <v>72</v>
      </c>
      <c r="E912" s="172" t="s">
        <v>574</v>
      </c>
      <c r="F912" s="176"/>
      <c r="G912" s="64">
        <f>G913</f>
        <v>2421.4</v>
      </c>
      <c r="H912" s="11"/>
    </row>
    <row r="913" spans="1:8" ht="25.5" x14ac:dyDescent="0.2">
      <c r="A913" s="16" t="s">
        <v>335</v>
      </c>
      <c r="B913" s="66" t="s">
        <v>278</v>
      </c>
      <c r="C913" s="66" t="s">
        <v>65</v>
      </c>
      <c r="D913" s="66" t="s">
        <v>72</v>
      </c>
      <c r="E913" s="183" t="s">
        <v>574</v>
      </c>
      <c r="F913" s="183" t="s">
        <v>94</v>
      </c>
      <c r="G913" s="64">
        <f>G914</f>
        <v>2421.4</v>
      </c>
      <c r="H913" s="11"/>
    </row>
    <row r="914" spans="1:8" ht="25.5" x14ac:dyDescent="0.2">
      <c r="A914" s="16" t="s">
        <v>631</v>
      </c>
      <c r="B914" s="66" t="s">
        <v>278</v>
      </c>
      <c r="C914" s="66" t="s">
        <v>65</v>
      </c>
      <c r="D914" s="66" t="s">
        <v>72</v>
      </c>
      <c r="E914" s="183" t="s">
        <v>574</v>
      </c>
      <c r="F914" s="183" t="s">
        <v>91</v>
      </c>
      <c r="G914" s="390">
        <f>1398.4+1023</f>
        <v>2421.4</v>
      </c>
      <c r="H914" s="11"/>
    </row>
    <row r="915" spans="1:8" x14ac:dyDescent="0.2">
      <c r="A915" s="14" t="s">
        <v>128</v>
      </c>
      <c r="B915" s="40" t="s">
        <v>278</v>
      </c>
      <c r="C915" s="39" t="s">
        <v>69</v>
      </c>
      <c r="D915" s="39" t="s">
        <v>34</v>
      </c>
      <c r="E915" s="172"/>
      <c r="F915" s="172"/>
      <c r="G915" s="69">
        <f>G916+G936+G955</f>
        <v>59217.3</v>
      </c>
      <c r="H915" s="11"/>
    </row>
    <row r="916" spans="1:8" x14ac:dyDescent="0.2">
      <c r="A916" s="9" t="s">
        <v>127</v>
      </c>
      <c r="B916" s="40" t="s">
        <v>278</v>
      </c>
      <c r="C916" s="39" t="s">
        <v>69</v>
      </c>
      <c r="D916" s="39" t="s">
        <v>63</v>
      </c>
      <c r="E916" s="176"/>
      <c r="F916" s="176"/>
      <c r="G916" s="69">
        <f>G927+G918</f>
        <v>29892</v>
      </c>
      <c r="H916" s="11"/>
    </row>
    <row r="917" spans="1:8" x14ac:dyDescent="0.2">
      <c r="A917" s="16" t="s">
        <v>496</v>
      </c>
      <c r="B917" s="19" t="s">
        <v>278</v>
      </c>
      <c r="C917" s="19" t="s">
        <v>69</v>
      </c>
      <c r="D917" s="19" t="s">
        <v>63</v>
      </c>
      <c r="E917" s="190" t="s">
        <v>497</v>
      </c>
      <c r="F917" s="172"/>
      <c r="G917" s="64">
        <f>G918</f>
        <v>18099.3</v>
      </c>
      <c r="H917" s="11"/>
    </row>
    <row r="918" spans="1:8" ht="38.25" x14ac:dyDescent="0.2">
      <c r="A918" s="154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918" s="159" t="s">
        <v>278</v>
      </c>
      <c r="C918" s="159" t="s">
        <v>69</v>
      </c>
      <c r="D918" s="159" t="s">
        <v>63</v>
      </c>
      <c r="E918" s="188" t="str">
        <f>'МП пр.5'!B69</f>
        <v xml:space="preserve">7Г 0 00 00000 </v>
      </c>
      <c r="F918" s="171"/>
      <c r="G918" s="157">
        <f>G919+G923</f>
        <v>18099.3</v>
      </c>
      <c r="H918" s="11"/>
    </row>
    <row r="919" spans="1:8" ht="25.5" x14ac:dyDescent="0.2">
      <c r="A919" s="29" t="str">
        <f>'МП пр.5'!A70</f>
        <v>Основное мероприятие "Оптимизация системы расселения в Сусуманском городском округе"</v>
      </c>
      <c r="B919" s="19" t="s">
        <v>278</v>
      </c>
      <c r="C919" s="19" t="s">
        <v>69</v>
      </c>
      <c r="D919" s="19" t="s">
        <v>63</v>
      </c>
      <c r="E919" s="190" t="str">
        <f>'МП пр.5'!B70</f>
        <v xml:space="preserve">7Г 0 01 00000 </v>
      </c>
      <c r="F919" s="172"/>
      <c r="G919" s="64">
        <f>G920</f>
        <v>6216.4</v>
      </c>
      <c r="H919" s="11"/>
    </row>
    <row r="920" spans="1:8" x14ac:dyDescent="0.2">
      <c r="A920" s="16" t="str">
        <f>'МП пр.5'!A71</f>
        <v xml:space="preserve">Оптимизация жилищного фонда в виде расселения </v>
      </c>
      <c r="B920" s="19" t="s">
        <v>278</v>
      </c>
      <c r="C920" s="19" t="s">
        <v>69</v>
      </c>
      <c r="D920" s="19" t="s">
        <v>63</v>
      </c>
      <c r="E920" s="190" t="str">
        <f>'МП пр.5'!B71</f>
        <v xml:space="preserve">7Г 0 01 96610 </v>
      </c>
      <c r="F920" s="172"/>
      <c r="G920" s="287">
        <f>G921</f>
        <v>6216.4</v>
      </c>
      <c r="H920" s="11"/>
    </row>
    <row r="921" spans="1:8" ht="25.5" x14ac:dyDescent="0.2">
      <c r="A921" s="16" t="s">
        <v>335</v>
      </c>
      <c r="B921" s="19" t="s">
        <v>278</v>
      </c>
      <c r="C921" s="19" t="s">
        <v>69</v>
      </c>
      <c r="D921" s="19" t="s">
        <v>63</v>
      </c>
      <c r="E921" s="190" t="s">
        <v>330</v>
      </c>
      <c r="F921" s="172" t="s">
        <v>94</v>
      </c>
      <c r="G921" s="287">
        <f>G922</f>
        <v>6216.4</v>
      </c>
      <c r="H921" s="11"/>
    </row>
    <row r="922" spans="1:8" ht="25.5" x14ac:dyDescent="0.2">
      <c r="A922" s="16" t="s">
        <v>631</v>
      </c>
      <c r="B922" s="19" t="s">
        <v>278</v>
      </c>
      <c r="C922" s="19" t="s">
        <v>69</v>
      </c>
      <c r="D922" s="19" t="s">
        <v>63</v>
      </c>
      <c r="E922" s="190" t="s">
        <v>330</v>
      </c>
      <c r="F922" s="172" t="s">
        <v>91</v>
      </c>
      <c r="G922" s="287">
        <f>'МП пр.5'!G76</f>
        <v>6216.4</v>
      </c>
      <c r="H922" s="11"/>
    </row>
    <row r="923" spans="1:8" ht="25.5" x14ac:dyDescent="0.2">
      <c r="A923" s="417" t="str">
        <f>'МП пр.5'!A82</f>
        <v>Основное мероприятие « Реализация мероприятий по восстановлению и модернизации муниципального имущества в 2019 году»</v>
      </c>
      <c r="B923" s="407" t="s">
        <v>278</v>
      </c>
      <c r="C923" s="407" t="s">
        <v>69</v>
      </c>
      <c r="D923" s="407" t="s">
        <v>63</v>
      </c>
      <c r="E923" s="450" t="str">
        <f>'МП пр.5'!B82</f>
        <v xml:space="preserve">7Г 0 02 00000 </v>
      </c>
      <c r="F923" s="181"/>
      <c r="G923" s="405">
        <f>G924</f>
        <v>11882.9</v>
      </c>
      <c r="H923" s="11"/>
    </row>
    <row r="924" spans="1:8" ht="25.5" x14ac:dyDescent="0.2">
      <c r="A924" s="16" t="str">
        <f>'МП пр.5'!A83</f>
        <v>Реализация  мероприятий по восстановлению и модернизации муниципального имущества в 2019 году в Сусуманском городском округе</v>
      </c>
      <c r="B924" s="19" t="s">
        <v>278</v>
      </c>
      <c r="C924" s="19" t="s">
        <v>69</v>
      </c>
      <c r="D924" s="19" t="s">
        <v>63</v>
      </c>
      <c r="E924" s="190" t="str">
        <f>'МП пр.5'!B83</f>
        <v xml:space="preserve">7Г 0 02 Z2178 </v>
      </c>
      <c r="F924" s="172"/>
      <c r="G924" s="287">
        <f>G925</f>
        <v>11882.9</v>
      </c>
      <c r="H924" s="11"/>
    </row>
    <row r="925" spans="1:8" ht="25.5" x14ac:dyDescent="0.2">
      <c r="A925" s="16" t="s">
        <v>335</v>
      </c>
      <c r="B925" s="19" t="s">
        <v>278</v>
      </c>
      <c r="C925" s="19" t="s">
        <v>69</v>
      </c>
      <c r="D925" s="19" t="s">
        <v>63</v>
      </c>
      <c r="E925" s="190" t="str">
        <f>'МП пр.5'!B84</f>
        <v xml:space="preserve">7Г 0 02 Z2178 </v>
      </c>
      <c r="F925" s="181" t="s">
        <v>94</v>
      </c>
      <c r="G925" s="287">
        <f>G926</f>
        <v>11882.9</v>
      </c>
      <c r="H925" s="11"/>
    </row>
    <row r="926" spans="1:8" ht="25.5" x14ac:dyDescent="0.2">
      <c r="A926" s="16" t="s">
        <v>631</v>
      </c>
      <c r="B926" s="19" t="s">
        <v>278</v>
      </c>
      <c r="C926" s="19" t="s">
        <v>69</v>
      </c>
      <c r="D926" s="19" t="s">
        <v>63</v>
      </c>
      <c r="E926" s="190" t="str">
        <f>'МП пр.5'!B85</f>
        <v xml:space="preserve">7Г 0 02 Z2178 </v>
      </c>
      <c r="F926" s="181" t="s">
        <v>91</v>
      </c>
      <c r="G926" s="287">
        <f>'МП пр.5'!G88</f>
        <v>11882.9</v>
      </c>
      <c r="H926" s="11"/>
    </row>
    <row r="927" spans="1:8" x14ac:dyDescent="0.2">
      <c r="A927" s="32" t="s">
        <v>171</v>
      </c>
      <c r="B927" s="19" t="s">
        <v>278</v>
      </c>
      <c r="C927" s="19" t="s">
        <v>69</v>
      </c>
      <c r="D927" s="19" t="s">
        <v>63</v>
      </c>
      <c r="E927" s="172" t="s">
        <v>502</v>
      </c>
      <c r="F927" s="172"/>
      <c r="G927" s="64">
        <f>G928+G931</f>
        <v>11792.7</v>
      </c>
      <c r="H927" s="11"/>
    </row>
    <row r="928" spans="1:8" x14ac:dyDescent="0.2">
      <c r="A928" s="16" t="s">
        <v>202</v>
      </c>
      <c r="B928" s="19" t="s">
        <v>278</v>
      </c>
      <c r="C928" s="38" t="s">
        <v>69</v>
      </c>
      <c r="D928" s="38" t="s">
        <v>63</v>
      </c>
      <c r="E928" s="172" t="s">
        <v>503</v>
      </c>
      <c r="F928" s="172"/>
      <c r="G928" s="64">
        <f>G929</f>
        <v>5415.7</v>
      </c>
      <c r="H928" s="11"/>
    </row>
    <row r="929" spans="1:25" ht="25.5" x14ac:dyDescent="0.2">
      <c r="A929" s="16" t="s">
        <v>335</v>
      </c>
      <c r="B929" s="19" t="s">
        <v>278</v>
      </c>
      <c r="C929" s="38" t="s">
        <v>69</v>
      </c>
      <c r="D929" s="38" t="s">
        <v>63</v>
      </c>
      <c r="E929" s="172" t="s">
        <v>503</v>
      </c>
      <c r="F929" s="172" t="s">
        <v>94</v>
      </c>
      <c r="G929" s="64">
        <f>G930</f>
        <v>5415.7</v>
      </c>
      <c r="H929" s="11"/>
    </row>
    <row r="930" spans="1:25" ht="25.5" x14ac:dyDescent="0.2">
      <c r="A930" s="16" t="s">
        <v>631</v>
      </c>
      <c r="B930" s="19" t="s">
        <v>278</v>
      </c>
      <c r="C930" s="38" t="s">
        <v>69</v>
      </c>
      <c r="D930" s="38" t="s">
        <v>63</v>
      </c>
      <c r="E930" s="172" t="s">
        <v>503</v>
      </c>
      <c r="F930" s="172" t="s">
        <v>91</v>
      </c>
      <c r="G930" s="64">
        <v>5415.7</v>
      </c>
      <c r="H930" s="11"/>
      <c r="I930" s="249"/>
    </row>
    <row r="931" spans="1:25" x14ac:dyDescent="0.2">
      <c r="A931" s="16" t="s">
        <v>206</v>
      </c>
      <c r="B931" s="19" t="s">
        <v>278</v>
      </c>
      <c r="C931" s="38" t="s">
        <v>69</v>
      </c>
      <c r="D931" s="38" t="s">
        <v>63</v>
      </c>
      <c r="E931" s="172" t="s">
        <v>575</v>
      </c>
      <c r="F931" s="172"/>
      <c r="G931" s="64">
        <f>G934+G932</f>
        <v>6377</v>
      </c>
      <c r="H931" s="11"/>
    </row>
    <row r="932" spans="1:25" ht="25.5" x14ac:dyDescent="0.2">
      <c r="A932" s="16" t="s">
        <v>335</v>
      </c>
      <c r="B932" s="19" t="s">
        <v>278</v>
      </c>
      <c r="C932" s="38" t="s">
        <v>69</v>
      </c>
      <c r="D932" s="38" t="s">
        <v>63</v>
      </c>
      <c r="E932" s="172" t="s">
        <v>575</v>
      </c>
      <c r="F932" s="172" t="s">
        <v>94</v>
      </c>
      <c r="G932" s="64">
        <f>G933</f>
        <v>50</v>
      </c>
      <c r="H932" s="11"/>
    </row>
    <row r="933" spans="1:25" ht="25.5" x14ac:dyDescent="0.2">
      <c r="A933" s="417" t="s">
        <v>631</v>
      </c>
      <c r="B933" s="19" t="s">
        <v>278</v>
      </c>
      <c r="C933" s="38" t="s">
        <v>69</v>
      </c>
      <c r="D933" s="38" t="s">
        <v>63</v>
      </c>
      <c r="E933" s="172" t="s">
        <v>575</v>
      </c>
      <c r="F933" s="172" t="s">
        <v>91</v>
      </c>
      <c r="G933" s="390">
        <v>50</v>
      </c>
      <c r="H933" s="11"/>
    </row>
    <row r="934" spans="1:25" x14ac:dyDescent="0.2">
      <c r="A934" s="16" t="s">
        <v>110</v>
      </c>
      <c r="B934" s="19" t="s">
        <v>278</v>
      </c>
      <c r="C934" s="38" t="s">
        <v>69</v>
      </c>
      <c r="D934" s="38" t="s">
        <v>63</v>
      </c>
      <c r="E934" s="172" t="s">
        <v>575</v>
      </c>
      <c r="F934" s="172" t="s">
        <v>111</v>
      </c>
      <c r="G934" s="64">
        <f>G935</f>
        <v>6327</v>
      </c>
      <c r="H934" s="11"/>
    </row>
    <row r="935" spans="1:25" x14ac:dyDescent="0.2">
      <c r="A935" s="16" t="s">
        <v>113</v>
      </c>
      <c r="B935" s="19" t="s">
        <v>278</v>
      </c>
      <c r="C935" s="38" t="s">
        <v>69</v>
      </c>
      <c r="D935" s="38" t="s">
        <v>63</v>
      </c>
      <c r="E935" s="172" t="s">
        <v>575</v>
      </c>
      <c r="F935" s="172" t="s">
        <v>114</v>
      </c>
      <c r="G935" s="390">
        <f>4038.1+2468.9-180</f>
        <v>6327</v>
      </c>
      <c r="H935" s="11"/>
    </row>
    <row r="936" spans="1:25" x14ac:dyDescent="0.2">
      <c r="A936" s="15" t="s">
        <v>173</v>
      </c>
      <c r="B936" s="40" t="s">
        <v>278</v>
      </c>
      <c r="C936" s="39" t="s">
        <v>69</v>
      </c>
      <c r="D936" s="39" t="s">
        <v>64</v>
      </c>
      <c r="E936" s="194"/>
      <c r="F936" s="176"/>
      <c r="G936" s="69">
        <f>G938+G951+G943</f>
        <v>23787</v>
      </c>
      <c r="H936" s="11"/>
    </row>
    <row r="937" spans="1:25" s="63" customFormat="1" x14ac:dyDescent="0.2">
      <c r="A937" s="16" t="s">
        <v>496</v>
      </c>
      <c r="B937" s="19" t="s">
        <v>278</v>
      </c>
      <c r="C937" s="19" t="s">
        <v>69</v>
      </c>
      <c r="D937" s="19" t="s">
        <v>64</v>
      </c>
      <c r="E937" s="190" t="s">
        <v>567</v>
      </c>
      <c r="F937" s="172"/>
      <c r="G937" s="64">
        <f>G938+G943</f>
        <v>21166.799999999999</v>
      </c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</row>
    <row r="938" spans="1:25" ht="25.5" x14ac:dyDescent="0.2">
      <c r="A938" s="158" t="str">
        <f>'МП пр.5'!A647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938" s="159" t="s">
        <v>278</v>
      </c>
      <c r="C938" s="159" t="s">
        <v>69</v>
      </c>
      <c r="D938" s="159" t="s">
        <v>64</v>
      </c>
      <c r="E938" s="188" t="str">
        <f>'МП пр.5'!B647</f>
        <v>7Я 0 00 00000</v>
      </c>
      <c r="F938" s="171"/>
      <c r="G938" s="157">
        <f>G939</f>
        <v>800</v>
      </c>
      <c r="H938" s="11"/>
    </row>
    <row r="939" spans="1:25" ht="25.5" x14ac:dyDescent="0.2">
      <c r="A939" s="16" t="str">
        <f>'МП пр.5'!A648</f>
        <v>Основное мероприятие  "Финансовая поддержка организациям коммунального комплекса"</v>
      </c>
      <c r="B939" s="19" t="s">
        <v>278</v>
      </c>
      <c r="C939" s="19" t="s">
        <v>69</v>
      </c>
      <c r="D939" s="19" t="s">
        <v>64</v>
      </c>
      <c r="E939" s="190" t="str">
        <f>'МП пр.5'!B648</f>
        <v>7Я 0 01 00000</v>
      </c>
      <c r="F939" s="172"/>
      <c r="G939" s="64">
        <f>G940</f>
        <v>800</v>
      </c>
      <c r="H939" s="11"/>
    </row>
    <row r="940" spans="1:25" ht="25.5" x14ac:dyDescent="0.2">
      <c r="A940" s="16" t="str">
        <f>'МП пр.5'!A649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40" s="19" t="s">
        <v>278</v>
      </c>
      <c r="C940" s="19" t="s">
        <v>69</v>
      </c>
      <c r="D940" s="19" t="s">
        <v>64</v>
      </c>
      <c r="E940" s="190" t="str">
        <f>'МП пр.5'!B649</f>
        <v>7Я 0 01 98700</v>
      </c>
      <c r="F940" s="172"/>
      <c r="G940" s="64">
        <f>G941</f>
        <v>800</v>
      </c>
      <c r="H940" s="11"/>
    </row>
    <row r="941" spans="1:25" x14ac:dyDescent="0.2">
      <c r="A941" s="16" t="s">
        <v>110</v>
      </c>
      <c r="B941" s="19" t="s">
        <v>278</v>
      </c>
      <c r="C941" s="19" t="s">
        <v>69</v>
      </c>
      <c r="D941" s="19" t="s">
        <v>64</v>
      </c>
      <c r="E941" s="190" t="s">
        <v>264</v>
      </c>
      <c r="F941" s="172" t="s">
        <v>111</v>
      </c>
      <c r="G941" s="64">
        <f>G942</f>
        <v>800</v>
      </c>
      <c r="H941" s="11"/>
    </row>
    <row r="942" spans="1:25" ht="25.5" x14ac:dyDescent="0.2">
      <c r="A942" s="16" t="s">
        <v>135</v>
      </c>
      <c r="B942" s="19" t="s">
        <v>278</v>
      </c>
      <c r="C942" s="19" t="s">
        <v>69</v>
      </c>
      <c r="D942" s="19" t="s">
        <v>64</v>
      </c>
      <c r="E942" s="190" t="s">
        <v>264</v>
      </c>
      <c r="F942" s="172" t="s">
        <v>112</v>
      </c>
      <c r="G942" s="64">
        <f>'МП пр.5'!G654</f>
        <v>800</v>
      </c>
      <c r="H942" s="11"/>
    </row>
    <row r="943" spans="1:25" ht="25.5" x14ac:dyDescent="0.2">
      <c r="A943" s="158" t="str">
        <f>'МП пр.5'!A708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943" s="159" t="s">
        <v>576</v>
      </c>
      <c r="C943" s="159" t="s">
        <v>69</v>
      </c>
      <c r="D943" s="159" t="s">
        <v>64</v>
      </c>
      <c r="E943" s="188" t="str">
        <f>'МП пр.5'!B708</f>
        <v>7N 0 00 00000</v>
      </c>
      <c r="F943" s="171"/>
      <c r="G943" s="157">
        <f>G944</f>
        <v>20366.8</v>
      </c>
      <c r="H943" s="11"/>
    </row>
    <row r="944" spans="1:25" ht="25.5" x14ac:dyDescent="0.2">
      <c r="A944" s="16" t="str">
        <f>'МП пр.5'!A709</f>
        <v>Основное мероприятие "Проведение реконструкции, ремонта или замены оборудования на объектах коммунальной инфраструктуры"</v>
      </c>
      <c r="B944" s="19" t="s">
        <v>576</v>
      </c>
      <c r="C944" s="19" t="s">
        <v>69</v>
      </c>
      <c r="D944" s="19" t="s">
        <v>64</v>
      </c>
      <c r="E944" s="190" t="str">
        <f>'МП пр.5'!B709</f>
        <v>7N 0 01 00000</v>
      </c>
      <c r="F944" s="172"/>
      <c r="G944" s="64">
        <f>G945+G948</f>
        <v>20366.8</v>
      </c>
      <c r="H944" s="11"/>
    </row>
    <row r="945" spans="1:25" ht="38.25" x14ac:dyDescent="0.2">
      <c r="A945" s="16" t="str">
        <f>'МП пр.5'!A710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945" s="19" t="s">
        <v>576</v>
      </c>
      <c r="C945" s="19" t="s">
        <v>69</v>
      </c>
      <c r="D945" s="19" t="s">
        <v>64</v>
      </c>
      <c r="E945" s="190" t="str">
        <f>'МП пр.5'!B710</f>
        <v>7N 0 01  98200</v>
      </c>
      <c r="F945" s="172"/>
      <c r="G945" s="64">
        <f>G946</f>
        <v>300</v>
      </c>
      <c r="H945" s="11"/>
    </row>
    <row r="946" spans="1:25" ht="25.5" x14ac:dyDescent="0.2">
      <c r="A946" s="16" t="s">
        <v>335</v>
      </c>
      <c r="B946" s="19" t="s">
        <v>576</v>
      </c>
      <c r="C946" s="19" t="s">
        <v>69</v>
      </c>
      <c r="D946" s="19" t="s">
        <v>64</v>
      </c>
      <c r="E946" s="190" t="str">
        <f>'МП пр.5'!B711</f>
        <v>7N 0 01  98200</v>
      </c>
      <c r="F946" s="172" t="s">
        <v>94</v>
      </c>
      <c r="G946" s="64">
        <f>G947</f>
        <v>300</v>
      </c>
      <c r="H946" s="11"/>
    </row>
    <row r="947" spans="1:25" ht="25.5" x14ac:dyDescent="0.2">
      <c r="A947" s="16" t="s">
        <v>631</v>
      </c>
      <c r="B947" s="19" t="s">
        <v>576</v>
      </c>
      <c r="C947" s="19" t="s">
        <v>69</v>
      </c>
      <c r="D947" s="19" t="s">
        <v>64</v>
      </c>
      <c r="E947" s="190" t="str">
        <f>'МП пр.5'!B712</f>
        <v>7N 0 01  98200</v>
      </c>
      <c r="F947" s="172" t="s">
        <v>91</v>
      </c>
      <c r="G947" s="64">
        <f>'МП пр.5'!G715</f>
        <v>300</v>
      </c>
      <c r="H947" s="11"/>
    </row>
    <row r="948" spans="1:25" ht="29.45" customHeight="1" x14ac:dyDescent="0.2">
      <c r="A948" s="16" t="str">
        <f>'МП пр.5'!A716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948" s="19" t="s">
        <v>576</v>
      </c>
      <c r="C948" s="19" t="s">
        <v>69</v>
      </c>
      <c r="D948" s="19" t="s">
        <v>64</v>
      </c>
      <c r="E948" s="190" t="str">
        <f>'МП пр.5'!B716</f>
        <v>7N 0 01  98100</v>
      </c>
      <c r="F948" s="172"/>
      <c r="G948" s="64">
        <f>G949</f>
        <v>20066.8</v>
      </c>
      <c r="H948" s="11"/>
    </row>
    <row r="949" spans="1:25" ht="25.5" x14ac:dyDescent="0.2">
      <c r="A949" s="16" t="s">
        <v>335</v>
      </c>
      <c r="B949" s="19" t="s">
        <v>576</v>
      </c>
      <c r="C949" s="19" t="s">
        <v>69</v>
      </c>
      <c r="D949" s="19" t="s">
        <v>64</v>
      </c>
      <c r="E949" s="190" t="str">
        <f>'МП пр.5'!B717</f>
        <v>7N 0 01  98100</v>
      </c>
      <c r="F949" s="172" t="s">
        <v>94</v>
      </c>
      <c r="G949" s="64">
        <f>G950</f>
        <v>20066.8</v>
      </c>
      <c r="H949" s="11"/>
    </row>
    <row r="950" spans="1:25" ht="25.5" x14ac:dyDescent="0.2">
      <c r="A950" s="16" t="s">
        <v>631</v>
      </c>
      <c r="B950" s="19" t="s">
        <v>576</v>
      </c>
      <c r="C950" s="19" t="s">
        <v>69</v>
      </c>
      <c r="D950" s="19" t="s">
        <v>64</v>
      </c>
      <c r="E950" s="190" t="str">
        <f>'МП пр.5'!B718</f>
        <v>7N 0 01  98100</v>
      </c>
      <c r="F950" s="172" t="s">
        <v>91</v>
      </c>
      <c r="G950" s="64">
        <f>'МП пр.5'!G721</f>
        <v>20066.8</v>
      </c>
      <c r="H950" s="11"/>
    </row>
    <row r="951" spans="1:25" x14ac:dyDescent="0.2">
      <c r="A951" s="16" t="s">
        <v>174</v>
      </c>
      <c r="B951" s="19" t="s">
        <v>278</v>
      </c>
      <c r="C951" s="19" t="s">
        <v>69</v>
      </c>
      <c r="D951" s="19" t="s">
        <v>64</v>
      </c>
      <c r="E951" s="172" t="s">
        <v>577</v>
      </c>
      <c r="F951" s="172"/>
      <c r="G951" s="64">
        <f>G952</f>
        <v>2620.1999999999998</v>
      </c>
      <c r="H951" s="11"/>
    </row>
    <row r="952" spans="1:25" ht="25.5" x14ac:dyDescent="0.2">
      <c r="A952" s="16" t="s">
        <v>591</v>
      </c>
      <c r="B952" s="19" t="s">
        <v>278</v>
      </c>
      <c r="C952" s="38" t="s">
        <v>69</v>
      </c>
      <c r="D952" s="38" t="s">
        <v>64</v>
      </c>
      <c r="E952" s="172" t="s">
        <v>578</v>
      </c>
      <c r="F952" s="172"/>
      <c r="G952" s="64">
        <f>G953</f>
        <v>2620.1999999999998</v>
      </c>
      <c r="H952" s="11"/>
    </row>
    <row r="953" spans="1:25" x14ac:dyDescent="0.2">
      <c r="A953" s="16" t="s">
        <v>110</v>
      </c>
      <c r="B953" s="19" t="s">
        <v>278</v>
      </c>
      <c r="C953" s="38" t="s">
        <v>69</v>
      </c>
      <c r="D953" s="38" t="s">
        <v>64</v>
      </c>
      <c r="E953" s="172" t="s">
        <v>578</v>
      </c>
      <c r="F953" s="172" t="s">
        <v>111</v>
      </c>
      <c r="G953" s="64">
        <f>G954</f>
        <v>2620.1999999999998</v>
      </c>
      <c r="H953" s="11"/>
    </row>
    <row r="954" spans="1:25" ht="25.5" x14ac:dyDescent="0.2">
      <c r="A954" s="16" t="s">
        <v>135</v>
      </c>
      <c r="B954" s="19" t="s">
        <v>278</v>
      </c>
      <c r="C954" s="38" t="s">
        <v>69</v>
      </c>
      <c r="D954" s="38" t="s">
        <v>64</v>
      </c>
      <c r="E954" s="172" t="s">
        <v>578</v>
      </c>
      <c r="F954" s="172" t="s">
        <v>112</v>
      </c>
      <c r="G954" s="64">
        <v>2620.1999999999998</v>
      </c>
      <c r="H954" s="11"/>
    </row>
    <row r="955" spans="1:25" x14ac:dyDescent="0.2">
      <c r="A955" s="15" t="s">
        <v>175</v>
      </c>
      <c r="B955" s="40" t="s">
        <v>278</v>
      </c>
      <c r="C955" s="39" t="s">
        <v>69</v>
      </c>
      <c r="D955" s="39" t="s">
        <v>67</v>
      </c>
      <c r="E955" s="176"/>
      <c r="F955" s="176"/>
      <c r="G955" s="69">
        <f>G957+G962+G967+G974+G981</f>
        <v>5538.2999999999993</v>
      </c>
      <c r="H955" s="11"/>
    </row>
    <row r="956" spans="1:25" s="31" customFormat="1" x14ac:dyDescent="0.2">
      <c r="A956" s="16" t="s">
        <v>496</v>
      </c>
      <c r="B956" s="19" t="s">
        <v>278</v>
      </c>
      <c r="C956" s="19" t="s">
        <v>69</v>
      </c>
      <c r="D956" s="19" t="s">
        <v>67</v>
      </c>
      <c r="E956" s="190" t="s">
        <v>567</v>
      </c>
      <c r="F956" s="172"/>
      <c r="G956" s="64">
        <f>G957+G962</f>
        <v>197</v>
      </c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</row>
    <row r="957" spans="1:25" s="31" customFormat="1" ht="25.5" x14ac:dyDescent="0.2">
      <c r="A957" s="158" t="str">
        <f>'МП пр.5'!A185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57" s="159" t="s">
        <v>278</v>
      </c>
      <c r="C957" s="159" t="s">
        <v>69</v>
      </c>
      <c r="D957" s="159" t="s">
        <v>67</v>
      </c>
      <c r="E957" s="188" t="str">
        <f>'МП пр.5'!B185</f>
        <v xml:space="preserve">7К 0 00 00000 </v>
      </c>
      <c r="F957" s="171"/>
      <c r="G957" s="157">
        <f>G958</f>
        <v>55</v>
      </c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</row>
    <row r="958" spans="1:25" ht="25.5" x14ac:dyDescent="0.2">
      <c r="A958" s="32" t="str">
        <f>'МП пр.5'!A186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58" s="19" t="s">
        <v>278</v>
      </c>
      <c r="C958" s="19" t="s">
        <v>69</v>
      </c>
      <c r="D958" s="19" t="s">
        <v>67</v>
      </c>
      <c r="E958" s="190" t="str">
        <f>'МП пр.5'!B186</f>
        <v xml:space="preserve">7К 0 01 00000 </v>
      </c>
      <c r="F958" s="172"/>
      <c r="G958" s="64">
        <f>G959</f>
        <v>55</v>
      </c>
      <c r="H958" s="11"/>
    </row>
    <row r="959" spans="1:25" ht="38.25" x14ac:dyDescent="0.2">
      <c r="A959" s="16" t="str">
        <f>'МП пр.5'!A187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59" s="19" t="s">
        <v>278</v>
      </c>
      <c r="C959" s="19" t="s">
        <v>69</v>
      </c>
      <c r="D959" s="19" t="s">
        <v>67</v>
      </c>
      <c r="E959" s="190" t="str">
        <f>'МП пр.5'!B187</f>
        <v>7К 0 01 L5550</v>
      </c>
      <c r="F959" s="172"/>
      <c r="G959" s="64">
        <f>G960</f>
        <v>55</v>
      </c>
      <c r="H959" s="11"/>
    </row>
    <row r="960" spans="1:25" ht="25.5" x14ac:dyDescent="0.2">
      <c r="A960" s="16" t="s">
        <v>335</v>
      </c>
      <c r="B960" s="19" t="s">
        <v>278</v>
      </c>
      <c r="C960" s="19" t="s">
        <v>69</v>
      </c>
      <c r="D960" s="19" t="s">
        <v>67</v>
      </c>
      <c r="E960" s="190" t="s">
        <v>582</v>
      </c>
      <c r="F960" s="172" t="s">
        <v>94</v>
      </c>
      <c r="G960" s="64">
        <f>G961</f>
        <v>55</v>
      </c>
      <c r="H960" s="11"/>
    </row>
    <row r="961" spans="1:25" ht="25.5" x14ac:dyDescent="0.2">
      <c r="A961" s="16" t="s">
        <v>631</v>
      </c>
      <c r="B961" s="19" t="s">
        <v>278</v>
      </c>
      <c r="C961" s="19" t="s">
        <v>69</v>
      </c>
      <c r="D961" s="19" t="s">
        <v>67</v>
      </c>
      <c r="E961" s="190" t="s">
        <v>582</v>
      </c>
      <c r="F961" s="172" t="s">
        <v>91</v>
      </c>
      <c r="G961" s="64">
        <f>'МП пр.5'!G192</f>
        <v>55</v>
      </c>
      <c r="H961" s="11"/>
    </row>
    <row r="962" spans="1:25" ht="25.5" x14ac:dyDescent="0.2">
      <c r="A962" s="158" t="str">
        <f>'МП пр.5'!A764</f>
        <v>Муниципальная программа "Благоустройство Сусуманского городского округа на 2018- 2020 годы"</v>
      </c>
      <c r="B962" s="159" t="s">
        <v>278</v>
      </c>
      <c r="C962" s="159" t="s">
        <v>69</v>
      </c>
      <c r="D962" s="159" t="s">
        <v>67</v>
      </c>
      <c r="E962" s="188" t="str">
        <f>'МП пр.5'!B764</f>
        <v>7Z 0 00 00000</v>
      </c>
      <c r="F962" s="171"/>
      <c r="G962" s="157">
        <f>G963</f>
        <v>142</v>
      </c>
      <c r="H962" s="11"/>
    </row>
    <row r="963" spans="1:25" x14ac:dyDescent="0.2">
      <c r="A963" s="32" t="str">
        <f>'МП пр.5'!A765</f>
        <v>Основное мероприятие "Обеспечение реализации программы"</v>
      </c>
      <c r="B963" s="19" t="s">
        <v>278</v>
      </c>
      <c r="C963" s="19" t="s">
        <v>69</v>
      </c>
      <c r="D963" s="19" t="s">
        <v>67</v>
      </c>
      <c r="E963" s="190" t="str">
        <f>'МП пр.5'!B765</f>
        <v>7Z 0 01 00000</v>
      </c>
      <c r="F963" s="172"/>
      <c r="G963" s="64">
        <f>G964</f>
        <v>142</v>
      </c>
      <c r="H963" s="11"/>
    </row>
    <row r="964" spans="1:25" x14ac:dyDescent="0.2">
      <c r="A964" s="32" t="str">
        <f>'МП пр.5'!A766</f>
        <v>Мероприятия по благоустройству территории Сусуманского городского округа</v>
      </c>
      <c r="B964" s="19" t="s">
        <v>278</v>
      </c>
      <c r="C964" s="19" t="s">
        <v>69</v>
      </c>
      <c r="D964" s="19" t="s">
        <v>67</v>
      </c>
      <c r="E964" s="190" t="str">
        <f>'МП пр.5'!B766</f>
        <v>7Z 0 01 92010</v>
      </c>
      <c r="F964" s="172"/>
      <c r="G964" s="64">
        <f>G965</f>
        <v>142</v>
      </c>
      <c r="H964" s="11"/>
    </row>
    <row r="965" spans="1:25" ht="25.5" x14ac:dyDescent="0.2">
      <c r="A965" s="16" t="s">
        <v>335</v>
      </c>
      <c r="B965" s="19" t="s">
        <v>278</v>
      </c>
      <c r="C965" s="19" t="s">
        <v>69</v>
      </c>
      <c r="D965" s="19" t="s">
        <v>67</v>
      </c>
      <c r="E965" s="190" t="str">
        <f>'МП пр.5'!B767</f>
        <v>7Z 0 01 92010</v>
      </c>
      <c r="F965" s="172" t="s">
        <v>94</v>
      </c>
      <c r="G965" s="64">
        <f>G966</f>
        <v>142</v>
      </c>
      <c r="H965" s="11"/>
    </row>
    <row r="966" spans="1:25" ht="25.5" x14ac:dyDescent="0.2">
      <c r="A966" s="16" t="s">
        <v>631</v>
      </c>
      <c r="B966" s="19" t="s">
        <v>278</v>
      </c>
      <c r="C966" s="19" t="s">
        <v>69</v>
      </c>
      <c r="D966" s="19" t="s">
        <v>67</v>
      </c>
      <c r="E966" s="190" t="str">
        <f>'МП пр.5'!B768</f>
        <v>7Z 0 01 92010</v>
      </c>
      <c r="F966" s="172" t="s">
        <v>91</v>
      </c>
      <c r="G966" s="64">
        <f>'МП пр.5'!G771</f>
        <v>142</v>
      </c>
      <c r="H966" s="11"/>
    </row>
    <row r="967" spans="1:25" x14ac:dyDescent="0.2">
      <c r="A967" s="32" t="s">
        <v>583</v>
      </c>
      <c r="B967" s="19" t="s">
        <v>278</v>
      </c>
      <c r="C967" s="19" t="s">
        <v>69</v>
      </c>
      <c r="D967" s="19" t="s">
        <v>67</v>
      </c>
      <c r="E967" s="172" t="s">
        <v>584</v>
      </c>
      <c r="F967" s="172"/>
      <c r="G967" s="64">
        <f>G968+G971</f>
        <v>2735.2</v>
      </c>
      <c r="H967" s="11"/>
    </row>
    <row r="968" spans="1:25" x14ac:dyDescent="0.2">
      <c r="A968" s="16" t="s">
        <v>592</v>
      </c>
      <c r="B968" s="19" t="s">
        <v>278</v>
      </c>
      <c r="C968" s="19" t="s">
        <v>69</v>
      </c>
      <c r="D968" s="19" t="s">
        <v>67</v>
      </c>
      <c r="E968" s="172" t="s">
        <v>593</v>
      </c>
      <c r="F968" s="172"/>
      <c r="G968" s="64">
        <f>G969</f>
        <v>2585.1999999999998</v>
      </c>
      <c r="H968" s="11"/>
    </row>
    <row r="969" spans="1:25" ht="25.5" x14ac:dyDescent="0.2">
      <c r="A969" s="16" t="s">
        <v>335</v>
      </c>
      <c r="B969" s="19" t="s">
        <v>278</v>
      </c>
      <c r="C969" s="19" t="s">
        <v>69</v>
      </c>
      <c r="D969" s="19" t="s">
        <v>67</v>
      </c>
      <c r="E969" s="172" t="s">
        <v>593</v>
      </c>
      <c r="F969" s="172" t="s">
        <v>94</v>
      </c>
      <c r="G969" s="64">
        <f>G970</f>
        <v>2585.1999999999998</v>
      </c>
      <c r="H969" s="11"/>
    </row>
    <row r="970" spans="1:25" ht="25.5" x14ac:dyDescent="0.2">
      <c r="A970" s="16" t="s">
        <v>631</v>
      </c>
      <c r="B970" s="19" t="s">
        <v>278</v>
      </c>
      <c r="C970" s="19" t="s">
        <v>69</v>
      </c>
      <c r="D970" s="19" t="s">
        <v>67</v>
      </c>
      <c r="E970" s="172" t="s">
        <v>593</v>
      </c>
      <c r="F970" s="172" t="s">
        <v>91</v>
      </c>
      <c r="G970" s="390">
        <f>700+806.2+1079</f>
        <v>2585.1999999999998</v>
      </c>
      <c r="H970" s="11"/>
    </row>
    <row r="971" spans="1:25" s="31" customFormat="1" x14ac:dyDescent="0.2">
      <c r="A971" s="351" t="s">
        <v>651</v>
      </c>
      <c r="B971" s="19" t="s">
        <v>278</v>
      </c>
      <c r="C971" s="19" t="s">
        <v>69</v>
      </c>
      <c r="D971" s="19" t="s">
        <v>67</v>
      </c>
      <c r="E971" s="172" t="s">
        <v>652</v>
      </c>
      <c r="F971" s="172"/>
      <c r="G971" s="64">
        <f>G972</f>
        <v>150</v>
      </c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</row>
    <row r="972" spans="1:25" s="31" customFormat="1" ht="25.5" x14ac:dyDescent="0.2">
      <c r="A972" s="351" t="s">
        <v>335</v>
      </c>
      <c r="B972" s="19" t="s">
        <v>278</v>
      </c>
      <c r="C972" s="19" t="s">
        <v>69</v>
      </c>
      <c r="D972" s="19" t="s">
        <v>67</v>
      </c>
      <c r="E972" s="172" t="s">
        <v>652</v>
      </c>
      <c r="F972" s="172" t="s">
        <v>94</v>
      </c>
      <c r="G972" s="64">
        <f>G973</f>
        <v>150</v>
      </c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</row>
    <row r="973" spans="1:25" s="31" customFormat="1" ht="25.5" x14ac:dyDescent="0.2">
      <c r="A973" s="29" t="s">
        <v>637</v>
      </c>
      <c r="B973" s="19" t="s">
        <v>278</v>
      </c>
      <c r="C973" s="19" t="s">
        <v>69</v>
      </c>
      <c r="D973" s="19" t="s">
        <v>67</v>
      </c>
      <c r="E973" s="172" t="s">
        <v>652</v>
      </c>
      <c r="F973" s="172" t="s">
        <v>91</v>
      </c>
      <c r="G973" s="64">
        <v>150</v>
      </c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</row>
    <row r="974" spans="1:25" x14ac:dyDescent="0.2">
      <c r="A974" s="168" t="s">
        <v>585</v>
      </c>
      <c r="B974" s="19" t="s">
        <v>278</v>
      </c>
      <c r="C974" s="19" t="s">
        <v>69</v>
      </c>
      <c r="D974" s="19" t="s">
        <v>67</v>
      </c>
      <c r="E974" s="172" t="s">
        <v>586</v>
      </c>
      <c r="F974" s="172"/>
      <c r="G974" s="64">
        <f>G975+G978</f>
        <v>700</v>
      </c>
      <c r="H974" s="11"/>
    </row>
    <row r="975" spans="1:25" x14ac:dyDescent="0.2">
      <c r="A975" s="32" t="s">
        <v>204</v>
      </c>
      <c r="B975" s="19" t="s">
        <v>278</v>
      </c>
      <c r="C975" s="38" t="s">
        <v>69</v>
      </c>
      <c r="D975" s="38" t="s">
        <v>67</v>
      </c>
      <c r="E975" s="172" t="s">
        <v>587</v>
      </c>
      <c r="F975" s="172"/>
      <c r="G975" s="64">
        <f>G976</f>
        <v>200</v>
      </c>
      <c r="H975" s="11"/>
    </row>
    <row r="976" spans="1:25" ht="25.5" x14ac:dyDescent="0.2">
      <c r="A976" s="16" t="s">
        <v>335</v>
      </c>
      <c r="B976" s="19" t="s">
        <v>278</v>
      </c>
      <c r="C976" s="19" t="s">
        <v>69</v>
      </c>
      <c r="D976" s="19" t="s">
        <v>67</v>
      </c>
      <c r="E976" s="172" t="s">
        <v>587</v>
      </c>
      <c r="F976" s="172" t="s">
        <v>94</v>
      </c>
      <c r="G976" s="64">
        <f>G977</f>
        <v>200</v>
      </c>
      <c r="H976" s="11"/>
    </row>
    <row r="977" spans="1:25" ht="25.5" x14ac:dyDescent="0.2">
      <c r="A977" s="16" t="s">
        <v>631</v>
      </c>
      <c r="B977" s="19" t="s">
        <v>278</v>
      </c>
      <c r="C977" s="19" t="s">
        <v>69</v>
      </c>
      <c r="D977" s="19" t="s">
        <v>67</v>
      </c>
      <c r="E977" s="172" t="s">
        <v>587</v>
      </c>
      <c r="F977" s="172" t="s">
        <v>91</v>
      </c>
      <c r="G977" s="64">
        <f>500-300</f>
        <v>200</v>
      </c>
      <c r="H977" s="11"/>
    </row>
    <row r="978" spans="1:25" x14ac:dyDescent="0.2">
      <c r="A978" s="16" t="s">
        <v>764</v>
      </c>
      <c r="B978" s="19" t="s">
        <v>278</v>
      </c>
      <c r="C978" s="19" t="s">
        <v>69</v>
      </c>
      <c r="D978" s="19" t="s">
        <v>67</v>
      </c>
      <c r="E978" s="172" t="s">
        <v>588</v>
      </c>
      <c r="F978" s="172"/>
      <c r="G978" s="64">
        <f>G979</f>
        <v>500</v>
      </c>
      <c r="H978" s="11"/>
    </row>
    <row r="979" spans="1:25" ht="25.5" x14ac:dyDescent="0.2">
      <c r="A979" s="16" t="s">
        <v>335</v>
      </c>
      <c r="B979" s="19" t="s">
        <v>278</v>
      </c>
      <c r="C979" s="19" t="s">
        <v>69</v>
      </c>
      <c r="D979" s="19" t="s">
        <v>67</v>
      </c>
      <c r="E979" s="172" t="s">
        <v>588</v>
      </c>
      <c r="F979" s="172" t="s">
        <v>94</v>
      </c>
      <c r="G979" s="64">
        <f>G980</f>
        <v>500</v>
      </c>
      <c r="H979" s="11"/>
    </row>
    <row r="980" spans="1:25" s="31" customFormat="1" ht="25.5" x14ac:dyDescent="0.2">
      <c r="A980" s="16" t="s">
        <v>631</v>
      </c>
      <c r="B980" s="19" t="s">
        <v>278</v>
      </c>
      <c r="C980" s="19" t="s">
        <v>69</v>
      </c>
      <c r="D980" s="19" t="s">
        <v>67</v>
      </c>
      <c r="E980" s="172" t="s">
        <v>588</v>
      </c>
      <c r="F980" s="172" t="s">
        <v>91</v>
      </c>
      <c r="G980" s="64">
        <v>500</v>
      </c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</row>
    <row r="981" spans="1:25" ht="38.25" x14ac:dyDescent="0.2">
      <c r="A981" s="202" t="s">
        <v>594</v>
      </c>
      <c r="B981" s="164" t="s">
        <v>278</v>
      </c>
      <c r="C981" s="164" t="s">
        <v>69</v>
      </c>
      <c r="D981" s="164" t="s">
        <v>67</v>
      </c>
      <c r="E981" s="151" t="s">
        <v>482</v>
      </c>
      <c r="F981" s="151"/>
      <c r="G981" s="282">
        <f>G982+G986</f>
        <v>1906.1</v>
      </c>
      <c r="H981" s="11"/>
    </row>
    <row r="982" spans="1:25" ht="25.5" x14ac:dyDescent="0.2">
      <c r="A982" s="150" t="s">
        <v>598</v>
      </c>
      <c r="B982" s="164" t="s">
        <v>278</v>
      </c>
      <c r="C982" s="164" t="s">
        <v>69</v>
      </c>
      <c r="D982" s="164" t="s">
        <v>67</v>
      </c>
      <c r="E982" s="151" t="s">
        <v>599</v>
      </c>
      <c r="F982" s="151"/>
      <c r="G982" s="282">
        <f>G983</f>
        <v>244</v>
      </c>
      <c r="H982" s="11"/>
    </row>
    <row r="983" spans="1:25" ht="25.5" x14ac:dyDescent="0.2">
      <c r="A983" s="150" t="s">
        <v>600</v>
      </c>
      <c r="B983" s="164" t="s">
        <v>278</v>
      </c>
      <c r="C983" s="164" t="s">
        <v>69</v>
      </c>
      <c r="D983" s="164" t="s">
        <v>67</v>
      </c>
      <c r="E983" s="151" t="s">
        <v>601</v>
      </c>
      <c r="F983" s="151"/>
      <c r="G983" s="282">
        <f>G984</f>
        <v>244</v>
      </c>
      <c r="H983" s="11"/>
    </row>
    <row r="984" spans="1:25" ht="25.5" x14ac:dyDescent="0.2">
      <c r="A984" s="150" t="s">
        <v>335</v>
      </c>
      <c r="B984" s="164" t="s">
        <v>278</v>
      </c>
      <c r="C984" s="164" t="s">
        <v>69</v>
      </c>
      <c r="D984" s="164" t="s">
        <v>67</v>
      </c>
      <c r="E984" s="151" t="s">
        <v>601</v>
      </c>
      <c r="F984" s="151" t="s">
        <v>94</v>
      </c>
      <c r="G984" s="282">
        <f>G985</f>
        <v>244</v>
      </c>
      <c r="H984" s="11"/>
    </row>
    <row r="985" spans="1:25" ht="25.5" x14ac:dyDescent="0.2">
      <c r="A985" s="150" t="s">
        <v>631</v>
      </c>
      <c r="B985" s="164" t="s">
        <v>278</v>
      </c>
      <c r="C985" s="164" t="s">
        <v>69</v>
      </c>
      <c r="D985" s="164" t="s">
        <v>67</v>
      </c>
      <c r="E985" s="151" t="s">
        <v>601</v>
      </c>
      <c r="F985" s="151" t="s">
        <v>91</v>
      </c>
      <c r="G985" s="390">
        <f>976-732</f>
        <v>244</v>
      </c>
      <c r="H985" s="11"/>
    </row>
    <row r="986" spans="1:25" ht="25.5" x14ac:dyDescent="0.2">
      <c r="A986" s="410" t="s">
        <v>729</v>
      </c>
      <c r="B986" s="407" t="s">
        <v>278</v>
      </c>
      <c r="C986" s="407" t="s">
        <v>69</v>
      </c>
      <c r="D986" s="407" t="s">
        <v>67</v>
      </c>
      <c r="E986" s="408" t="s">
        <v>730</v>
      </c>
      <c r="F986" s="408"/>
      <c r="G986" s="282">
        <f>G987</f>
        <v>1662.1</v>
      </c>
      <c r="H986" s="11"/>
    </row>
    <row r="987" spans="1:25" ht="25.5" x14ac:dyDescent="0.2">
      <c r="A987" s="410" t="s">
        <v>731</v>
      </c>
      <c r="B987" s="407" t="s">
        <v>278</v>
      </c>
      <c r="C987" s="407" t="s">
        <v>69</v>
      </c>
      <c r="D987" s="407" t="s">
        <v>67</v>
      </c>
      <c r="E987" s="408" t="s">
        <v>732</v>
      </c>
      <c r="F987" s="408"/>
      <c r="G987" s="282">
        <f>G988</f>
        <v>1662.1</v>
      </c>
      <c r="H987" s="11"/>
    </row>
    <row r="988" spans="1:25" ht="25.5" x14ac:dyDescent="0.2">
      <c r="A988" s="387" t="s">
        <v>335</v>
      </c>
      <c r="B988" s="164" t="s">
        <v>278</v>
      </c>
      <c r="C988" s="164" t="s">
        <v>69</v>
      </c>
      <c r="D988" s="164" t="s">
        <v>67</v>
      </c>
      <c r="E988" s="151" t="s">
        <v>732</v>
      </c>
      <c r="F988" s="151" t="s">
        <v>94</v>
      </c>
      <c r="G988" s="282">
        <f>G989</f>
        <v>1662.1</v>
      </c>
      <c r="H988" s="11"/>
    </row>
    <row r="989" spans="1:25" ht="25.5" x14ac:dyDescent="0.2">
      <c r="A989" s="200" t="s">
        <v>637</v>
      </c>
      <c r="B989" s="164" t="s">
        <v>278</v>
      </c>
      <c r="C989" s="164" t="s">
        <v>69</v>
      </c>
      <c r="D989" s="164" t="s">
        <v>67</v>
      </c>
      <c r="E989" s="151" t="s">
        <v>732</v>
      </c>
      <c r="F989" s="151" t="s">
        <v>91</v>
      </c>
      <c r="G989" s="390">
        <v>1662.1</v>
      </c>
      <c r="H989" s="11"/>
    </row>
    <row r="990" spans="1:25" x14ac:dyDescent="0.2">
      <c r="A990" s="15" t="s">
        <v>355</v>
      </c>
      <c r="B990" s="40" t="s">
        <v>278</v>
      </c>
      <c r="C990" s="40" t="s">
        <v>73</v>
      </c>
      <c r="D990" s="40" t="s">
        <v>34</v>
      </c>
      <c r="E990" s="176"/>
      <c r="F990" s="176"/>
      <c r="G990" s="69">
        <f>G991</f>
        <v>1585</v>
      </c>
      <c r="H990" s="11"/>
    </row>
    <row r="991" spans="1:25" x14ac:dyDescent="0.2">
      <c r="A991" s="15" t="s">
        <v>296</v>
      </c>
      <c r="B991" s="40" t="s">
        <v>278</v>
      </c>
      <c r="C991" s="40" t="s">
        <v>73</v>
      </c>
      <c r="D991" s="40" t="s">
        <v>69</v>
      </c>
      <c r="E991" s="176"/>
      <c r="F991" s="176"/>
      <c r="G991" s="69">
        <f>G993+G1001</f>
        <v>1585</v>
      </c>
      <c r="H991" s="11"/>
    </row>
    <row r="992" spans="1:25" s="31" customFormat="1" x14ac:dyDescent="0.2">
      <c r="A992" s="16" t="s">
        <v>496</v>
      </c>
      <c r="B992" s="66" t="s">
        <v>278</v>
      </c>
      <c r="C992" s="66" t="s">
        <v>73</v>
      </c>
      <c r="D992" s="66" t="s">
        <v>69</v>
      </c>
      <c r="E992" s="197" t="s">
        <v>567</v>
      </c>
      <c r="F992" s="176"/>
      <c r="G992" s="64">
        <f>G993</f>
        <v>1500</v>
      </c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</row>
    <row r="993" spans="1:25" s="31" customFormat="1" ht="25.5" x14ac:dyDescent="0.2">
      <c r="A993" s="158" t="str">
        <f>'МП пр.5'!A750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993" s="159" t="s">
        <v>278</v>
      </c>
      <c r="C993" s="159" t="s">
        <v>73</v>
      </c>
      <c r="D993" s="159" t="s">
        <v>69</v>
      </c>
      <c r="E993" s="171" t="str">
        <f>'МП пр.5'!B750</f>
        <v>7W 0 00 00000</v>
      </c>
      <c r="F993" s="171"/>
      <c r="G993" s="157">
        <f>G994</f>
        <v>1500</v>
      </c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</row>
    <row r="994" spans="1:25" s="31" customFormat="1" ht="25.5" x14ac:dyDescent="0.2">
      <c r="A994" s="16" t="str">
        <f>'МП пр.5'!A751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994" s="19" t="s">
        <v>278</v>
      </c>
      <c r="C994" s="19" t="s">
        <v>73</v>
      </c>
      <c r="D994" s="19" t="s">
        <v>69</v>
      </c>
      <c r="E994" s="172" t="str">
        <f>'МП пр.5'!B751</f>
        <v>7W 0 02 00000</v>
      </c>
      <c r="F994" s="172"/>
      <c r="G994" s="64">
        <f>G995+G998</f>
        <v>1500</v>
      </c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</row>
    <row r="995" spans="1:25" s="31" customFormat="1" ht="25.5" x14ac:dyDescent="0.2">
      <c r="A995" s="16" t="str">
        <f>'МП пр.5'!A752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995" s="19" t="s">
        <v>278</v>
      </c>
      <c r="C995" s="19" t="s">
        <v>73</v>
      </c>
      <c r="D995" s="19" t="s">
        <v>69</v>
      </c>
      <c r="E995" s="172" t="str">
        <f>'МП пр.5'!B752</f>
        <v>7W 0 02 73710</v>
      </c>
      <c r="F995" s="172"/>
      <c r="G995" s="64">
        <f>G996</f>
        <v>1425</v>
      </c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</row>
    <row r="996" spans="1:25" s="31" customFormat="1" ht="25.5" x14ac:dyDescent="0.2">
      <c r="A996" s="16" t="str">
        <f>'МП пр.5'!A761</f>
        <v>Закупка товаров, работ и услуг для обеспечения государственных (муниципальных) нужд</v>
      </c>
      <c r="B996" s="19" t="s">
        <v>278</v>
      </c>
      <c r="C996" s="19" t="s">
        <v>73</v>
      </c>
      <c r="D996" s="19" t="s">
        <v>69</v>
      </c>
      <c r="E996" s="172" t="str">
        <f>'МП пр.5'!B753</f>
        <v>7W 0 02 73710</v>
      </c>
      <c r="F996" s="172" t="s">
        <v>94</v>
      </c>
      <c r="G996" s="64">
        <f>G997</f>
        <v>1425</v>
      </c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</row>
    <row r="997" spans="1:25" s="31" customFormat="1" ht="25.5" x14ac:dyDescent="0.2">
      <c r="A997" s="16" t="s">
        <v>631</v>
      </c>
      <c r="B997" s="19" t="s">
        <v>278</v>
      </c>
      <c r="C997" s="19" t="s">
        <v>73</v>
      </c>
      <c r="D997" s="19" t="s">
        <v>69</v>
      </c>
      <c r="E997" s="172" t="str">
        <f>'МП пр.5'!B754</f>
        <v>7W 0 02 73710</v>
      </c>
      <c r="F997" s="172" t="s">
        <v>91</v>
      </c>
      <c r="G997" s="64">
        <f>'МП пр.5'!G757</f>
        <v>1425</v>
      </c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</row>
    <row r="998" spans="1:25" s="31" customFormat="1" ht="26.45" customHeight="1" x14ac:dyDescent="0.2">
      <c r="A998" s="16" t="str">
        <f>'МП пр.5'!A758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998" s="19" t="s">
        <v>278</v>
      </c>
      <c r="C998" s="19" t="s">
        <v>73</v>
      </c>
      <c r="D998" s="19" t="s">
        <v>69</v>
      </c>
      <c r="E998" s="172" t="str">
        <f>'МП пр.5'!B758</f>
        <v>7W 0 02 S3710</v>
      </c>
      <c r="F998" s="172"/>
      <c r="G998" s="64">
        <f>G999</f>
        <v>75</v>
      </c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</row>
    <row r="999" spans="1:25" s="31" customFormat="1" ht="25.5" x14ac:dyDescent="0.2">
      <c r="A999" s="16" t="str">
        <f>'МП пр.5'!A761</f>
        <v>Закупка товаров, работ и услуг для обеспечения государственных (муниципальных) нужд</v>
      </c>
      <c r="B999" s="19" t="s">
        <v>278</v>
      </c>
      <c r="C999" s="19" t="s">
        <v>73</v>
      </c>
      <c r="D999" s="19" t="s">
        <v>69</v>
      </c>
      <c r="E999" s="172" t="str">
        <f>'МП пр.5'!B759</f>
        <v>7W 0 02 S3710</v>
      </c>
      <c r="F999" s="172" t="s">
        <v>94</v>
      </c>
      <c r="G999" s="64">
        <f>G1000</f>
        <v>75</v>
      </c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</row>
    <row r="1000" spans="1:25" s="31" customFormat="1" ht="25.5" x14ac:dyDescent="0.2">
      <c r="A1000" s="16" t="s">
        <v>631</v>
      </c>
      <c r="B1000" s="19" t="s">
        <v>278</v>
      </c>
      <c r="C1000" s="19" t="s">
        <v>73</v>
      </c>
      <c r="D1000" s="19" t="s">
        <v>69</v>
      </c>
      <c r="E1000" s="172" t="str">
        <f>'МП пр.5'!B760</f>
        <v>7W 0 02 S3710</v>
      </c>
      <c r="F1000" s="172" t="s">
        <v>91</v>
      </c>
      <c r="G1000" s="64">
        <f>'МП пр.5'!G763</f>
        <v>75</v>
      </c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</row>
    <row r="1001" spans="1:25" s="31" customFormat="1" x14ac:dyDescent="0.2">
      <c r="A1001" s="29" t="s">
        <v>671</v>
      </c>
      <c r="B1001" s="19" t="s">
        <v>278</v>
      </c>
      <c r="C1001" s="19" t="s">
        <v>73</v>
      </c>
      <c r="D1001" s="19" t="s">
        <v>69</v>
      </c>
      <c r="E1001" s="20" t="s">
        <v>672</v>
      </c>
      <c r="F1001" s="172"/>
      <c r="G1001" s="64">
        <f>G1002</f>
        <v>85</v>
      </c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</row>
    <row r="1002" spans="1:25" s="31" customFormat="1" x14ac:dyDescent="0.2">
      <c r="A1002" s="29" t="s">
        <v>673</v>
      </c>
      <c r="B1002" s="19" t="s">
        <v>278</v>
      </c>
      <c r="C1002" s="19" t="s">
        <v>73</v>
      </c>
      <c r="D1002" s="19" t="s">
        <v>69</v>
      </c>
      <c r="E1002" s="20" t="s">
        <v>674</v>
      </c>
      <c r="F1002" s="172"/>
      <c r="G1002" s="64">
        <f>G1003</f>
        <v>85</v>
      </c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</row>
    <row r="1003" spans="1:25" s="31" customFormat="1" ht="25.5" x14ac:dyDescent="0.2">
      <c r="A1003" s="29" t="s">
        <v>335</v>
      </c>
      <c r="B1003" s="19" t="s">
        <v>278</v>
      </c>
      <c r="C1003" s="19" t="s">
        <v>73</v>
      </c>
      <c r="D1003" s="19" t="s">
        <v>69</v>
      </c>
      <c r="E1003" s="20" t="s">
        <v>674</v>
      </c>
      <c r="F1003" s="172" t="s">
        <v>94</v>
      </c>
      <c r="G1003" s="64">
        <f>G1004</f>
        <v>85</v>
      </c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</row>
    <row r="1004" spans="1:25" s="31" customFormat="1" ht="25.5" x14ac:dyDescent="0.2">
      <c r="A1004" s="29" t="s">
        <v>637</v>
      </c>
      <c r="B1004" s="19" t="s">
        <v>278</v>
      </c>
      <c r="C1004" s="19" t="s">
        <v>73</v>
      </c>
      <c r="D1004" s="19" t="s">
        <v>69</v>
      </c>
      <c r="E1004" s="20" t="s">
        <v>674</v>
      </c>
      <c r="F1004" s="172" t="s">
        <v>91</v>
      </c>
      <c r="G1004" s="64">
        <v>85</v>
      </c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</row>
    <row r="1005" spans="1:25" x14ac:dyDescent="0.2">
      <c r="A1005" s="33" t="s">
        <v>74</v>
      </c>
      <c r="B1005" s="169"/>
      <c r="C1005" s="169"/>
      <c r="D1005" s="169"/>
      <c r="E1005" s="191"/>
      <c r="F1005" s="191"/>
      <c r="G1005" s="290">
        <f>G9+G225+G256+G298+G350+G626+G868</f>
        <v>763498</v>
      </c>
      <c r="H1005" s="11"/>
      <c r="I1005" s="361"/>
    </row>
    <row r="1006" spans="1:25" x14ac:dyDescent="0.2">
      <c r="H1006" s="248"/>
    </row>
  </sheetData>
  <autoFilter ref="A8:S1005"/>
  <mergeCells count="5">
    <mergeCell ref="A1:G1"/>
    <mergeCell ref="A2:G2"/>
    <mergeCell ref="A4:G4"/>
    <mergeCell ref="A5:G5"/>
    <mergeCell ref="A3:G3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CC00"/>
  </sheetPr>
  <dimension ref="A1:L775"/>
  <sheetViews>
    <sheetView view="pageBreakPreview" topLeftCell="A382" zoomScale="120" zoomScaleNormal="140" zoomScaleSheetLayoutView="120" workbookViewId="0">
      <selection activeCell="H518" sqref="H517:H518"/>
    </sheetView>
  </sheetViews>
  <sheetFormatPr defaultRowHeight="12.75" x14ac:dyDescent="0.2"/>
  <cols>
    <col min="1" max="1" width="49.85546875" customWidth="1"/>
    <col min="2" max="2" width="13.5703125" customWidth="1"/>
    <col min="3" max="4" width="3.42578125" customWidth="1"/>
    <col min="5" max="5" width="3.5703125" style="265" customWidth="1"/>
    <col min="6" max="6" width="4" customWidth="1"/>
    <col min="7" max="7" width="9.42578125" style="256" customWidth="1"/>
    <col min="8" max="8" width="12" style="256" customWidth="1"/>
    <col min="9" max="9" width="9.140625" style="256" customWidth="1"/>
    <col min="10" max="10" width="9.140625" bestFit="1" customWidth="1"/>
  </cols>
  <sheetData>
    <row r="1" spans="1:9" s="5" customFormat="1" x14ac:dyDescent="0.2">
      <c r="A1" s="505" t="s">
        <v>352</v>
      </c>
      <c r="B1" s="506"/>
      <c r="C1" s="506"/>
      <c r="D1" s="506"/>
      <c r="E1" s="506"/>
      <c r="F1" s="506"/>
      <c r="G1" s="506"/>
      <c r="H1" s="301"/>
      <c r="I1" s="301"/>
    </row>
    <row r="2" spans="1:9" s="5" customFormat="1" ht="12.75" customHeight="1" x14ac:dyDescent="0.2">
      <c r="A2" s="505" t="str">
        <f>'пр2 по разд'!A2:D2</f>
        <v>к  решению Собрания представителей Сусуманского городского округа</v>
      </c>
      <c r="B2" s="505"/>
      <c r="C2" s="505"/>
      <c r="D2" s="505"/>
      <c r="E2" s="505"/>
      <c r="F2" s="505"/>
      <c r="G2" s="505"/>
      <c r="H2" s="302"/>
      <c r="I2" s="302"/>
    </row>
    <row r="3" spans="1:9" s="5" customFormat="1" ht="12.75" customHeight="1" x14ac:dyDescent="0.2">
      <c r="A3" s="505" t="str">
        <f>'пр.4 вед.стр.'!A3:G3</f>
        <v>"О бюджете муниципального образования "Сусуманский городской округ" на 2019 год"</v>
      </c>
      <c r="B3" s="506"/>
      <c r="C3" s="506"/>
      <c r="D3" s="506"/>
      <c r="E3" s="506"/>
      <c r="F3" s="506"/>
      <c r="G3" s="506"/>
      <c r="H3" s="302"/>
      <c r="I3" s="302"/>
    </row>
    <row r="4" spans="1:9" s="5" customFormat="1" x14ac:dyDescent="0.2">
      <c r="A4" s="507" t="str">
        <f>'пр.4 вед.стр.'!A4:G4</f>
        <v>от    12.11.2019 г. № 315</v>
      </c>
      <c r="B4" s="506"/>
      <c r="C4" s="506"/>
      <c r="D4" s="506"/>
      <c r="E4" s="506"/>
      <c r="F4" s="506"/>
      <c r="G4" s="506"/>
      <c r="H4" s="301"/>
      <c r="I4" s="301"/>
    </row>
    <row r="5" spans="1:9" s="5" customFormat="1" ht="19.899999999999999" customHeight="1" x14ac:dyDescent="0.2">
      <c r="A5" s="503" t="s">
        <v>617</v>
      </c>
      <c r="B5" s="503"/>
      <c r="C5" s="504"/>
      <c r="D5" s="504"/>
      <c r="E5" s="504"/>
      <c r="F5" s="504"/>
      <c r="G5" s="504"/>
      <c r="H5" s="300"/>
      <c r="I5" s="300"/>
    </row>
    <row r="6" spans="1:9" s="5" customFormat="1" x14ac:dyDescent="0.2">
      <c r="A6" s="123"/>
      <c r="B6" s="124"/>
      <c r="C6" s="124"/>
      <c r="D6" s="124"/>
      <c r="E6" s="263"/>
      <c r="F6" s="124"/>
      <c r="G6" s="291"/>
      <c r="H6" s="300"/>
      <c r="I6" s="300"/>
    </row>
    <row r="7" spans="1:9" s="5" customFormat="1" ht="25.15" customHeight="1" x14ac:dyDescent="0.2">
      <c r="A7" s="106" t="s">
        <v>30</v>
      </c>
      <c r="B7" s="107" t="s">
        <v>44</v>
      </c>
      <c r="C7" s="107" t="s">
        <v>43</v>
      </c>
      <c r="D7" s="107" t="s">
        <v>42</v>
      </c>
      <c r="E7" s="118" t="s">
        <v>45</v>
      </c>
      <c r="F7" s="106" t="s">
        <v>0</v>
      </c>
      <c r="G7" s="246" t="str">
        <f>'пр.4 вед.стр.'!G7</f>
        <v>Сумма</v>
      </c>
      <c r="H7" s="300"/>
      <c r="I7" s="300"/>
    </row>
    <row r="8" spans="1:9" s="5" customFormat="1" x14ac:dyDescent="0.2">
      <c r="A8" s="108">
        <v>1</v>
      </c>
      <c r="B8" s="107">
        <v>2</v>
      </c>
      <c r="C8" s="107">
        <v>3</v>
      </c>
      <c r="D8" s="107">
        <v>4</v>
      </c>
      <c r="E8" s="118">
        <v>5</v>
      </c>
      <c r="F8" s="106">
        <v>6</v>
      </c>
      <c r="G8" s="292">
        <v>7</v>
      </c>
      <c r="H8" s="300"/>
      <c r="I8" s="300"/>
    </row>
    <row r="9" spans="1:9" s="5" customFormat="1" ht="21.75" x14ac:dyDescent="0.2">
      <c r="A9" s="367" t="s">
        <v>688</v>
      </c>
      <c r="B9" s="368" t="s">
        <v>666</v>
      </c>
      <c r="C9" s="369"/>
      <c r="D9" s="369"/>
      <c r="E9" s="370"/>
      <c r="F9" s="371"/>
      <c r="G9" s="400">
        <f t="shared" ref="G9:G15" si="0">G10</f>
        <v>1414.4</v>
      </c>
      <c r="H9" s="300"/>
      <c r="I9" s="300"/>
    </row>
    <row r="10" spans="1:9" s="5" customFormat="1" ht="21.75" x14ac:dyDescent="0.2">
      <c r="A10" s="372" t="s">
        <v>664</v>
      </c>
      <c r="B10" s="366" t="s">
        <v>667</v>
      </c>
      <c r="C10" s="366"/>
      <c r="D10" s="366"/>
      <c r="E10" s="373"/>
      <c r="F10" s="374"/>
      <c r="G10" s="375">
        <f t="shared" si="0"/>
        <v>1414.4</v>
      </c>
      <c r="H10" s="300"/>
      <c r="I10" s="300"/>
    </row>
    <row r="11" spans="1:9" s="5" customFormat="1" ht="32.25" x14ac:dyDescent="0.2">
      <c r="A11" s="372" t="s">
        <v>665</v>
      </c>
      <c r="B11" s="366" t="s">
        <v>668</v>
      </c>
      <c r="C11" s="366"/>
      <c r="D11" s="366"/>
      <c r="E11" s="373"/>
      <c r="F11" s="374"/>
      <c r="G11" s="375">
        <f t="shared" si="0"/>
        <v>1414.4</v>
      </c>
      <c r="H11" s="300"/>
      <c r="I11" s="300"/>
    </row>
    <row r="12" spans="1:9" s="5" customFormat="1" x14ac:dyDescent="0.2">
      <c r="A12" s="219" t="s">
        <v>5</v>
      </c>
      <c r="B12" s="113" t="s">
        <v>668</v>
      </c>
      <c r="C12" s="110" t="s">
        <v>65</v>
      </c>
      <c r="D12" s="110" t="s">
        <v>34</v>
      </c>
      <c r="E12" s="118"/>
      <c r="F12" s="106"/>
      <c r="G12" s="345">
        <f t="shared" si="0"/>
        <v>1414.4</v>
      </c>
      <c r="H12" s="300"/>
      <c r="I12" s="300"/>
    </row>
    <row r="13" spans="1:9" s="5" customFormat="1" x14ac:dyDescent="0.2">
      <c r="A13" s="344" t="s">
        <v>323</v>
      </c>
      <c r="B13" s="113" t="s">
        <v>668</v>
      </c>
      <c r="C13" s="114" t="s">
        <v>65</v>
      </c>
      <c r="D13" s="114" t="s">
        <v>73</v>
      </c>
      <c r="E13" s="118"/>
      <c r="F13" s="106"/>
      <c r="G13" s="341">
        <f t="shared" si="0"/>
        <v>1414.4</v>
      </c>
      <c r="H13" s="300"/>
      <c r="I13" s="300"/>
    </row>
    <row r="14" spans="1:9" s="5" customFormat="1" ht="22.5" x14ac:dyDescent="0.2">
      <c r="A14" s="115" t="s">
        <v>335</v>
      </c>
      <c r="B14" s="113" t="s">
        <v>668</v>
      </c>
      <c r="C14" s="114" t="s">
        <v>65</v>
      </c>
      <c r="D14" s="114" t="s">
        <v>73</v>
      </c>
      <c r="E14" s="116" t="s">
        <v>94</v>
      </c>
      <c r="F14" s="111"/>
      <c r="G14" s="341">
        <f t="shared" si="0"/>
        <v>1414.4</v>
      </c>
      <c r="H14" s="300"/>
      <c r="I14" s="300"/>
    </row>
    <row r="15" spans="1:9" s="5" customFormat="1" ht="22.5" x14ac:dyDescent="0.2">
      <c r="A15" s="115" t="s">
        <v>633</v>
      </c>
      <c r="B15" s="113" t="s">
        <v>668</v>
      </c>
      <c r="C15" s="114" t="s">
        <v>65</v>
      </c>
      <c r="D15" s="114" t="s">
        <v>73</v>
      </c>
      <c r="E15" s="116" t="s">
        <v>91</v>
      </c>
      <c r="F15" s="111"/>
      <c r="G15" s="341">
        <f t="shared" si="0"/>
        <v>1414.4</v>
      </c>
      <c r="H15" s="300"/>
      <c r="I15" s="300"/>
    </row>
    <row r="16" spans="1:9" s="5" customFormat="1" ht="22.5" x14ac:dyDescent="0.2">
      <c r="A16" s="141" t="s">
        <v>322</v>
      </c>
      <c r="B16" s="113" t="s">
        <v>668</v>
      </c>
      <c r="C16" s="114" t="s">
        <v>65</v>
      </c>
      <c r="D16" s="114" t="s">
        <v>73</v>
      </c>
      <c r="E16" s="116" t="s">
        <v>91</v>
      </c>
      <c r="F16" s="111">
        <v>727</v>
      </c>
      <c r="G16" s="341">
        <f>3875-2460.6</f>
        <v>1414.4</v>
      </c>
      <c r="H16" s="305"/>
      <c r="I16" s="300"/>
    </row>
    <row r="17" spans="1:9" s="73" customFormat="1" ht="32.25" x14ac:dyDescent="0.2">
      <c r="A17" s="237" t="s">
        <v>410</v>
      </c>
      <c r="B17" s="235" t="s">
        <v>145</v>
      </c>
      <c r="C17" s="238"/>
      <c r="D17" s="238"/>
      <c r="E17" s="243"/>
      <c r="F17" s="236"/>
      <c r="G17" s="396">
        <f>G18</f>
        <v>1499.6</v>
      </c>
      <c r="H17" s="303"/>
      <c r="I17" s="303"/>
    </row>
    <row r="18" spans="1:9" s="73" customFormat="1" ht="34.9" customHeight="1" x14ac:dyDescent="0.2">
      <c r="A18" s="109" t="s">
        <v>611</v>
      </c>
      <c r="B18" s="107" t="s">
        <v>411</v>
      </c>
      <c r="C18" s="110"/>
      <c r="D18" s="110"/>
      <c r="E18" s="118"/>
      <c r="F18" s="106"/>
      <c r="G18" s="293">
        <f>G19+G33+G39</f>
        <v>1499.6</v>
      </c>
      <c r="H18" s="303"/>
      <c r="I18" s="303"/>
    </row>
    <row r="19" spans="1:9" s="73" customFormat="1" ht="21.75" x14ac:dyDescent="0.2">
      <c r="A19" s="109" t="s">
        <v>144</v>
      </c>
      <c r="B19" s="107" t="s">
        <v>412</v>
      </c>
      <c r="C19" s="110"/>
      <c r="D19" s="110"/>
      <c r="E19" s="118"/>
      <c r="F19" s="106"/>
      <c r="G19" s="293">
        <f>G20</f>
        <v>962.80000000000007</v>
      </c>
      <c r="H19" s="303"/>
      <c r="I19" s="303"/>
    </row>
    <row r="20" spans="1:9" s="73" customFormat="1" x14ac:dyDescent="0.2">
      <c r="A20" s="119" t="s">
        <v>8</v>
      </c>
      <c r="B20" s="107" t="s">
        <v>412</v>
      </c>
      <c r="C20" s="110" t="s">
        <v>66</v>
      </c>
      <c r="D20" s="110" t="s">
        <v>34</v>
      </c>
      <c r="E20" s="118"/>
      <c r="F20" s="106"/>
      <c r="G20" s="293">
        <f>G21+G25+G29</f>
        <v>962.80000000000007</v>
      </c>
      <c r="H20" s="303"/>
      <c r="I20" s="303"/>
    </row>
    <row r="21" spans="1:9" s="5" customFormat="1" x14ac:dyDescent="0.2">
      <c r="A21" s="115" t="s">
        <v>9</v>
      </c>
      <c r="B21" s="113" t="s">
        <v>412</v>
      </c>
      <c r="C21" s="114" t="s">
        <v>66</v>
      </c>
      <c r="D21" s="114" t="s">
        <v>63</v>
      </c>
      <c r="E21" s="116"/>
      <c r="F21" s="111"/>
      <c r="G21" s="294">
        <f>G22</f>
        <v>177.3</v>
      </c>
      <c r="H21" s="300"/>
      <c r="I21" s="300"/>
    </row>
    <row r="22" spans="1:9" s="5" customFormat="1" ht="22.5" x14ac:dyDescent="0.2">
      <c r="A22" s="115" t="s">
        <v>95</v>
      </c>
      <c r="B22" s="113" t="s">
        <v>412</v>
      </c>
      <c r="C22" s="114" t="s">
        <v>66</v>
      </c>
      <c r="D22" s="114" t="s">
        <v>63</v>
      </c>
      <c r="E22" s="116">
        <v>600</v>
      </c>
      <c r="F22" s="111"/>
      <c r="G22" s="294">
        <f>G23</f>
        <v>177.3</v>
      </c>
      <c r="H22" s="300"/>
      <c r="I22" s="300"/>
    </row>
    <row r="23" spans="1:9" s="5" customFormat="1" x14ac:dyDescent="0.2">
      <c r="A23" s="115" t="s">
        <v>99</v>
      </c>
      <c r="B23" s="113" t="s">
        <v>412</v>
      </c>
      <c r="C23" s="114" t="s">
        <v>66</v>
      </c>
      <c r="D23" s="114" t="s">
        <v>63</v>
      </c>
      <c r="E23" s="116">
        <v>610</v>
      </c>
      <c r="F23" s="111"/>
      <c r="G23" s="294">
        <f>G24</f>
        <v>177.3</v>
      </c>
      <c r="H23" s="300"/>
      <c r="I23" s="300"/>
    </row>
    <row r="24" spans="1:9" s="5" customFormat="1" ht="22.5" x14ac:dyDescent="0.2">
      <c r="A24" s="112" t="s">
        <v>133</v>
      </c>
      <c r="B24" s="113" t="s">
        <v>412</v>
      </c>
      <c r="C24" s="114" t="s">
        <v>66</v>
      </c>
      <c r="D24" s="114" t="s">
        <v>63</v>
      </c>
      <c r="E24" s="116" t="s">
        <v>655</v>
      </c>
      <c r="F24" s="111">
        <v>725</v>
      </c>
      <c r="G24" s="294">
        <v>177.3</v>
      </c>
      <c r="H24" s="304"/>
      <c r="I24" s="300"/>
    </row>
    <row r="25" spans="1:9" s="5" customFormat="1" x14ac:dyDescent="0.2">
      <c r="A25" s="112" t="s">
        <v>10</v>
      </c>
      <c r="B25" s="113" t="s">
        <v>412</v>
      </c>
      <c r="C25" s="114" t="s">
        <v>66</v>
      </c>
      <c r="D25" s="114" t="s">
        <v>64</v>
      </c>
      <c r="E25" s="116"/>
      <c r="F25" s="111"/>
      <c r="G25" s="294">
        <f>G26</f>
        <v>639.9</v>
      </c>
      <c r="H25" s="300"/>
      <c r="I25" s="300"/>
    </row>
    <row r="26" spans="1:9" s="5" customFormat="1" ht="22.5" x14ac:dyDescent="0.2">
      <c r="A26" s="115" t="s">
        <v>95</v>
      </c>
      <c r="B26" s="113" t="s">
        <v>412</v>
      </c>
      <c r="C26" s="114" t="s">
        <v>66</v>
      </c>
      <c r="D26" s="114" t="s">
        <v>64</v>
      </c>
      <c r="E26" s="116">
        <v>600</v>
      </c>
      <c r="F26" s="111"/>
      <c r="G26" s="294">
        <f>G27</f>
        <v>639.9</v>
      </c>
      <c r="H26" s="300"/>
      <c r="I26" s="300"/>
    </row>
    <row r="27" spans="1:9" s="5" customFormat="1" x14ac:dyDescent="0.2">
      <c r="A27" s="115" t="s">
        <v>99</v>
      </c>
      <c r="B27" s="113" t="s">
        <v>412</v>
      </c>
      <c r="C27" s="114" t="s">
        <v>66</v>
      </c>
      <c r="D27" s="114" t="s">
        <v>64</v>
      </c>
      <c r="E27" s="116">
        <v>610</v>
      </c>
      <c r="F27" s="111"/>
      <c r="G27" s="294">
        <f>G28</f>
        <v>639.9</v>
      </c>
      <c r="H27" s="300"/>
      <c r="I27" s="300"/>
    </row>
    <row r="28" spans="1:9" s="5" customFormat="1" ht="22.5" x14ac:dyDescent="0.2">
      <c r="A28" s="112" t="s">
        <v>133</v>
      </c>
      <c r="B28" s="113" t="s">
        <v>412</v>
      </c>
      <c r="C28" s="114" t="s">
        <v>66</v>
      </c>
      <c r="D28" s="114" t="s">
        <v>64</v>
      </c>
      <c r="E28" s="116" t="s">
        <v>100</v>
      </c>
      <c r="F28" s="111">
        <v>725</v>
      </c>
      <c r="G28" s="294">
        <v>639.9</v>
      </c>
      <c r="H28" s="300"/>
      <c r="I28" s="300"/>
    </row>
    <row r="29" spans="1:9" s="5" customFormat="1" x14ac:dyDescent="0.2">
      <c r="A29" s="115" t="s">
        <v>306</v>
      </c>
      <c r="B29" s="113" t="s">
        <v>412</v>
      </c>
      <c r="C29" s="114" t="s">
        <v>66</v>
      </c>
      <c r="D29" s="114" t="s">
        <v>67</v>
      </c>
      <c r="E29" s="116"/>
      <c r="F29" s="111"/>
      <c r="G29" s="294">
        <f>G30</f>
        <v>145.6</v>
      </c>
      <c r="H29" s="305"/>
      <c r="I29" s="300"/>
    </row>
    <row r="30" spans="1:9" s="5" customFormat="1" ht="22.5" x14ac:dyDescent="0.2">
      <c r="A30" s="115" t="s">
        <v>95</v>
      </c>
      <c r="B30" s="113" t="s">
        <v>412</v>
      </c>
      <c r="C30" s="114" t="s">
        <v>66</v>
      </c>
      <c r="D30" s="114" t="s">
        <v>67</v>
      </c>
      <c r="E30" s="116">
        <v>600</v>
      </c>
      <c r="F30" s="111"/>
      <c r="G30" s="294">
        <f>G31</f>
        <v>145.6</v>
      </c>
      <c r="H30" s="300"/>
      <c r="I30" s="300"/>
    </row>
    <row r="31" spans="1:9" s="5" customFormat="1" x14ac:dyDescent="0.2">
      <c r="A31" s="115" t="s">
        <v>99</v>
      </c>
      <c r="B31" s="113" t="s">
        <v>412</v>
      </c>
      <c r="C31" s="114" t="s">
        <v>66</v>
      </c>
      <c r="D31" s="114" t="s">
        <v>67</v>
      </c>
      <c r="E31" s="116">
        <v>610</v>
      </c>
      <c r="F31" s="111"/>
      <c r="G31" s="294">
        <f>G32</f>
        <v>145.6</v>
      </c>
      <c r="H31" s="300"/>
      <c r="I31" s="300"/>
    </row>
    <row r="32" spans="1:9" s="5" customFormat="1" ht="22.5" x14ac:dyDescent="0.2">
      <c r="A32" s="112" t="s">
        <v>133</v>
      </c>
      <c r="B32" s="113" t="s">
        <v>412</v>
      </c>
      <c r="C32" s="114" t="s">
        <v>66</v>
      </c>
      <c r="D32" s="114" t="s">
        <v>67</v>
      </c>
      <c r="E32" s="116" t="s">
        <v>100</v>
      </c>
      <c r="F32" s="111">
        <v>725</v>
      </c>
      <c r="G32" s="294">
        <v>145.6</v>
      </c>
      <c r="H32" s="300"/>
      <c r="I32" s="300"/>
    </row>
    <row r="33" spans="1:9" s="73" customFormat="1" x14ac:dyDescent="0.2">
      <c r="A33" s="119" t="s">
        <v>413</v>
      </c>
      <c r="B33" s="107" t="s">
        <v>414</v>
      </c>
      <c r="C33" s="110"/>
      <c r="D33" s="110"/>
      <c r="E33" s="118"/>
      <c r="F33" s="106"/>
      <c r="G33" s="293">
        <f>G34</f>
        <v>36.799999999999997</v>
      </c>
      <c r="H33" s="303"/>
      <c r="I33" s="303"/>
    </row>
    <row r="34" spans="1:9" s="73" customFormat="1" x14ac:dyDescent="0.2">
      <c r="A34" s="119" t="s">
        <v>8</v>
      </c>
      <c r="B34" s="107" t="s">
        <v>414</v>
      </c>
      <c r="C34" s="110" t="s">
        <v>66</v>
      </c>
      <c r="D34" s="110" t="s">
        <v>34</v>
      </c>
      <c r="E34" s="118"/>
      <c r="F34" s="106"/>
      <c r="G34" s="293">
        <f>G38</f>
        <v>36.799999999999997</v>
      </c>
      <c r="H34" s="303"/>
      <c r="I34" s="303"/>
    </row>
    <row r="35" spans="1:9" s="5" customFormat="1" x14ac:dyDescent="0.2">
      <c r="A35" s="115" t="s">
        <v>306</v>
      </c>
      <c r="B35" s="113" t="s">
        <v>414</v>
      </c>
      <c r="C35" s="114" t="s">
        <v>66</v>
      </c>
      <c r="D35" s="114" t="s">
        <v>67</v>
      </c>
      <c r="E35" s="116"/>
      <c r="F35" s="111"/>
      <c r="G35" s="294">
        <f>G36</f>
        <v>36.799999999999997</v>
      </c>
      <c r="H35" s="300"/>
      <c r="I35" s="300"/>
    </row>
    <row r="36" spans="1:9" s="5" customFormat="1" ht="22.5" x14ac:dyDescent="0.2">
      <c r="A36" s="115" t="s">
        <v>95</v>
      </c>
      <c r="B36" s="113" t="s">
        <v>414</v>
      </c>
      <c r="C36" s="114" t="s">
        <v>66</v>
      </c>
      <c r="D36" s="114" t="s">
        <v>67</v>
      </c>
      <c r="E36" s="116">
        <v>600</v>
      </c>
      <c r="F36" s="111"/>
      <c r="G36" s="294">
        <f>G37</f>
        <v>36.799999999999997</v>
      </c>
      <c r="H36" s="300"/>
      <c r="I36" s="300"/>
    </row>
    <row r="37" spans="1:9" s="5" customFormat="1" x14ac:dyDescent="0.2">
      <c r="A37" s="115" t="s">
        <v>99</v>
      </c>
      <c r="B37" s="113" t="s">
        <v>414</v>
      </c>
      <c r="C37" s="114" t="s">
        <v>66</v>
      </c>
      <c r="D37" s="114" t="s">
        <v>67</v>
      </c>
      <c r="E37" s="116">
        <v>610</v>
      </c>
      <c r="F37" s="111"/>
      <c r="G37" s="294">
        <f>G38</f>
        <v>36.799999999999997</v>
      </c>
      <c r="H37" s="300"/>
      <c r="I37" s="300"/>
    </row>
    <row r="38" spans="1:9" s="5" customFormat="1" ht="22.5" x14ac:dyDescent="0.2">
      <c r="A38" s="112" t="s">
        <v>133</v>
      </c>
      <c r="B38" s="113" t="s">
        <v>414</v>
      </c>
      <c r="C38" s="114" t="s">
        <v>66</v>
      </c>
      <c r="D38" s="114" t="s">
        <v>67</v>
      </c>
      <c r="E38" s="116" t="s">
        <v>100</v>
      </c>
      <c r="F38" s="111">
        <v>725</v>
      </c>
      <c r="G38" s="294">
        <v>36.799999999999997</v>
      </c>
      <c r="H38" s="300"/>
      <c r="I38" s="300"/>
    </row>
    <row r="39" spans="1:9" s="330" customFormat="1" x14ac:dyDescent="0.2">
      <c r="A39" s="266" t="s">
        <v>629</v>
      </c>
      <c r="B39" s="267" t="s">
        <v>636</v>
      </c>
      <c r="C39" s="268"/>
      <c r="D39" s="268"/>
      <c r="E39" s="269"/>
      <c r="F39" s="270"/>
      <c r="G39" s="295">
        <f>G40</f>
        <v>500</v>
      </c>
      <c r="H39" s="329"/>
      <c r="I39" s="329"/>
    </row>
    <row r="40" spans="1:9" s="5" customFormat="1" x14ac:dyDescent="0.2">
      <c r="A40" s="266" t="s">
        <v>8</v>
      </c>
      <c r="B40" s="267" t="s">
        <v>636</v>
      </c>
      <c r="C40" s="268" t="s">
        <v>66</v>
      </c>
      <c r="D40" s="268" t="s">
        <v>34</v>
      </c>
      <c r="E40" s="269"/>
      <c r="F40" s="270"/>
      <c r="G40" s="295">
        <f>G44</f>
        <v>500</v>
      </c>
      <c r="H40" s="300"/>
      <c r="I40" s="300"/>
    </row>
    <row r="41" spans="1:9" s="5" customFormat="1" x14ac:dyDescent="0.2">
      <c r="A41" s="271" t="s">
        <v>10</v>
      </c>
      <c r="B41" s="272" t="s">
        <v>636</v>
      </c>
      <c r="C41" s="273" t="s">
        <v>66</v>
      </c>
      <c r="D41" s="273" t="s">
        <v>64</v>
      </c>
      <c r="E41" s="274"/>
      <c r="F41" s="275"/>
      <c r="G41" s="296">
        <f>G42</f>
        <v>500</v>
      </c>
      <c r="H41" s="300"/>
      <c r="I41" s="300"/>
    </row>
    <row r="42" spans="1:9" s="5" customFormat="1" ht="22.5" x14ac:dyDescent="0.2">
      <c r="A42" s="276" t="s">
        <v>95</v>
      </c>
      <c r="B42" s="272" t="s">
        <v>636</v>
      </c>
      <c r="C42" s="273" t="s">
        <v>66</v>
      </c>
      <c r="D42" s="273" t="s">
        <v>64</v>
      </c>
      <c r="E42" s="274">
        <v>600</v>
      </c>
      <c r="F42" s="275"/>
      <c r="G42" s="296">
        <f>G43</f>
        <v>500</v>
      </c>
      <c r="H42" s="300"/>
      <c r="I42" s="300"/>
    </row>
    <row r="43" spans="1:9" s="5" customFormat="1" x14ac:dyDescent="0.2">
      <c r="A43" s="276" t="s">
        <v>99</v>
      </c>
      <c r="B43" s="272" t="s">
        <v>636</v>
      </c>
      <c r="C43" s="273" t="s">
        <v>66</v>
      </c>
      <c r="D43" s="273" t="s">
        <v>64</v>
      </c>
      <c r="E43" s="274">
        <v>610</v>
      </c>
      <c r="F43" s="275"/>
      <c r="G43" s="296">
        <f>G44</f>
        <v>500</v>
      </c>
      <c r="H43" s="300"/>
      <c r="I43" s="300"/>
    </row>
    <row r="44" spans="1:9" s="5" customFormat="1" ht="22.5" x14ac:dyDescent="0.2">
      <c r="A44" s="271" t="s">
        <v>133</v>
      </c>
      <c r="B44" s="272" t="s">
        <v>636</v>
      </c>
      <c r="C44" s="273" t="s">
        <v>66</v>
      </c>
      <c r="D44" s="273" t="s">
        <v>64</v>
      </c>
      <c r="E44" s="274" t="s">
        <v>100</v>
      </c>
      <c r="F44" s="275">
        <v>725</v>
      </c>
      <c r="G44" s="296">
        <v>500</v>
      </c>
      <c r="H44" s="300"/>
      <c r="I44" s="300"/>
    </row>
    <row r="45" spans="1:9" s="73" customFormat="1" ht="21.75" x14ac:dyDescent="0.2">
      <c r="A45" s="237" t="s">
        <v>415</v>
      </c>
      <c r="B45" s="235" t="s">
        <v>155</v>
      </c>
      <c r="C45" s="238"/>
      <c r="D45" s="238"/>
      <c r="E45" s="243"/>
      <c r="F45" s="236"/>
      <c r="G45" s="396">
        <f>G46+G56</f>
        <v>610.5</v>
      </c>
      <c r="H45" s="303"/>
      <c r="I45" s="303"/>
    </row>
    <row r="46" spans="1:9" s="73" customFormat="1" ht="32.25" x14ac:dyDescent="0.2">
      <c r="A46" s="109" t="s">
        <v>190</v>
      </c>
      <c r="B46" s="107" t="s">
        <v>244</v>
      </c>
      <c r="C46" s="110"/>
      <c r="D46" s="110"/>
      <c r="E46" s="118"/>
      <c r="F46" s="106"/>
      <c r="G46" s="293">
        <f>G47</f>
        <v>493.3</v>
      </c>
      <c r="H46" s="303"/>
      <c r="I46" s="303"/>
    </row>
    <row r="47" spans="1:9" s="73" customFormat="1" x14ac:dyDescent="0.2">
      <c r="A47" s="109" t="s">
        <v>154</v>
      </c>
      <c r="B47" s="107" t="s">
        <v>245</v>
      </c>
      <c r="C47" s="110"/>
      <c r="D47" s="110"/>
      <c r="E47" s="118"/>
      <c r="F47" s="106"/>
      <c r="G47" s="293">
        <f>G48</f>
        <v>493.3</v>
      </c>
      <c r="H47" s="303"/>
      <c r="I47" s="303"/>
    </row>
    <row r="48" spans="1:9" s="73" customFormat="1" x14ac:dyDescent="0.2">
      <c r="A48" s="119" t="s">
        <v>8</v>
      </c>
      <c r="B48" s="107" t="s">
        <v>245</v>
      </c>
      <c r="C48" s="110" t="s">
        <v>66</v>
      </c>
      <c r="D48" s="110" t="s">
        <v>34</v>
      </c>
      <c r="E48" s="118"/>
      <c r="F48" s="106"/>
      <c r="G48" s="293">
        <f>G49</f>
        <v>493.3</v>
      </c>
      <c r="H48" s="303"/>
      <c r="I48" s="303"/>
    </row>
    <row r="49" spans="1:9" s="5" customFormat="1" x14ac:dyDescent="0.2">
      <c r="A49" s="117" t="s">
        <v>337</v>
      </c>
      <c r="B49" s="113" t="s">
        <v>245</v>
      </c>
      <c r="C49" s="114" t="s">
        <v>66</v>
      </c>
      <c r="D49" s="114" t="s">
        <v>66</v>
      </c>
      <c r="E49" s="116"/>
      <c r="F49" s="111"/>
      <c r="G49" s="294">
        <f>G53+G50</f>
        <v>493.3</v>
      </c>
      <c r="H49" s="300"/>
      <c r="I49" s="300"/>
    </row>
    <row r="50" spans="1:9" s="5" customFormat="1" ht="22.5" x14ac:dyDescent="0.2">
      <c r="A50" s="115" t="s">
        <v>335</v>
      </c>
      <c r="B50" s="113" t="s">
        <v>245</v>
      </c>
      <c r="C50" s="114" t="s">
        <v>66</v>
      </c>
      <c r="D50" s="114" t="s">
        <v>66</v>
      </c>
      <c r="E50" s="116" t="s">
        <v>94</v>
      </c>
      <c r="F50" s="111"/>
      <c r="G50" s="294">
        <f>G51</f>
        <v>384.8</v>
      </c>
      <c r="H50" s="300"/>
      <c r="I50" s="300"/>
    </row>
    <row r="51" spans="1:9" s="5" customFormat="1" ht="22.5" x14ac:dyDescent="0.2">
      <c r="A51" s="115" t="s">
        <v>633</v>
      </c>
      <c r="B51" s="113" t="s">
        <v>245</v>
      </c>
      <c r="C51" s="114" t="s">
        <v>66</v>
      </c>
      <c r="D51" s="114" t="s">
        <v>66</v>
      </c>
      <c r="E51" s="116" t="s">
        <v>91</v>
      </c>
      <c r="F51" s="111"/>
      <c r="G51" s="294">
        <f>G52</f>
        <v>384.8</v>
      </c>
      <c r="H51" s="300"/>
      <c r="I51" s="300"/>
    </row>
    <row r="52" spans="1:9" s="5" customFormat="1" ht="22.5" x14ac:dyDescent="0.2">
      <c r="A52" s="112" t="s">
        <v>134</v>
      </c>
      <c r="B52" s="113" t="s">
        <v>245</v>
      </c>
      <c r="C52" s="114" t="s">
        <v>66</v>
      </c>
      <c r="D52" s="114" t="s">
        <v>66</v>
      </c>
      <c r="E52" s="116" t="s">
        <v>91</v>
      </c>
      <c r="F52" s="111">
        <v>726</v>
      </c>
      <c r="G52" s="294">
        <v>384.8</v>
      </c>
      <c r="H52" s="300"/>
      <c r="I52" s="300"/>
    </row>
    <row r="53" spans="1:9" s="5" customFormat="1" ht="22.5" x14ac:dyDescent="0.2">
      <c r="A53" s="115" t="s">
        <v>95</v>
      </c>
      <c r="B53" s="113" t="s">
        <v>245</v>
      </c>
      <c r="C53" s="114" t="s">
        <v>66</v>
      </c>
      <c r="D53" s="114" t="s">
        <v>66</v>
      </c>
      <c r="E53" s="116">
        <v>600</v>
      </c>
      <c r="F53" s="111"/>
      <c r="G53" s="294">
        <f>G54</f>
        <v>108.5</v>
      </c>
      <c r="H53" s="300"/>
      <c r="I53" s="300"/>
    </row>
    <row r="54" spans="1:9" s="5" customFormat="1" x14ac:dyDescent="0.2">
      <c r="A54" s="115" t="s">
        <v>99</v>
      </c>
      <c r="B54" s="113" t="s">
        <v>245</v>
      </c>
      <c r="C54" s="114" t="s">
        <v>66</v>
      </c>
      <c r="D54" s="114" t="s">
        <v>66</v>
      </c>
      <c r="E54" s="116">
        <v>610</v>
      </c>
      <c r="F54" s="111"/>
      <c r="G54" s="294">
        <f>G55</f>
        <v>108.5</v>
      </c>
      <c r="H54" s="300"/>
      <c r="I54" s="300"/>
    </row>
    <row r="55" spans="1:9" s="5" customFormat="1" ht="22.5" x14ac:dyDescent="0.2">
      <c r="A55" s="112" t="s">
        <v>133</v>
      </c>
      <c r="B55" s="113" t="s">
        <v>245</v>
      </c>
      <c r="C55" s="114" t="s">
        <v>66</v>
      </c>
      <c r="D55" s="114" t="s">
        <v>66</v>
      </c>
      <c r="E55" s="116" t="s">
        <v>100</v>
      </c>
      <c r="F55" s="111">
        <v>725</v>
      </c>
      <c r="G55" s="294">
        <v>108.5</v>
      </c>
      <c r="H55" s="300"/>
      <c r="I55" s="300"/>
    </row>
    <row r="56" spans="1:9" s="5" customFormat="1" ht="32.25" x14ac:dyDescent="0.2">
      <c r="A56" s="218" t="s">
        <v>619</v>
      </c>
      <c r="B56" s="107" t="s">
        <v>620</v>
      </c>
      <c r="C56" s="118"/>
      <c r="D56" s="118"/>
      <c r="E56" s="116"/>
      <c r="F56" s="111"/>
      <c r="G56" s="293">
        <f>G57+G63</f>
        <v>117.19999999999999</v>
      </c>
      <c r="H56" s="300"/>
      <c r="I56" s="300"/>
    </row>
    <row r="57" spans="1:9" s="5" customFormat="1" x14ac:dyDescent="0.2">
      <c r="A57" s="219" t="s">
        <v>621</v>
      </c>
      <c r="B57" s="118" t="s">
        <v>622</v>
      </c>
      <c r="C57" s="118"/>
      <c r="D57" s="118"/>
      <c r="E57" s="116"/>
      <c r="F57" s="111"/>
      <c r="G57" s="293" t="str">
        <f>G58</f>
        <v>27,6</v>
      </c>
      <c r="H57" s="300"/>
      <c r="I57" s="300"/>
    </row>
    <row r="58" spans="1:9" s="5" customFormat="1" x14ac:dyDescent="0.2">
      <c r="A58" s="119" t="s">
        <v>59</v>
      </c>
      <c r="B58" s="118" t="s">
        <v>622</v>
      </c>
      <c r="C58" s="118" t="s">
        <v>68</v>
      </c>
      <c r="D58" s="118" t="s">
        <v>34</v>
      </c>
      <c r="E58" s="116"/>
      <c r="F58" s="111"/>
      <c r="G58" s="293" t="str">
        <f>G59</f>
        <v>27,6</v>
      </c>
      <c r="H58" s="300"/>
      <c r="I58" s="300"/>
    </row>
    <row r="59" spans="1:9" s="5" customFormat="1" x14ac:dyDescent="0.2">
      <c r="A59" s="220" t="s">
        <v>58</v>
      </c>
      <c r="B59" s="116" t="s">
        <v>622</v>
      </c>
      <c r="C59" s="116" t="s">
        <v>68</v>
      </c>
      <c r="D59" s="116" t="s">
        <v>67</v>
      </c>
      <c r="E59" s="116"/>
      <c r="F59" s="116"/>
      <c r="G59" s="294" t="str">
        <f>G60</f>
        <v>27,6</v>
      </c>
      <c r="H59" s="300"/>
      <c r="I59" s="300"/>
    </row>
    <row r="60" spans="1:9" s="5" customFormat="1" x14ac:dyDescent="0.2">
      <c r="A60" s="221" t="s">
        <v>101</v>
      </c>
      <c r="B60" s="116" t="s">
        <v>622</v>
      </c>
      <c r="C60" s="116" t="s">
        <v>68</v>
      </c>
      <c r="D60" s="116" t="s">
        <v>67</v>
      </c>
      <c r="E60" s="116" t="s">
        <v>102</v>
      </c>
      <c r="F60" s="116"/>
      <c r="G60" s="294" t="str">
        <f>G61</f>
        <v>27,6</v>
      </c>
      <c r="H60" s="300"/>
      <c r="I60" s="300"/>
    </row>
    <row r="61" spans="1:9" s="5" customFormat="1" x14ac:dyDescent="0.2">
      <c r="A61" s="221" t="s">
        <v>105</v>
      </c>
      <c r="B61" s="116" t="s">
        <v>622</v>
      </c>
      <c r="C61" s="116" t="s">
        <v>68</v>
      </c>
      <c r="D61" s="116" t="s">
        <v>67</v>
      </c>
      <c r="E61" s="116" t="s">
        <v>106</v>
      </c>
      <c r="F61" s="116"/>
      <c r="G61" s="294" t="str">
        <f>G62</f>
        <v>27,6</v>
      </c>
      <c r="H61" s="300"/>
      <c r="I61" s="300"/>
    </row>
    <row r="62" spans="1:9" s="5" customFormat="1" x14ac:dyDescent="0.2">
      <c r="A62" s="112" t="s">
        <v>130</v>
      </c>
      <c r="B62" s="116" t="s">
        <v>622</v>
      </c>
      <c r="C62" s="116" t="s">
        <v>68</v>
      </c>
      <c r="D62" s="116" t="s">
        <v>67</v>
      </c>
      <c r="E62" s="116" t="s">
        <v>106</v>
      </c>
      <c r="F62" s="116" t="s">
        <v>272</v>
      </c>
      <c r="G62" s="399" t="s">
        <v>623</v>
      </c>
      <c r="H62" s="306"/>
      <c r="I62" s="300"/>
    </row>
    <row r="63" spans="1:9" s="5" customFormat="1" ht="21.75" x14ac:dyDescent="0.2">
      <c r="A63" s="219" t="s">
        <v>624</v>
      </c>
      <c r="B63" s="118" t="s">
        <v>625</v>
      </c>
      <c r="C63" s="118"/>
      <c r="D63" s="116"/>
      <c r="E63" s="116"/>
      <c r="F63" s="116"/>
      <c r="G63" s="293" t="str">
        <f>G65</f>
        <v>89,6</v>
      </c>
      <c r="H63" s="300"/>
      <c r="I63" s="300"/>
    </row>
    <row r="64" spans="1:9" s="5" customFormat="1" x14ac:dyDescent="0.2">
      <c r="A64" s="119" t="s">
        <v>59</v>
      </c>
      <c r="B64" s="118" t="s">
        <v>625</v>
      </c>
      <c r="C64" s="118" t="s">
        <v>68</v>
      </c>
      <c r="D64" s="118" t="s">
        <v>34</v>
      </c>
      <c r="E64" s="116"/>
      <c r="F64" s="116"/>
      <c r="G64" s="293" t="str">
        <f>G65</f>
        <v>89,6</v>
      </c>
      <c r="H64" s="300"/>
      <c r="I64" s="300"/>
    </row>
    <row r="65" spans="1:9" s="5" customFormat="1" x14ac:dyDescent="0.2">
      <c r="A65" s="220" t="s">
        <v>58</v>
      </c>
      <c r="B65" s="116" t="s">
        <v>625</v>
      </c>
      <c r="C65" s="116" t="s">
        <v>68</v>
      </c>
      <c r="D65" s="116" t="s">
        <v>67</v>
      </c>
      <c r="E65" s="116"/>
      <c r="F65" s="116"/>
      <c r="G65" s="294" t="str">
        <f>G66</f>
        <v>89,6</v>
      </c>
      <c r="H65" s="300"/>
      <c r="I65" s="300"/>
    </row>
    <row r="66" spans="1:9" s="5" customFormat="1" x14ac:dyDescent="0.2">
      <c r="A66" s="221" t="s">
        <v>101</v>
      </c>
      <c r="B66" s="116" t="s">
        <v>625</v>
      </c>
      <c r="C66" s="116" t="s">
        <v>68</v>
      </c>
      <c r="D66" s="116" t="s">
        <v>67</v>
      </c>
      <c r="E66" s="116" t="s">
        <v>102</v>
      </c>
      <c r="F66" s="116"/>
      <c r="G66" s="294" t="str">
        <f>G67</f>
        <v>89,6</v>
      </c>
      <c r="H66" s="300"/>
      <c r="I66" s="300"/>
    </row>
    <row r="67" spans="1:9" s="5" customFormat="1" x14ac:dyDescent="0.2">
      <c r="A67" s="221" t="s">
        <v>105</v>
      </c>
      <c r="B67" s="116" t="s">
        <v>625</v>
      </c>
      <c r="C67" s="116" t="s">
        <v>68</v>
      </c>
      <c r="D67" s="116" t="s">
        <v>67</v>
      </c>
      <c r="E67" s="116" t="s">
        <v>106</v>
      </c>
      <c r="F67" s="116"/>
      <c r="G67" s="294" t="str">
        <f>G68</f>
        <v>89,6</v>
      </c>
      <c r="H67" s="300"/>
      <c r="I67" s="300"/>
    </row>
    <row r="68" spans="1:9" s="5" customFormat="1" x14ac:dyDescent="0.2">
      <c r="A68" s="112" t="s">
        <v>130</v>
      </c>
      <c r="B68" s="116" t="s">
        <v>625</v>
      </c>
      <c r="C68" s="116" t="s">
        <v>68</v>
      </c>
      <c r="D68" s="116" t="s">
        <v>67</v>
      </c>
      <c r="E68" s="116" t="s">
        <v>106</v>
      </c>
      <c r="F68" s="116" t="s">
        <v>272</v>
      </c>
      <c r="G68" s="399" t="s">
        <v>626</v>
      </c>
      <c r="H68" s="300"/>
      <c r="I68" s="300"/>
    </row>
    <row r="69" spans="1:9" s="73" customFormat="1" ht="42.75" x14ac:dyDescent="0.2">
      <c r="A69" s="237" t="s">
        <v>696</v>
      </c>
      <c r="B69" s="235" t="s">
        <v>139</v>
      </c>
      <c r="C69" s="238"/>
      <c r="D69" s="238"/>
      <c r="E69" s="243"/>
      <c r="F69" s="236"/>
      <c r="G69" s="396">
        <f>G70+G89+G82</f>
        <v>47922.1</v>
      </c>
      <c r="H69" s="303"/>
      <c r="I69" s="303"/>
    </row>
    <row r="70" spans="1:9" s="73" customFormat="1" ht="21.75" x14ac:dyDescent="0.2">
      <c r="A70" s="109" t="s">
        <v>200</v>
      </c>
      <c r="B70" s="107" t="s">
        <v>232</v>
      </c>
      <c r="C70" s="110"/>
      <c r="D70" s="110"/>
      <c r="E70" s="118"/>
      <c r="F70" s="106"/>
      <c r="G70" s="293">
        <f t="shared" ref="G70:G75" si="1">G71</f>
        <v>7074.2999999999993</v>
      </c>
      <c r="H70" s="303"/>
      <c r="I70" s="303"/>
    </row>
    <row r="71" spans="1:9" s="73" customFormat="1" x14ac:dyDescent="0.2">
      <c r="A71" s="119" t="s">
        <v>334</v>
      </c>
      <c r="B71" s="107" t="s">
        <v>330</v>
      </c>
      <c r="C71" s="110"/>
      <c r="D71" s="110"/>
      <c r="E71" s="118"/>
      <c r="F71" s="106"/>
      <c r="G71" s="293">
        <f>G72+G77</f>
        <v>7074.2999999999993</v>
      </c>
      <c r="H71" s="303"/>
      <c r="I71" s="303"/>
    </row>
    <row r="72" spans="1:9" s="73" customFormat="1" x14ac:dyDescent="0.2">
      <c r="A72" s="120" t="s">
        <v>128</v>
      </c>
      <c r="B72" s="107" t="s">
        <v>330</v>
      </c>
      <c r="C72" s="110" t="s">
        <v>69</v>
      </c>
      <c r="D72" s="110" t="s">
        <v>34</v>
      </c>
      <c r="E72" s="118"/>
      <c r="F72" s="106"/>
      <c r="G72" s="293">
        <f t="shared" si="1"/>
        <v>6216.4</v>
      </c>
      <c r="H72" s="303"/>
      <c r="I72" s="303"/>
    </row>
    <row r="73" spans="1:9" s="5" customFormat="1" x14ac:dyDescent="0.2">
      <c r="A73" s="115" t="s">
        <v>127</v>
      </c>
      <c r="B73" s="113" t="s">
        <v>330</v>
      </c>
      <c r="C73" s="114" t="s">
        <v>69</v>
      </c>
      <c r="D73" s="114" t="s">
        <v>63</v>
      </c>
      <c r="E73" s="116"/>
      <c r="F73" s="111"/>
      <c r="G73" s="294">
        <f t="shared" si="1"/>
        <v>6216.4</v>
      </c>
      <c r="H73" s="300"/>
      <c r="I73" s="300"/>
    </row>
    <row r="74" spans="1:9" s="5" customFormat="1" ht="22.5" x14ac:dyDescent="0.2">
      <c r="A74" s="115" t="s">
        <v>335</v>
      </c>
      <c r="B74" s="113" t="s">
        <v>330</v>
      </c>
      <c r="C74" s="114" t="s">
        <v>69</v>
      </c>
      <c r="D74" s="114" t="s">
        <v>63</v>
      </c>
      <c r="E74" s="116" t="s">
        <v>94</v>
      </c>
      <c r="F74" s="111"/>
      <c r="G74" s="294">
        <f t="shared" si="1"/>
        <v>6216.4</v>
      </c>
      <c r="H74" s="300"/>
      <c r="I74" s="300"/>
    </row>
    <row r="75" spans="1:9" s="5" customFormat="1" ht="22.5" x14ac:dyDescent="0.2">
      <c r="A75" s="115" t="s">
        <v>633</v>
      </c>
      <c r="B75" s="113" t="s">
        <v>330</v>
      </c>
      <c r="C75" s="114" t="s">
        <v>69</v>
      </c>
      <c r="D75" s="114" t="s">
        <v>63</v>
      </c>
      <c r="E75" s="116" t="s">
        <v>91</v>
      </c>
      <c r="F75" s="111"/>
      <c r="G75" s="294">
        <f t="shared" si="1"/>
        <v>6216.4</v>
      </c>
      <c r="H75" s="300"/>
      <c r="I75" s="300"/>
    </row>
    <row r="76" spans="1:9" s="5" customFormat="1" ht="22.5" x14ac:dyDescent="0.2">
      <c r="A76" s="115" t="s">
        <v>322</v>
      </c>
      <c r="B76" s="113" t="s">
        <v>330</v>
      </c>
      <c r="C76" s="114" t="s">
        <v>69</v>
      </c>
      <c r="D76" s="114" t="s">
        <v>63</v>
      </c>
      <c r="E76" s="116" t="s">
        <v>91</v>
      </c>
      <c r="F76" s="111">
        <v>727</v>
      </c>
      <c r="G76" s="296">
        <f>1000+5216.4</f>
        <v>6216.4</v>
      </c>
      <c r="H76" s="300"/>
      <c r="I76" s="300"/>
    </row>
    <row r="77" spans="1:9" s="5" customFormat="1" x14ac:dyDescent="0.2">
      <c r="A77" s="119" t="s">
        <v>59</v>
      </c>
      <c r="B77" s="113" t="s">
        <v>330</v>
      </c>
      <c r="C77" s="110" t="s">
        <v>68</v>
      </c>
      <c r="D77" s="110" t="s">
        <v>34</v>
      </c>
      <c r="E77" s="116"/>
      <c r="F77" s="111"/>
      <c r="G77" s="296">
        <f>G78</f>
        <v>857.9</v>
      </c>
      <c r="H77" s="300"/>
      <c r="I77" s="300"/>
    </row>
    <row r="78" spans="1:9" s="5" customFormat="1" x14ac:dyDescent="0.2">
      <c r="A78" s="220" t="s">
        <v>58</v>
      </c>
      <c r="B78" s="113" t="s">
        <v>330</v>
      </c>
      <c r="C78" s="114" t="s">
        <v>68</v>
      </c>
      <c r="D78" s="114" t="s">
        <v>67</v>
      </c>
      <c r="E78" s="116"/>
      <c r="F78" s="111"/>
      <c r="G78" s="296">
        <f>G79</f>
        <v>857.9</v>
      </c>
      <c r="H78" s="300"/>
      <c r="I78" s="300"/>
    </row>
    <row r="79" spans="1:9" s="5" customFormat="1" x14ac:dyDescent="0.2">
      <c r="A79" s="115" t="s">
        <v>110</v>
      </c>
      <c r="B79" s="113" t="s">
        <v>330</v>
      </c>
      <c r="C79" s="114" t="s">
        <v>68</v>
      </c>
      <c r="D79" s="114" t="s">
        <v>67</v>
      </c>
      <c r="E79" s="116" t="s">
        <v>111</v>
      </c>
      <c r="F79" s="111"/>
      <c r="G79" s="296">
        <f>G80</f>
        <v>857.9</v>
      </c>
      <c r="H79" s="300"/>
      <c r="I79" s="300"/>
    </row>
    <row r="80" spans="1:9" s="5" customFormat="1" x14ac:dyDescent="0.2">
      <c r="A80" s="115" t="s">
        <v>113</v>
      </c>
      <c r="B80" s="113" t="s">
        <v>330</v>
      </c>
      <c r="C80" s="114" t="s">
        <v>68</v>
      </c>
      <c r="D80" s="114" t="s">
        <v>67</v>
      </c>
      <c r="E80" s="116" t="s">
        <v>114</v>
      </c>
      <c r="F80" s="111"/>
      <c r="G80" s="296">
        <f>G81</f>
        <v>857.9</v>
      </c>
      <c r="H80" s="300"/>
      <c r="I80" s="300"/>
    </row>
    <row r="81" spans="1:9" s="5" customFormat="1" x14ac:dyDescent="0.2">
      <c r="A81" s="115" t="s">
        <v>130</v>
      </c>
      <c r="B81" s="113" t="s">
        <v>330</v>
      </c>
      <c r="C81" s="114" t="s">
        <v>68</v>
      </c>
      <c r="D81" s="114" t="s">
        <v>67</v>
      </c>
      <c r="E81" s="116" t="s">
        <v>114</v>
      </c>
      <c r="F81" s="111">
        <v>721</v>
      </c>
      <c r="G81" s="294">
        <v>857.9</v>
      </c>
      <c r="H81" s="300"/>
      <c r="I81" s="300"/>
    </row>
    <row r="82" spans="1:9" s="5" customFormat="1" ht="33.75" x14ac:dyDescent="0.2">
      <c r="A82" s="441" t="s">
        <v>755</v>
      </c>
      <c r="B82" s="445" t="s">
        <v>746</v>
      </c>
      <c r="C82" s="446"/>
      <c r="D82" s="446"/>
      <c r="E82" s="447"/>
      <c r="F82" s="448"/>
      <c r="G82" s="449">
        <f t="shared" ref="G82:G87" si="2">G83</f>
        <v>11882.9</v>
      </c>
      <c r="H82" s="300"/>
      <c r="I82" s="300"/>
    </row>
    <row r="83" spans="1:9" s="5" customFormat="1" ht="33.75" x14ac:dyDescent="0.2">
      <c r="A83" s="443" t="s">
        <v>756</v>
      </c>
      <c r="B83" s="442" t="s">
        <v>747</v>
      </c>
      <c r="C83" s="446"/>
      <c r="D83" s="446"/>
      <c r="E83" s="447"/>
      <c r="F83" s="448"/>
      <c r="G83" s="449">
        <f>G84</f>
        <v>11882.9</v>
      </c>
      <c r="H83" s="300"/>
      <c r="I83" s="300"/>
    </row>
    <row r="84" spans="1:9" s="5" customFormat="1" x14ac:dyDescent="0.2">
      <c r="A84" s="444" t="s">
        <v>128</v>
      </c>
      <c r="B84" s="134" t="s">
        <v>747</v>
      </c>
      <c r="C84" s="132" t="s">
        <v>69</v>
      </c>
      <c r="D84" s="132" t="s">
        <v>34</v>
      </c>
      <c r="E84" s="137"/>
      <c r="F84" s="131"/>
      <c r="G84" s="297">
        <f t="shared" si="2"/>
        <v>11882.9</v>
      </c>
      <c r="H84" s="300"/>
      <c r="I84" s="300"/>
    </row>
    <row r="85" spans="1:9" s="5" customFormat="1" x14ac:dyDescent="0.2">
      <c r="A85" s="133" t="s">
        <v>127</v>
      </c>
      <c r="B85" s="134" t="s">
        <v>747</v>
      </c>
      <c r="C85" s="135" t="s">
        <v>69</v>
      </c>
      <c r="D85" s="135" t="s">
        <v>63</v>
      </c>
      <c r="E85" s="138"/>
      <c r="F85" s="136"/>
      <c r="G85" s="298">
        <f t="shared" si="2"/>
        <v>11882.9</v>
      </c>
      <c r="H85" s="300"/>
      <c r="I85" s="300"/>
    </row>
    <row r="86" spans="1:9" s="5" customFormat="1" ht="22.5" x14ac:dyDescent="0.2">
      <c r="A86" s="133" t="s">
        <v>335</v>
      </c>
      <c r="B86" s="134" t="s">
        <v>747</v>
      </c>
      <c r="C86" s="135" t="s">
        <v>69</v>
      </c>
      <c r="D86" s="135" t="s">
        <v>63</v>
      </c>
      <c r="E86" s="138" t="s">
        <v>94</v>
      </c>
      <c r="F86" s="136"/>
      <c r="G86" s="298">
        <f t="shared" si="2"/>
        <v>11882.9</v>
      </c>
      <c r="H86" s="300"/>
      <c r="I86" s="300"/>
    </row>
    <row r="87" spans="1:9" s="5" customFormat="1" ht="22.5" x14ac:dyDescent="0.2">
      <c r="A87" s="133" t="s">
        <v>633</v>
      </c>
      <c r="B87" s="134" t="s">
        <v>747</v>
      </c>
      <c r="C87" s="135" t="s">
        <v>69</v>
      </c>
      <c r="D87" s="135" t="s">
        <v>63</v>
      </c>
      <c r="E87" s="138" t="s">
        <v>91</v>
      </c>
      <c r="F87" s="136"/>
      <c r="G87" s="298">
        <f t="shared" si="2"/>
        <v>11882.9</v>
      </c>
      <c r="H87" s="300"/>
      <c r="I87" s="300"/>
    </row>
    <row r="88" spans="1:9" s="5" customFormat="1" ht="22.5" x14ac:dyDescent="0.2">
      <c r="A88" s="133" t="s">
        <v>322</v>
      </c>
      <c r="B88" s="134" t="s">
        <v>747</v>
      </c>
      <c r="C88" s="135" t="s">
        <v>69</v>
      </c>
      <c r="D88" s="135" t="s">
        <v>63</v>
      </c>
      <c r="E88" s="138" t="s">
        <v>91</v>
      </c>
      <c r="F88" s="136">
        <v>727</v>
      </c>
      <c r="G88" s="298">
        <v>11882.9</v>
      </c>
      <c r="H88" s="300"/>
      <c r="I88" s="300"/>
    </row>
    <row r="89" spans="1:9" s="5" customFormat="1" ht="42.75" x14ac:dyDescent="0.2">
      <c r="A89" s="343" t="s">
        <v>754</v>
      </c>
      <c r="B89" s="130" t="s">
        <v>715</v>
      </c>
      <c r="C89" s="132"/>
      <c r="D89" s="132"/>
      <c r="E89" s="137"/>
      <c r="F89" s="131"/>
      <c r="G89" s="297">
        <f>G90+G99</f>
        <v>28964.899999999998</v>
      </c>
      <c r="H89" s="300"/>
      <c r="I89" s="300"/>
    </row>
    <row r="90" spans="1:9" s="5" customFormat="1" ht="42.75" x14ac:dyDescent="0.2">
      <c r="A90" s="343" t="s">
        <v>716</v>
      </c>
      <c r="B90" s="130" t="s">
        <v>734</v>
      </c>
      <c r="C90" s="132"/>
      <c r="D90" s="132"/>
      <c r="E90" s="137"/>
      <c r="F90" s="131"/>
      <c r="G90" s="297">
        <f>G91</f>
        <v>28385.599999999999</v>
      </c>
      <c r="H90" s="300"/>
      <c r="I90" s="300"/>
    </row>
    <row r="91" spans="1:9" s="5" customFormat="1" x14ac:dyDescent="0.2">
      <c r="A91" s="129" t="s">
        <v>59</v>
      </c>
      <c r="B91" s="130" t="s">
        <v>734</v>
      </c>
      <c r="C91" s="132" t="s">
        <v>68</v>
      </c>
      <c r="D91" s="132" t="s">
        <v>34</v>
      </c>
      <c r="E91" s="137"/>
      <c r="F91" s="131"/>
      <c r="G91" s="297">
        <f>G92</f>
        <v>28385.599999999999</v>
      </c>
      <c r="H91" s="300"/>
      <c r="I91" s="300"/>
    </row>
    <row r="92" spans="1:9" s="5" customFormat="1" x14ac:dyDescent="0.2">
      <c r="A92" s="392" t="s">
        <v>58</v>
      </c>
      <c r="B92" s="134" t="s">
        <v>734</v>
      </c>
      <c r="C92" s="135" t="s">
        <v>68</v>
      </c>
      <c r="D92" s="135" t="s">
        <v>67</v>
      </c>
      <c r="E92" s="138"/>
      <c r="F92" s="136"/>
      <c r="G92" s="298">
        <f>G93+G96</f>
        <v>28385.599999999999</v>
      </c>
      <c r="H92" s="300"/>
      <c r="I92" s="300"/>
    </row>
    <row r="93" spans="1:9" s="5" customFormat="1" ht="22.5" x14ac:dyDescent="0.2">
      <c r="A93" s="133" t="s">
        <v>335</v>
      </c>
      <c r="B93" s="134" t="s">
        <v>734</v>
      </c>
      <c r="C93" s="135" t="s">
        <v>68</v>
      </c>
      <c r="D93" s="135" t="s">
        <v>67</v>
      </c>
      <c r="E93" s="138" t="s">
        <v>94</v>
      </c>
      <c r="F93" s="136"/>
      <c r="G93" s="298">
        <f>G94</f>
        <v>5241.8</v>
      </c>
      <c r="H93" s="300"/>
      <c r="I93" s="300"/>
    </row>
    <row r="94" spans="1:9" s="5" customFormat="1" ht="22.5" x14ac:dyDescent="0.2">
      <c r="A94" s="133" t="s">
        <v>633</v>
      </c>
      <c r="B94" s="134" t="s">
        <v>734</v>
      </c>
      <c r="C94" s="135" t="s">
        <v>68</v>
      </c>
      <c r="D94" s="135" t="s">
        <v>67</v>
      </c>
      <c r="E94" s="138" t="s">
        <v>91</v>
      </c>
      <c r="F94" s="136"/>
      <c r="G94" s="298">
        <f>G95</f>
        <v>5241.8</v>
      </c>
      <c r="H94" s="300"/>
      <c r="I94" s="300"/>
    </row>
    <row r="95" spans="1:9" s="5" customFormat="1" x14ac:dyDescent="0.2">
      <c r="A95" s="133" t="s">
        <v>130</v>
      </c>
      <c r="B95" s="134" t="s">
        <v>734</v>
      </c>
      <c r="C95" s="135" t="s">
        <v>68</v>
      </c>
      <c r="D95" s="135" t="s">
        <v>67</v>
      </c>
      <c r="E95" s="138" t="s">
        <v>91</v>
      </c>
      <c r="F95" s="136">
        <v>721</v>
      </c>
      <c r="G95" s="415">
        <v>5241.8</v>
      </c>
      <c r="H95" s="300"/>
      <c r="I95" s="300"/>
    </row>
    <row r="96" spans="1:9" s="5" customFormat="1" x14ac:dyDescent="0.2">
      <c r="A96" s="133" t="s">
        <v>110</v>
      </c>
      <c r="B96" s="134" t="s">
        <v>734</v>
      </c>
      <c r="C96" s="135" t="s">
        <v>68</v>
      </c>
      <c r="D96" s="135" t="s">
        <v>67</v>
      </c>
      <c r="E96" s="138" t="s">
        <v>111</v>
      </c>
      <c r="F96" s="136"/>
      <c r="G96" s="298">
        <f>G97</f>
        <v>23143.8</v>
      </c>
      <c r="H96" s="300"/>
      <c r="I96" s="300"/>
    </row>
    <row r="97" spans="1:9" s="5" customFormat="1" x14ac:dyDescent="0.2">
      <c r="A97" s="133" t="s">
        <v>113</v>
      </c>
      <c r="B97" s="134" t="s">
        <v>734</v>
      </c>
      <c r="C97" s="135" t="s">
        <v>68</v>
      </c>
      <c r="D97" s="135" t="s">
        <v>67</v>
      </c>
      <c r="E97" s="138" t="s">
        <v>114</v>
      </c>
      <c r="F97" s="136"/>
      <c r="G97" s="298">
        <f>G98</f>
        <v>23143.8</v>
      </c>
      <c r="H97" s="300"/>
      <c r="I97" s="300"/>
    </row>
    <row r="98" spans="1:9" s="5" customFormat="1" x14ac:dyDescent="0.2">
      <c r="A98" s="133" t="s">
        <v>130</v>
      </c>
      <c r="B98" s="134" t="s">
        <v>734</v>
      </c>
      <c r="C98" s="135" t="s">
        <v>68</v>
      </c>
      <c r="D98" s="135" t="s">
        <v>67</v>
      </c>
      <c r="E98" s="138" t="s">
        <v>114</v>
      </c>
      <c r="F98" s="136">
        <v>721</v>
      </c>
      <c r="G98" s="415">
        <v>23143.8</v>
      </c>
      <c r="H98" s="300"/>
      <c r="I98" s="300"/>
    </row>
    <row r="99" spans="1:9" s="5" customFormat="1" ht="32.25" x14ac:dyDescent="0.2">
      <c r="A99" s="343" t="s">
        <v>717</v>
      </c>
      <c r="B99" s="130" t="s">
        <v>735</v>
      </c>
      <c r="C99" s="132"/>
      <c r="D99" s="132"/>
      <c r="E99" s="137"/>
      <c r="F99" s="131"/>
      <c r="G99" s="297">
        <f>G100</f>
        <v>579.29999999999995</v>
      </c>
      <c r="H99" s="300"/>
      <c r="I99" s="300"/>
    </row>
    <row r="100" spans="1:9" s="5" customFormat="1" x14ac:dyDescent="0.2">
      <c r="A100" s="129" t="s">
        <v>59</v>
      </c>
      <c r="B100" s="130" t="s">
        <v>735</v>
      </c>
      <c r="C100" s="132" t="s">
        <v>68</v>
      </c>
      <c r="D100" s="132" t="s">
        <v>34</v>
      </c>
      <c r="E100" s="137"/>
      <c r="F100" s="131"/>
      <c r="G100" s="297">
        <f>G101</f>
        <v>579.29999999999995</v>
      </c>
      <c r="H100" s="300"/>
      <c r="I100" s="300"/>
    </row>
    <row r="101" spans="1:9" s="5" customFormat="1" x14ac:dyDescent="0.2">
      <c r="A101" s="392" t="s">
        <v>58</v>
      </c>
      <c r="B101" s="134" t="s">
        <v>735</v>
      </c>
      <c r="C101" s="135" t="s">
        <v>68</v>
      </c>
      <c r="D101" s="135" t="s">
        <v>67</v>
      </c>
      <c r="E101" s="138"/>
      <c r="F101" s="136"/>
      <c r="G101" s="298">
        <f>G102+G105</f>
        <v>579.29999999999995</v>
      </c>
      <c r="H101" s="300"/>
      <c r="I101" s="300"/>
    </row>
    <row r="102" spans="1:9" s="5" customFormat="1" ht="22.5" x14ac:dyDescent="0.2">
      <c r="A102" s="133" t="s">
        <v>335</v>
      </c>
      <c r="B102" s="134" t="s">
        <v>735</v>
      </c>
      <c r="C102" s="135" t="s">
        <v>68</v>
      </c>
      <c r="D102" s="135" t="s">
        <v>67</v>
      </c>
      <c r="E102" s="138" t="s">
        <v>94</v>
      </c>
      <c r="F102" s="136"/>
      <c r="G102" s="298">
        <f>G103</f>
        <v>107</v>
      </c>
      <c r="H102" s="300"/>
      <c r="I102" s="300"/>
    </row>
    <row r="103" spans="1:9" s="5" customFormat="1" ht="22.5" x14ac:dyDescent="0.2">
      <c r="A103" s="133" t="s">
        <v>633</v>
      </c>
      <c r="B103" s="134" t="s">
        <v>735</v>
      </c>
      <c r="C103" s="135" t="s">
        <v>68</v>
      </c>
      <c r="D103" s="135" t="s">
        <v>67</v>
      </c>
      <c r="E103" s="138" t="s">
        <v>91</v>
      </c>
      <c r="F103" s="136"/>
      <c r="G103" s="298">
        <f>G104</f>
        <v>107</v>
      </c>
      <c r="H103" s="300"/>
      <c r="I103" s="300"/>
    </row>
    <row r="104" spans="1:9" s="5" customFormat="1" x14ac:dyDescent="0.2">
      <c r="A104" s="133" t="s">
        <v>130</v>
      </c>
      <c r="B104" s="134" t="s">
        <v>735</v>
      </c>
      <c r="C104" s="135" t="s">
        <v>68</v>
      </c>
      <c r="D104" s="135" t="s">
        <v>67</v>
      </c>
      <c r="E104" s="138" t="s">
        <v>91</v>
      </c>
      <c r="F104" s="136">
        <v>721</v>
      </c>
      <c r="G104" s="298">
        <v>107</v>
      </c>
      <c r="H104" s="300"/>
      <c r="I104" s="300"/>
    </row>
    <row r="105" spans="1:9" s="5" customFormat="1" x14ac:dyDescent="0.2">
      <c r="A105" s="133" t="s">
        <v>110</v>
      </c>
      <c r="B105" s="134" t="s">
        <v>735</v>
      </c>
      <c r="C105" s="135" t="s">
        <v>68</v>
      </c>
      <c r="D105" s="135" t="s">
        <v>67</v>
      </c>
      <c r="E105" s="138" t="s">
        <v>111</v>
      </c>
      <c r="F105" s="136"/>
      <c r="G105" s="298">
        <f>G106</f>
        <v>472.3</v>
      </c>
      <c r="H105" s="300"/>
      <c r="I105" s="300"/>
    </row>
    <row r="106" spans="1:9" s="5" customFormat="1" x14ac:dyDescent="0.2">
      <c r="A106" s="133" t="s">
        <v>113</v>
      </c>
      <c r="B106" s="134" t="s">
        <v>735</v>
      </c>
      <c r="C106" s="135" t="s">
        <v>68</v>
      </c>
      <c r="D106" s="135" t="s">
        <v>67</v>
      </c>
      <c r="E106" s="138" t="s">
        <v>114</v>
      </c>
      <c r="F106" s="136"/>
      <c r="G106" s="298">
        <f>G107</f>
        <v>472.3</v>
      </c>
      <c r="H106" s="300"/>
      <c r="I106" s="300"/>
    </row>
    <row r="107" spans="1:9" s="5" customFormat="1" x14ac:dyDescent="0.2">
      <c r="A107" s="133" t="s">
        <v>130</v>
      </c>
      <c r="B107" s="134" t="s">
        <v>735</v>
      </c>
      <c r="C107" s="135" t="s">
        <v>68</v>
      </c>
      <c r="D107" s="135" t="s">
        <v>67</v>
      </c>
      <c r="E107" s="138" t="s">
        <v>114</v>
      </c>
      <c r="F107" s="136">
        <v>721</v>
      </c>
      <c r="G107" s="298">
        <v>472.3</v>
      </c>
      <c r="H107" s="300"/>
      <c r="I107" s="300"/>
    </row>
    <row r="108" spans="1:9" s="5" customFormat="1" ht="21.75" x14ac:dyDescent="0.2">
      <c r="A108" s="237" t="s">
        <v>416</v>
      </c>
      <c r="B108" s="235" t="s">
        <v>151</v>
      </c>
      <c r="C108" s="238"/>
      <c r="D108" s="238"/>
      <c r="E108" s="241"/>
      <c r="F108" s="239"/>
      <c r="G108" s="396">
        <f>G109</f>
        <v>423.8</v>
      </c>
      <c r="H108" s="300"/>
      <c r="I108" s="300"/>
    </row>
    <row r="109" spans="1:9" s="5" customFormat="1" ht="21.75" x14ac:dyDescent="0.2">
      <c r="A109" s="109" t="s">
        <v>189</v>
      </c>
      <c r="B109" s="107" t="s">
        <v>242</v>
      </c>
      <c r="C109" s="110"/>
      <c r="D109" s="110"/>
      <c r="E109" s="116"/>
      <c r="F109" s="111"/>
      <c r="G109" s="293">
        <f>G110+G119</f>
        <v>423.8</v>
      </c>
      <c r="H109" s="300"/>
      <c r="I109" s="300"/>
    </row>
    <row r="110" spans="1:9" s="5" customFormat="1" x14ac:dyDescent="0.2">
      <c r="A110" s="109" t="s">
        <v>152</v>
      </c>
      <c r="B110" s="107" t="s">
        <v>243</v>
      </c>
      <c r="C110" s="110"/>
      <c r="D110" s="110"/>
      <c r="E110" s="116"/>
      <c r="F110" s="111"/>
      <c r="G110" s="293">
        <f>G111</f>
        <v>341.8</v>
      </c>
      <c r="H110" s="300"/>
      <c r="I110" s="300"/>
    </row>
    <row r="111" spans="1:9" s="5" customFormat="1" x14ac:dyDescent="0.2">
      <c r="A111" s="109" t="s">
        <v>8</v>
      </c>
      <c r="B111" s="107" t="s">
        <v>243</v>
      </c>
      <c r="C111" s="110" t="s">
        <v>66</v>
      </c>
      <c r="D111" s="110" t="s">
        <v>34</v>
      </c>
      <c r="E111" s="116"/>
      <c r="F111" s="111"/>
      <c r="G111" s="293">
        <f>G112</f>
        <v>341.8</v>
      </c>
      <c r="H111" s="300"/>
      <c r="I111" s="300"/>
    </row>
    <row r="112" spans="1:9" s="5" customFormat="1" x14ac:dyDescent="0.2">
      <c r="A112" s="112" t="s">
        <v>338</v>
      </c>
      <c r="B112" s="113" t="s">
        <v>243</v>
      </c>
      <c r="C112" s="114" t="s">
        <v>66</v>
      </c>
      <c r="D112" s="114" t="s">
        <v>66</v>
      </c>
      <c r="E112" s="116"/>
      <c r="F112" s="111"/>
      <c r="G112" s="294">
        <f>G113+G116</f>
        <v>341.8</v>
      </c>
      <c r="H112" s="300"/>
      <c r="I112" s="300"/>
    </row>
    <row r="113" spans="1:9" s="5" customFormat="1" ht="22.5" x14ac:dyDescent="0.2">
      <c r="A113" s="115" t="s">
        <v>335</v>
      </c>
      <c r="B113" s="113" t="s">
        <v>243</v>
      </c>
      <c r="C113" s="114" t="s">
        <v>66</v>
      </c>
      <c r="D113" s="114" t="s">
        <v>66</v>
      </c>
      <c r="E113" s="116" t="s">
        <v>94</v>
      </c>
      <c r="F113" s="111"/>
      <c r="G113" s="294">
        <f>G114</f>
        <v>26.3</v>
      </c>
      <c r="H113" s="300"/>
      <c r="I113" s="300"/>
    </row>
    <row r="114" spans="1:9" s="5" customFormat="1" ht="22.15" customHeight="1" x14ac:dyDescent="0.2">
      <c r="A114" s="115" t="s">
        <v>633</v>
      </c>
      <c r="B114" s="113" t="s">
        <v>243</v>
      </c>
      <c r="C114" s="114" t="s">
        <v>66</v>
      </c>
      <c r="D114" s="114" t="s">
        <v>66</v>
      </c>
      <c r="E114" s="116" t="s">
        <v>91</v>
      </c>
      <c r="F114" s="111"/>
      <c r="G114" s="294">
        <f>G115</f>
        <v>26.3</v>
      </c>
      <c r="H114" s="300"/>
      <c r="I114" s="300"/>
    </row>
    <row r="115" spans="1:9" s="5" customFormat="1" ht="13.5" customHeight="1" x14ac:dyDescent="0.2">
      <c r="A115" s="112" t="s">
        <v>133</v>
      </c>
      <c r="B115" s="113" t="s">
        <v>243</v>
      </c>
      <c r="C115" s="114" t="s">
        <v>66</v>
      </c>
      <c r="D115" s="114" t="s">
        <v>66</v>
      </c>
      <c r="E115" s="116" t="s">
        <v>91</v>
      </c>
      <c r="F115" s="111">
        <v>725</v>
      </c>
      <c r="G115" s="294">
        <v>26.3</v>
      </c>
      <c r="H115" s="300"/>
      <c r="I115" s="300"/>
    </row>
    <row r="116" spans="1:9" s="5" customFormat="1" x14ac:dyDescent="0.2">
      <c r="A116" s="115" t="s">
        <v>101</v>
      </c>
      <c r="B116" s="113" t="s">
        <v>243</v>
      </c>
      <c r="C116" s="116" t="s">
        <v>66</v>
      </c>
      <c r="D116" s="116" t="s">
        <v>66</v>
      </c>
      <c r="E116" s="116" t="s">
        <v>102</v>
      </c>
      <c r="F116" s="111"/>
      <c r="G116" s="294">
        <f>G117</f>
        <v>315.5</v>
      </c>
      <c r="H116" s="300"/>
      <c r="I116" s="300"/>
    </row>
    <row r="117" spans="1:9" s="5" customFormat="1" x14ac:dyDescent="0.2">
      <c r="A117" s="115" t="s">
        <v>124</v>
      </c>
      <c r="B117" s="113" t="s">
        <v>243</v>
      </c>
      <c r="C117" s="116" t="s">
        <v>66</v>
      </c>
      <c r="D117" s="116" t="s">
        <v>66</v>
      </c>
      <c r="E117" s="116" t="s">
        <v>123</v>
      </c>
      <c r="F117" s="111"/>
      <c r="G117" s="294">
        <f>G118</f>
        <v>315.5</v>
      </c>
      <c r="H117" s="300"/>
      <c r="I117" s="300"/>
    </row>
    <row r="118" spans="1:9" s="5" customFormat="1" ht="13.5" customHeight="1" x14ac:dyDescent="0.2">
      <c r="A118" s="112" t="s">
        <v>133</v>
      </c>
      <c r="B118" s="113" t="s">
        <v>243</v>
      </c>
      <c r="C118" s="116" t="s">
        <v>66</v>
      </c>
      <c r="D118" s="116" t="s">
        <v>66</v>
      </c>
      <c r="E118" s="116" t="s">
        <v>123</v>
      </c>
      <c r="F118" s="111">
        <v>725</v>
      </c>
      <c r="G118" s="294">
        <v>315.5</v>
      </c>
      <c r="H118" s="300"/>
      <c r="I118" s="300"/>
    </row>
    <row r="119" spans="1:9" s="73" customFormat="1" x14ac:dyDescent="0.2">
      <c r="A119" s="120" t="s">
        <v>307</v>
      </c>
      <c r="B119" s="107" t="s">
        <v>354</v>
      </c>
      <c r="C119" s="118"/>
      <c r="D119" s="118"/>
      <c r="E119" s="118"/>
      <c r="F119" s="106"/>
      <c r="G119" s="293">
        <f>G124</f>
        <v>82</v>
      </c>
      <c r="H119" s="303"/>
      <c r="I119" s="303"/>
    </row>
    <row r="120" spans="1:9" s="5" customFormat="1" x14ac:dyDescent="0.2">
      <c r="A120" s="109" t="s">
        <v>8</v>
      </c>
      <c r="B120" s="107" t="s">
        <v>354</v>
      </c>
      <c r="C120" s="110" t="s">
        <v>66</v>
      </c>
      <c r="D120" s="110" t="s">
        <v>34</v>
      </c>
      <c r="E120" s="116"/>
      <c r="F120" s="111"/>
      <c r="G120" s="293">
        <f>G121</f>
        <v>82</v>
      </c>
      <c r="H120" s="300"/>
      <c r="I120" s="300"/>
    </row>
    <row r="121" spans="1:9" s="5" customFormat="1" x14ac:dyDescent="0.2">
      <c r="A121" s="112" t="s">
        <v>338</v>
      </c>
      <c r="B121" s="113" t="s">
        <v>354</v>
      </c>
      <c r="C121" s="114" t="s">
        <v>66</v>
      </c>
      <c r="D121" s="114" t="s">
        <v>66</v>
      </c>
      <c r="E121" s="116"/>
      <c r="F121" s="111"/>
      <c r="G121" s="294">
        <f>G122</f>
        <v>82</v>
      </c>
      <c r="H121" s="300"/>
      <c r="I121" s="300"/>
    </row>
    <row r="122" spans="1:9" s="5" customFormat="1" ht="22.5" x14ac:dyDescent="0.2">
      <c r="A122" s="115" t="s">
        <v>335</v>
      </c>
      <c r="B122" s="113" t="s">
        <v>354</v>
      </c>
      <c r="C122" s="116" t="s">
        <v>66</v>
      </c>
      <c r="D122" s="116" t="s">
        <v>66</v>
      </c>
      <c r="E122" s="116" t="s">
        <v>94</v>
      </c>
      <c r="F122" s="111"/>
      <c r="G122" s="294">
        <f>G123</f>
        <v>82</v>
      </c>
      <c r="H122" s="300"/>
      <c r="I122" s="300"/>
    </row>
    <row r="123" spans="1:9" s="5" customFormat="1" ht="23.25" customHeight="1" x14ac:dyDescent="0.2">
      <c r="A123" s="115" t="s">
        <v>633</v>
      </c>
      <c r="B123" s="113" t="s">
        <v>354</v>
      </c>
      <c r="C123" s="116" t="s">
        <v>66</v>
      </c>
      <c r="D123" s="116" t="s">
        <v>66</v>
      </c>
      <c r="E123" s="116" t="s">
        <v>91</v>
      </c>
      <c r="F123" s="111"/>
      <c r="G123" s="294">
        <f>G124</f>
        <v>82</v>
      </c>
      <c r="H123" s="300"/>
      <c r="I123" s="300"/>
    </row>
    <row r="124" spans="1:9" s="5" customFormat="1" ht="13.5" customHeight="1" x14ac:dyDescent="0.2">
      <c r="A124" s="112" t="s">
        <v>133</v>
      </c>
      <c r="B124" s="113" t="s">
        <v>354</v>
      </c>
      <c r="C124" s="116" t="s">
        <v>66</v>
      </c>
      <c r="D124" s="116" t="s">
        <v>66</v>
      </c>
      <c r="E124" s="116" t="s">
        <v>91</v>
      </c>
      <c r="F124" s="111">
        <v>725</v>
      </c>
      <c r="G124" s="294">
        <v>82</v>
      </c>
      <c r="H124" s="300"/>
      <c r="I124" s="300"/>
    </row>
    <row r="125" spans="1:9" s="5" customFormat="1" ht="21.75" customHeight="1" x14ac:dyDescent="0.2">
      <c r="A125" s="237" t="s">
        <v>417</v>
      </c>
      <c r="B125" s="235" t="s">
        <v>166</v>
      </c>
      <c r="C125" s="240"/>
      <c r="D125" s="240"/>
      <c r="E125" s="241"/>
      <c r="F125" s="239"/>
      <c r="G125" s="396">
        <f>G126+G139+G155+G162</f>
        <v>1739.1</v>
      </c>
      <c r="H125" s="300"/>
      <c r="I125" s="300"/>
    </row>
    <row r="126" spans="1:9" s="63" customFormat="1" ht="21" customHeight="1" x14ac:dyDescent="0.2">
      <c r="A126" s="109" t="s">
        <v>315</v>
      </c>
      <c r="B126" s="107" t="s">
        <v>257</v>
      </c>
      <c r="C126" s="110"/>
      <c r="D126" s="110"/>
      <c r="E126" s="118"/>
      <c r="F126" s="106"/>
      <c r="G126" s="293">
        <f>G133+G127</f>
        <v>51.4</v>
      </c>
      <c r="H126" s="303"/>
      <c r="I126" s="303"/>
    </row>
    <row r="127" spans="1:9" s="74" customFormat="1" ht="15" customHeight="1" x14ac:dyDescent="0.2">
      <c r="A127" s="133" t="s">
        <v>544</v>
      </c>
      <c r="B127" s="137" t="s">
        <v>316</v>
      </c>
      <c r="C127" s="137"/>
      <c r="D127" s="137"/>
      <c r="E127" s="137"/>
      <c r="F127" s="131"/>
      <c r="G127" s="297">
        <f>G128</f>
        <v>41.4</v>
      </c>
      <c r="H127" s="307"/>
      <c r="I127" s="307"/>
    </row>
    <row r="128" spans="1:9" s="74" customFormat="1" ht="13.15" customHeight="1" x14ac:dyDescent="0.2">
      <c r="A128" s="129" t="s">
        <v>122</v>
      </c>
      <c r="B128" s="137" t="s">
        <v>316</v>
      </c>
      <c r="C128" s="137" t="s">
        <v>70</v>
      </c>
      <c r="D128" s="137" t="s">
        <v>34</v>
      </c>
      <c r="E128" s="137"/>
      <c r="F128" s="131"/>
      <c r="G128" s="297">
        <f>G129</f>
        <v>41.4</v>
      </c>
      <c r="H128" s="307"/>
      <c r="I128" s="307"/>
    </row>
    <row r="129" spans="1:9" s="76" customFormat="1" ht="12.75" customHeight="1" x14ac:dyDescent="0.2">
      <c r="A129" s="133" t="s">
        <v>12</v>
      </c>
      <c r="B129" s="138" t="s">
        <v>316</v>
      </c>
      <c r="C129" s="138" t="s">
        <v>70</v>
      </c>
      <c r="D129" s="138" t="s">
        <v>63</v>
      </c>
      <c r="E129" s="138"/>
      <c r="F129" s="136"/>
      <c r="G129" s="298">
        <f>G130</f>
        <v>41.4</v>
      </c>
      <c r="H129" s="308"/>
      <c r="I129" s="308"/>
    </row>
    <row r="130" spans="1:9" s="76" customFormat="1" ht="24.75" customHeight="1" x14ac:dyDescent="0.2">
      <c r="A130" s="133" t="s">
        <v>95</v>
      </c>
      <c r="B130" s="138" t="s">
        <v>316</v>
      </c>
      <c r="C130" s="138" t="s">
        <v>70</v>
      </c>
      <c r="D130" s="138" t="s">
        <v>63</v>
      </c>
      <c r="E130" s="138" t="s">
        <v>96</v>
      </c>
      <c r="F130" s="136"/>
      <c r="G130" s="298">
        <f>G131</f>
        <v>41.4</v>
      </c>
      <c r="H130" s="308"/>
      <c r="I130" s="308"/>
    </row>
    <row r="131" spans="1:9" s="76" customFormat="1" ht="12.75" customHeight="1" x14ac:dyDescent="0.2">
      <c r="A131" s="133" t="s">
        <v>99</v>
      </c>
      <c r="B131" s="138" t="s">
        <v>316</v>
      </c>
      <c r="C131" s="138" t="s">
        <v>70</v>
      </c>
      <c r="D131" s="138" t="s">
        <v>63</v>
      </c>
      <c r="E131" s="138" t="s">
        <v>100</v>
      </c>
      <c r="F131" s="136"/>
      <c r="G131" s="298">
        <f>G132</f>
        <v>41.4</v>
      </c>
      <c r="H131" s="308"/>
      <c r="I131" s="308"/>
    </row>
    <row r="132" spans="1:9" s="76" customFormat="1" ht="23.25" customHeight="1" x14ac:dyDescent="0.2">
      <c r="A132" s="127" t="s">
        <v>134</v>
      </c>
      <c r="B132" s="138" t="s">
        <v>316</v>
      </c>
      <c r="C132" s="138" t="s">
        <v>70</v>
      </c>
      <c r="D132" s="138" t="s">
        <v>63</v>
      </c>
      <c r="E132" s="138" t="s">
        <v>100</v>
      </c>
      <c r="F132" s="136">
        <v>726</v>
      </c>
      <c r="G132" s="298">
        <v>41.4</v>
      </c>
      <c r="H132" s="308"/>
      <c r="I132" s="308"/>
    </row>
    <row r="133" spans="1:9" s="11" customFormat="1" ht="22.5" customHeight="1" x14ac:dyDescent="0.2">
      <c r="A133" s="126" t="s">
        <v>418</v>
      </c>
      <c r="B133" s="116" t="s">
        <v>317</v>
      </c>
      <c r="C133" s="114"/>
      <c r="D133" s="114"/>
      <c r="E133" s="116"/>
      <c r="F133" s="111"/>
      <c r="G133" s="293">
        <f>G134</f>
        <v>10</v>
      </c>
      <c r="H133" s="300"/>
      <c r="I133" s="300"/>
    </row>
    <row r="134" spans="1:9" s="11" customFormat="1" ht="16.149999999999999" customHeight="1" x14ac:dyDescent="0.2">
      <c r="A134" s="109" t="s">
        <v>122</v>
      </c>
      <c r="B134" s="116" t="s">
        <v>317</v>
      </c>
      <c r="C134" s="114" t="s">
        <v>70</v>
      </c>
      <c r="D134" s="114" t="s">
        <v>34</v>
      </c>
      <c r="E134" s="116"/>
      <c r="F134" s="111"/>
      <c r="G134" s="293">
        <f>G135</f>
        <v>10</v>
      </c>
      <c r="H134" s="300"/>
      <c r="I134" s="300"/>
    </row>
    <row r="135" spans="1:9" s="11" customFormat="1" ht="13.5" customHeight="1" x14ac:dyDescent="0.2">
      <c r="A135" s="112" t="s">
        <v>12</v>
      </c>
      <c r="B135" s="116" t="s">
        <v>317</v>
      </c>
      <c r="C135" s="114" t="s">
        <v>70</v>
      </c>
      <c r="D135" s="114" t="s">
        <v>63</v>
      </c>
      <c r="E135" s="116"/>
      <c r="F135" s="111"/>
      <c r="G135" s="294">
        <f>G136</f>
        <v>10</v>
      </c>
      <c r="H135" s="300"/>
      <c r="I135" s="300"/>
    </row>
    <row r="136" spans="1:9" s="11" customFormat="1" ht="24" customHeight="1" x14ac:dyDescent="0.2">
      <c r="A136" s="115" t="s">
        <v>95</v>
      </c>
      <c r="B136" s="116" t="s">
        <v>317</v>
      </c>
      <c r="C136" s="114" t="s">
        <v>70</v>
      </c>
      <c r="D136" s="114" t="s">
        <v>63</v>
      </c>
      <c r="E136" s="116" t="s">
        <v>96</v>
      </c>
      <c r="F136" s="111"/>
      <c r="G136" s="294">
        <f>G137</f>
        <v>10</v>
      </c>
      <c r="H136" s="300"/>
      <c r="I136" s="300"/>
    </row>
    <row r="137" spans="1:9" s="11" customFormat="1" ht="12.75" customHeight="1" x14ac:dyDescent="0.2">
      <c r="A137" s="115" t="s">
        <v>99</v>
      </c>
      <c r="B137" s="116" t="s">
        <v>317</v>
      </c>
      <c r="C137" s="114" t="s">
        <v>70</v>
      </c>
      <c r="D137" s="114" t="s">
        <v>63</v>
      </c>
      <c r="E137" s="116" t="s">
        <v>100</v>
      </c>
      <c r="F137" s="111"/>
      <c r="G137" s="294">
        <f>G138</f>
        <v>10</v>
      </c>
      <c r="H137" s="300"/>
      <c r="I137" s="300"/>
    </row>
    <row r="138" spans="1:9" s="11" customFormat="1" ht="24.75" customHeight="1" x14ac:dyDescent="0.2">
      <c r="A138" s="112" t="s">
        <v>134</v>
      </c>
      <c r="B138" s="116" t="s">
        <v>317</v>
      </c>
      <c r="C138" s="114" t="s">
        <v>70</v>
      </c>
      <c r="D138" s="114" t="s">
        <v>63</v>
      </c>
      <c r="E138" s="116" t="s">
        <v>100</v>
      </c>
      <c r="F138" s="111">
        <v>726</v>
      </c>
      <c r="G138" s="294">
        <v>10</v>
      </c>
      <c r="H138" s="300"/>
      <c r="I138" s="300"/>
    </row>
    <row r="139" spans="1:9" s="5" customFormat="1" ht="21.75" customHeight="1" x14ac:dyDescent="0.2">
      <c r="A139" s="482" t="s">
        <v>759</v>
      </c>
      <c r="B139" s="107" t="s">
        <v>320</v>
      </c>
      <c r="C139" s="114"/>
      <c r="D139" s="114"/>
      <c r="E139" s="116"/>
      <c r="F139" s="111"/>
      <c r="G139" s="293">
        <f>G140+G146</f>
        <v>336.1</v>
      </c>
      <c r="H139" s="300"/>
      <c r="I139" s="300"/>
    </row>
    <row r="140" spans="1:9" s="73" customFormat="1" ht="13.5" customHeight="1" x14ac:dyDescent="0.2">
      <c r="A140" s="119" t="s">
        <v>361</v>
      </c>
      <c r="B140" s="107" t="s">
        <v>362</v>
      </c>
      <c r="C140" s="110"/>
      <c r="D140" s="110"/>
      <c r="E140" s="118"/>
      <c r="F140" s="106"/>
      <c r="G140" s="293">
        <f>G141</f>
        <v>74.5</v>
      </c>
      <c r="H140" s="303"/>
      <c r="I140" s="303"/>
    </row>
    <row r="141" spans="1:9" s="73" customFormat="1" ht="14.25" customHeight="1" x14ac:dyDescent="0.2">
      <c r="A141" s="119" t="s">
        <v>122</v>
      </c>
      <c r="B141" s="107" t="s">
        <v>362</v>
      </c>
      <c r="C141" s="110" t="s">
        <v>70</v>
      </c>
      <c r="D141" s="110" t="s">
        <v>34</v>
      </c>
      <c r="E141" s="118"/>
      <c r="F141" s="106"/>
      <c r="G141" s="293">
        <f>G142</f>
        <v>74.5</v>
      </c>
      <c r="H141" s="303"/>
      <c r="I141" s="303"/>
    </row>
    <row r="142" spans="1:9" s="5" customFormat="1" ht="10.5" customHeight="1" x14ac:dyDescent="0.2">
      <c r="A142" s="115" t="s">
        <v>12</v>
      </c>
      <c r="B142" s="113" t="s">
        <v>362</v>
      </c>
      <c r="C142" s="114" t="s">
        <v>70</v>
      </c>
      <c r="D142" s="114" t="s">
        <v>63</v>
      </c>
      <c r="E142" s="116"/>
      <c r="F142" s="111"/>
      <c r="G142" s="294">
        <f>G143</f>
        <v>74.5</v>
      </c>
      <c r="H142" s="300"/>
      <c r="I142" s="300"/>
    </row>
    <row r="143" spans="1:9" s="5" customFormat="1" ht="23.25" customHeight="1" x14ac:dyDescent="0.2">
      <c r="A143" s="115" t="s">
        <v>95</v>
      </c>
      <c r="B143" s="113" t="s">
        <v>362</v>
      </c>
      <c r="C143" s="114" t="s">
        <v>70</v>
      </c>
      <c r="D143" s="114" t="s">
        <v>63</v>
      </c>
      <c r="E143" s="116" t="s">
        <v>96</v>
      </c>
      <c r="F143" s="111"/>
      <c r="G143" s="294">
        <f>G144</f>
        <v>74.5</v>
      </c>
      <c r="H143" s="300"/>
      <c r="I143" s="300"/>
    </row>
    <row r="144" spans="1:9" s="5" customFormat="1" ht="12.75" customHeight="1" x14ac:dyDescent="0.2">
      <c r="A144" s="115" t="s">
        <v>99</v>
      </c>
      <c r="B144" s="113" t="s">
        <v>362</v>
      </c>
      <c r="C144" s="114" t="s">
        <v>70</v>
      </c>
      <c r="D144" s="114" t="s">
        <v>63</v>
      </c>
      <c r="E144" s="116" t="s">
        <v>100</v>
      </c>
      <c r="F144" s="111"/>
      <c r="G144" s="294">
        <f>G145</f>
        <v>74.5</v>
      </c>
      <c r="H144" s="300"/>
      <c r="I144" s="300"/>
    </row>
    <row r="145" spans="1:9" s="5" customFormat="1" ht="23.25" customHeight="1" x14ac:dyDescent="0.2">
      <c r="A145" s="112" t="s">
        <v>134</v>
      </c>
      <c r="B145" s="113" t="s">
        <v>362</v>
      </c>
      <c r="C145" s="114" t="s">
        <v>70</v>
      </c>
      <c r="D145" s="114" t="s">
        <v>63</v>
      </c>
      <c r="E145" s="116" t="s">
        <v>100</v>
      </c>
      <c r="F145" s="111">
        <v>726</v>
      </c>
      <c r="G145" s="294">
        <v>74.5</v>
      </c>
      <c r="H145" s="300"/>
      <c r="I145" s="300"/>
    </row>
    <row r="146" spans="1:9" s="5" customFormat="1" ht="21.75" x14ac:dyDescent="0.2">
      <c r="A146" s="119" t="s">
        <v>349</v>
      </c>
      <c r="B146" s="107" t="s">
        <v>350</v>
      </c>
      <c r="C146" s="110"/>
      <c r="D146" s="110"/>
      <c r="E146" s="118"/>
      <c r="F146" s="106"/>
      <c r="G146" s="293">
        <f>G147</f>
        <v>261.60000000000002</v>
      </c>
      <c r="H146" s="300"/>
      <c r="I146" s="300"/>
    </row>
    <row r="147" spans="1:9" s="5" customFormat="1" x14ac:dyDescent="0.2">
      <c r="A147" s="119" t="s">
        <v>122</v>
      </c>
      <c r="B147" s="107" t="s">
        <v>350</v>
      </c>
      <c r="C147" s="110" t="s">
        <v>70</v>
      </c>
      <c r="D147" s="110" t="s">
        <v>34</v>
      </c>
      <c r="E147" s="118"/>
      <c r="F147" s="106"/>
      <c r="G147" s="293">
        <f>G148</f>
        <v>261.60000000000002</v>
      </c>
      <c r="H147" s="300"/>
      <c r="I147" s="300"/>
    </row>
    <row r="148" spans="1:9" s="5" customFormat="1" x14ac:dyDescent="0.2">
      <c r="A148" s="115" t="s">
        <v>83</v>
      </c>
      <c r="B148" s="113" t="s">
        <v>350</v>
      </c>
      <c r="C148" s="114" t="s">
        <v>70</v>
      </c>
      <c r="D148" s="114" t="s">
        <v>65</v>
      </c>
      <c r="E148" s="116"/>
      <c r="F148" s="111"/>
      <c r="G148" s="294">
        <f>G149+G152</f>
        <v>261.60000000000002</v>
      </c>
      <c r="H148" s="300"/>
      <c r="I148" s="300"/>
    </row>
    <row r="149" spans="1:9" s="5" customFormat="1" ht="45" x14ac:dyDescent="0.2">
      <c r="A149" s="115" t="s">
        <v>92</v>
      </c>
      <c r="B149" s="113" t="s">
        <v>350</v>
      </c>
      <c r="C149" s="114" t="s">
        <v>70</v>
      </c>
      <c r="D149" s="114" t="s">
        <v>65</v>
      </c>
      <c r="E149" s="116" t="s">
        <v>93</v>
      </c>
      <c r="F149" s="111"/>
      <c r="G149" s="294">
        <f>G150</f>
        <v>84</v>
      </c>
      <c r="H149" s="300"/>
      <c r="I149" s="300"/>
    </row>
    <row r="150" spans="1:9" s="5" customFormat="1" x14ac:dyDescent="0.2">
      <c r="A150" s="115" t="s">
        <v>209</v>
      </c>
      <c r="B150" s="113" t="s">
        <v>350</v>
      </c>
      <c r="C150" s="114" t="s">
        <v>70</v>
      </c>
      <c r="D150" s="114" t="s">
        <v>65</v>
      </c>
      <c r="E150" s="116" t="s">
        <v>210</v>
      </c>
      <c r="F150" s="111"/>
      <c r="G150" s="294">
        <f>G151</f>
        <v>84</v>
      </c>
      <c r="H150" s="300"/>
      <c r="I150" s="300"/>
    </row>
    <row r="151" spans="1:9" s="5" customFormat="1" ht="22.5" x14ac:dyDescent="0.2">
      <c r="A151" s="112" t="s">
        <v>134</v>
      </c>
      <c r="B151" s="113" t="s">
        <v>350</v>
      </c>
      <c r="C151" s="114" t="s">
        <v>70</v>
      </c>
      <c r="D151" s="114" t="s">
        <v>65</v>
      </c>
      <c r="E151" s="116" t="s">
        <v>210</v>
      </c>
      <c r="F151" s="111">
        <v>726</v>
      </c>
      <c r="G151" s="294">
        <f>90-6</f>
        <v>84</v>
      </c>
      <c r="H151" s="300"/>
      <c r="I151" s="300"/>
    </row>
    <row r="152" spans="1:9" s="5" customFormat="1" ht="22.5" x14ac:dyDescent="0.2">
      <c r="A152" s="115" t="s">
        <v>335</v>
      </c>
      <c r="B152" s="113" t="s">
        <v>350</v>
      </c>
      <c r="C152" s="114" t="s">
        <v>70</v>
      </c>
      <c r="D152" s="114" t="s">
        <v>65</v>
      </c>
      <c r="E152" s="116" t="s">
        <v>94</v>
      </c>
      <c r="F152" s="111"/>
      <c r="G152" s="294">
        <f>G153</f>
        <v>177.6</v>
      </c>
      <c r="H152" s="300"/>
      <c r="I152" s="300"/>
    </row>
    <row r="153" spans="1:9" s="5" customFormat="1" ht="24" customHeight="1" x14ac:dyDescent="0.2">
      <c r="A153" s="115" t="s">
        <v>633</v>
      </c>
      <c r="B153" s="113" t="s">
        <v>350</v>
      </c>
      <c r="C153" s="114" t="s">
        <v>70</v>
      </c>
      <c r="D153" s="114" t="s">
        <v>65</v>
      </c>
      <c r="E153" s="116" t="s">
        <v>91</v>
      </c>
      <c r="F153" s="111"/>
      <c r="G153" s="294">
        <f>G154</f>
        <v>177.6</v>
      </c>
      <c r="H153" s="300"/>
      <c r="I153" s="300"/>
    </row>
    <row r="154" spans="1:9" s="5" customFormat="1" ht="22.5" x14ac:dyDescent="0.2">
      <c r="A154" s="112" t="s">
        <v>134</v>
      </c>
      <c r="B154" s="113" t="s">
        <v>350</v>
      </c>
      <c r="C154" s="114" t="s">
        <v>70</v>
      </c>
      <c r="D154" s="114" t="s">
        <v>65</v>
      </c>
      <c r="E154" s="116" t="s">
        <v>91</v>
      </c>
      <c r="F154" s="111">
        <v>726</v>
      </c>
      <c r="G154" s="294">
        <v>177.6</v>
      </c>
      <c r="H154" s="300"/>
      <c r="I154" s="300"/>
    </row>
    <row r="155" spans="1:9" s="73" customFormat="1" ht="31.5" customHeight="1" x14ac:dyDescent="0.2">
      <c r="A155" s="119" t="s">
        <v>295</v>
      </c>
      <c r="B155" s="107" t="s">
        <v>318</v>
      </c>
      <c r="C155" s="118"/>
      <c r="D155" s="118"/>
      <c r="E155" s="118"/>
      <c r="F155" s="106"/>
      <c r="G155" s="293">
        <f t="shared" ref="G155:G160" si="3">G156</f>
        <v>1101.5999999999999</v>
      </c>
      <c r="H155" s="303"/>
      <c r="I155" s="303"/>
    </row>
    <row r="156" spans="1:9" s="75" customFormat="1" ht="34.15" customHeight="1" x14ac:dyDescent="0.2">
      <c r="A156" s="129" t="s">
        <v>436</v>
      </c>
      <c r="B156" s="130" t="s">
        <v>319</v>
      </c>
      <c r="C156" s="137"/>
      <c r="D156" s="137"/>
      <c r="E156" s="137"/>
      <c r="F156" s="131"/>
      <c r="G156" s="297">
        <f t="shared" si="3"/>
        <v>1101.5999999999999</v>
      </c>
      <c r="H156" s="307"/>
      <c r="I156" s="307"/>
    </row>
    <row r="157" spans="1:9" s="75" customFormat="1" x14ac:dyDescent="0.2">
      <c r="A157" s="129" t="s">
        <v>122</v>
      </c>
      <c r="B157" s="130" t="s">
        <v>319</v>
      </c>
      <c r="C157" s="137" t="s">
        <v>70</v>
      </c>
      <c r="D157" s="137" t="s">
        <v>34</v>
      </c>
      <c r="E157" s="137"/>
      <c r="F157" s="131"/>
      <c r="G157" s="297">
        <f t="shared" si="3"/>
        <v>1101.5999999999999</v>
      </c>
      <c r="H157" s="307"/>
      <c r="I157" s="307"/>
    </row>
    <row r="158" spans="1:9" s="77" customFormat="1" x14ac:dyDescent="0.2">
      <c r="A158" s="133" t="s">
        <v>12</v>
      </c>
      <c r="B158" s="134" t="s">
        <v>319</v>
      </c>
      <c r="C158" s="138" t="s">
        <v>70</v>
      </c>
      <c r="D158" s="138" t="s">
        <v>63</v>
      </c>
      <c r="E158" s="138"/>
      <c r="F158" s="136"/>
      <c r="G158" s="298">
        <f t="shared" si="3"/>
        <v>1101.5999999999999</v>
      </c>
      <c r="H158" s="308"/>
      <c r="I158" s="308"/>
    </row>
    <row r="159" spans="1:9" s="77" customFormat="1" ht="22.5" x14ac:dyDescent="0.2">
      <c r="A159" s="133" t="s">
        <v>95</v>
      </c>
      <c r="B159" s="134" t="s">
        <v>319</v>
      </c>
      <c r="C159" s="138" t="s">
        <v>70</v>
      </c>
      <c r="D159" s="138" t="s">
        <v>63</v>
      </c>
      <c r="E159" s="138" t="s">
        <v>96</v>
      </c>
      <c r="F159" s="136"/>
      <c r="G159" s="298">
        <f t="shared" si="3"/>
        <v>1101.5999999999999</v>
      </c>
      <c r="H159" s="308"/>
      <c r="I159" s="308"/>
    </row>
    <row r="160" spans="1:9" s="77" customFormat="1" x14ac:dyDescent="0.2">
      <c r="A160" s="133" t="s">
        <v>99</v>
      </c>
      <c r="B160" s="134" t="s">
        <v>319</v>
      </c>
      <c r="C160" s="138" t="s">
        <v>70</v>
      </c>
      <c r="D160" s="138" t="s">
        <v>63</v>
      </c>
      <c r="E160" s="138" t="s">
        <v>100</v>
      </c>
      <c r="F160" s="136"/>
      <c r="G160" s="298">
        <f t="shared" si="3"/>
        <v>1101.5999999999999</v>
      </c>
      <c r="H160" s="308"/>
      <c r="I160" s="308"/>
    </row>
    <row r="161" spans="1:9" s="77" customFormat="1" ht="22.5" x14ac:dyDescent="0.2">
      <c r="A161" s="127" t="s">
        <v>134</v>
      </c>
      <c r="B161" s="134" t="s">
        <v>319</v>
      </c>
      <c r="C161" s="138" t="s">
        <v>70</v>
      </c>
      <c r="D161" s="138" t="s">
        <v>63</v>
      </c>
      <c r="E161" s="138" t="s">
        <v>100</v>
      </c>
      <c r="F161" s="136">
        <v>726</v>
      </c>
      <c r="G161" s="298">
        <v>1101.5999999999999</v>
      </c>
      <c r="H161" s="308"/>
      <c r="I161" s="308"/>
    </row>
    <row r="162" spans="1:9" s="75" customFormat="1" ht="21.75" x14ac:dyDescent="0.2">
      <c r="A162" s="119" t="s">
        <v>605</v>
      </c>
      <c r="B162" s="107" t="s">
        <v>603</v>
      </c>
      <c r="C162" s="137"/>
      <c r="D162" s="137"/>
      <c r="E162" s="137"/>
      <c r="F162" s="131"/>
      <c r="G162" s="293">
        <f t="shared" ref="G162:G167" si="4">G163</f>
        <v>250</v>
      </c>
      <c r="H162" s="307"/>
      <c r="I162" s="307"/>
    </row>
    <row r="163" spans="1:9" s="73" customFormat="1" ht="21.75" x14ac:dyDescent="0.2">
      <c r="A163" s="119" t="s">
        <v>608</v>
      </c>
      <c r="B163" s="107" t="s">
        <v>604</v>
      </c>
      <c r="C163" s="118"/>
      <c r="D163" s="118"/>
      <c r="E163" s="118"/>
      <c r="F163" s="106"/>
      <c r="G163" s="293">
        <f t="shared" si="4"/>
        <v>250</v>
      </c>
      <c r="H163" s="303"/>
      <c r="I163" s="303"/>
    </row>
    <row r="164" spans="1:9" s="5" customFormat="1" x14ac:dyDescent="0.2">
      <c r="A164" s="119" t="s">
        <v>122</v>
      </c>
      <c r="B164" s="107" t="s">
        <v>604</v>
      </c>
      <c r="C164" s="118" t="s">
        <v>70</v>
      </c>
      <c r="D164" s="118" t="s">
        <v>34</v>
      </c>
      <c r="E164" s="116"/>
      <c r="F164" s="111"/>
      <c r="G164" s="294">
        <f t="shared" si="4"/>
        <v>250</v>
      </c>
      <c r="H164" s="300"/>
      <c r="I164" s="300"/>
    </row>
    <row r="165" spans="1:9" s="5" customFormat="1" x14ac:dyDescent="0.2">
      <c r="A165" s="115" t="s">
        <v>12</v>
      </c>
      <c r="B165" s="107" t="s">
        <v>604</v>
      </c>
      <c r="C165" s="116" t="s">
        <v>70</v>
      </c>
      <c r="D165" s="116" t="s">
        <v>63</v>
      </c>
      <c r="E165" s="116"/>
      <c r="F165" s="111"/>
      <c r="G165" s="294">
        <f t="shared" si="4"/>
        <v>250</v>
      </c>
      <c r="H165" s="300"/>
      <c r="I165" s="300"/>
    </row>
    <row r="166" spans="1:9" s="5" customFormat="1" ht="22.5" x14ac:dyDescent="0.2">
      <c r="A166" s="115" t="s">
        <v>95</v>
      </c>
      <c r="B166" s="107" t="s">
        <v>604</v>
      </c>
      <c r="C166" s="116" t="s">
        <v>70</v>
      </c>
      <c r="D166" s="116" t="s">
        <v>63</v>
      </c>
      <c r="E166" s="116" t="s">
        <v>96</v>
      </c>
      <c r="F166" s="111"/>
      <c r="G166" s="294">
        <f t="shared" si="4"/>
        <v>250</v>
      </c>
      <c r="H166" s="300"/>
      <c r="I166" s="300"/>
    </row>
    <row r="167" spans="1:9" s="5" customFormat="1" x14ac:dyDescent="0.2">
      <c r="A167" s="115" t="s">
        <v>99</v>
      </c>
      <c r="B167" s="107" t="s">
        <v>604</v>
      </c>
      <c r="C167" s="116" t="s">
        <v>70</v>
      </c>
      <c r="D167" s="116" t="s">
        <v>63</v>
      </c>
      <c r="E167" s="116" t="s">
        <v>100</v>
      </c>
      <c r="F167" s="111"/>
      <c r="G167" s="294">
        <f t="shared" si="4"/>
        <v>250</v>
      </c>
      <c r="H167" s="300"/>
      <c r="I167" s="300"/>
    </row>
    <row r="168" spans="1:9" s="5" customFormat="1" ht="22.5" x14ac:dyDescent="0.2">
      <c r="A168" s="112" t="s">
        <v>134</v>
      </c>
      <c r="B168" s="107" t="s">
        <v>604</v>
      </c>
      <c r="C168" s="116" t="s">
        <v>70</v>
      </c>
      <c r="D168" s="116" t="s">
        <v>63</v>
      </c>
      <c r="E168" s="116" t="s">
        <v>100</v>
      </c>
      <c r="F168" s="111">
        <v>726</v>
      </c>
      <c r="G168" s="294">
        <v>250</v>
      </c>
      <c r="H168" s="300"/>
      <c r="I168" s="300"/>
    </row>
    <row r="169" spans="1:9" s="5" customFormat="1" ht="21.75" x14ac:dyDescent="0.2">
      <c r="A169" s="237" t="s">
        <v>697</v>
      </c>
      <c r="B169" s="235" t="s">
        <v>169</v>
      </c>
      <c r="C169" s="240"/>
      <c r="D169" s="240"/>
      <c r="E169" s="241"/>
      <c r="F169" s="239"/>
      <c r="G169" s="396">
        <f t="shared" ref="G169:G175" si="5">G170</f>
        <v>67.7</v>
      </c>
      <c r="H169" s="300"/>
      <c r="I169" s="300"/>
    </row>
    <row r="170" spans="1:9" s="5" customFormat="1" ht="26.45" customHeight="1" x14ac:dyDescent="0.2">
      <c r="A170" s="128" t="s">
        <v>661</v>
      </c>
      <c r="B170" s="356" t="s">
        <v>258</v>
      </c>
      <c r="C170" s="135"/>
      <c r="D170" s="135"/>
      <c r="E170" s="138"/>
      <c r="F170" s="136"/>
      <c r="G170" s="297">
        <f t="shared" si="5"/>
        <v>67.7</v>
      </c>
      <c r="H170" s="300"/>
      <c r="I170" s="300"/>
    </row>
    <row r="171" spans="1:9" s="5" customFormat="1" ht="21.75" x14ac:dyDescent="0.2">
      <c r="A171" s="128" t="s">
        <v>662</v>
      </c>
      <c r="B171" s="356" t="s">
        <v>663</v>
      </c>
      <c r="C171" s="135"/>
      <c r="D171" s="135"/>
      <c r="E171" s="138"/>
      <c r="F171" s="136"/>
      <c r="G171" s="297">
        <f t="shared" si="5"/>
        <v>67.7</v>
      </c>
      <c r="H171" s="300"/>
      <c r="I171" s="300"/>
    </row>
    <row r="172" spans="1:9" s="5" customFormat="1" x14ac:dyDescent="0.2">
      <c r="A172" s="127" t="s">
        <v>59</v>
      </c>
      <c r="B172" s="356" t="s">
        <v>663</v>
      </c>
      <c r="C172" s="135" t="s">
        <v>68</v>
      </c>
      <c r="D172" s="135" t="s">
        <v>34</v>
      </c>
      <c r="E172" s="138"/>
      <c r="F172" s="136"/>
      <c r="G172" s="297">
        <f t="shared" si="5"/>
        <v>67.7</v>
      </c>
      <c r="H172" s="300"/>
      <c r="I172" s="300"/>
    </row>
    <row r="173" spans="1:9" s="5" customFormat="1" x14ac:dyDescent="0.2">
      <c r="A173" s="127" t="s">
        <v>58</v>
      </c>
      <c r="B173" s="356" t="s">
        <v>663</v>
      </c>
      <c r="C173" s="135" t="s">
        <v>68</v>
      </c>
      <c r="D173" s="135" t="s">
        <v>655</v>
      </c>
      <c r="E173" s="138"/>
      <c r="F173" s="136"/>
      <c r="G173" s="297">
        <f t="shared" si="5"/>
        <v>67.7</v>
      </c>
      <c r="H173" s="300"/>
      <c r="I173" s="300"/>
    </row>
    <row r="174" spans="1:9" s="5" customFormat="1" x14ac:dyDescent="0.2">
      <c r="A174" s="133" t="s">
        <v>101</v>
      </c>
      <c r="B174" s="356" t="s">
        <v>663</v>
      </c>
      <c r="C174" s="135" t="s">
        <v>68</v>
      </c>
      <c r="D174" s="135" t="s">
        <v>67</v>
      </c>
      <c r="E174" s="138" t="s">
        <v>102</v>
      </c>
      <c r="F174" s="136"/>
      <c r="G174" s="297">
        <f t="shared" si="5"/>
        <v>67.7</v>
      </c>
      <c r="H174" s="300"/>
      <c r="I174" s="300"/>
    </row>
    <row r="175" spans="1:9" s="5" customFormat="1" ht="22.5" x14ac:dyDescent="0.2">
      <c r="A175" s="133" t="s">
        <v>116</v>
      </c>
      <c r="B175" s="356" t="s">
        <v>663</v>
      </c>
      <c r="C175" s="135" t="s">
        <v>68</v>
      </c>
      <c r="D175" s="135" t="s">
        <v>67</v>
      </c>
      <c r="E175" s="138" t="s">
        <v>115</v>
      </c>
      <c r="F175" s="136"/>
      <c r="G175" s="297">
        <f t="shared" si="5"/>
        <v>67.7</v>
      </c>
      <c r="H175" s="300"/>
      <c r="I175" s="300"/>
    </row>
    <row r="176" spans="1:9" s="5" customFormat="1" ht="22.5" x14ac:dyDescent="0.2">
      <c r="A176" s="127" t="s">
        <v>134</v>
      </c>
      <c r="B176" s="356" t="s">
        <v>663</v>
      </c>
      <c r="C176" s="135" t="s">
        <v>68</v>
      </c>
      <c r="D176" s="135" t="s">
        <v>67</v>
      </c>
      <c r="E176" s="138" t="s">
        <v>115</v>
      </c>
      <c r="F176" s="136">
        <v>726</v>
      </c>
      <c r="G176" s="297">
        <v>67.7</v>
      </c>
      <c r="H176" s="300"/>
      <c r="I176" s="300"/>
    </row>
    <row r="177" spans="1:9" s="5" customFormat="1" ht="30.6" customHeight="1" x14ac:dyDescent="0.2">
      <c r="A177" s="237" t="s">
        <v>698</v>
      </c>
      <c r="B177" s="235" t="s">
        <v>142</v>
      </c>
      <c r="C177" s="240"/>
      <c r="D177" s="240"/>
      <c r="E177" s="241"/>
      <c r="F177" s="239"/>
      <c r="G177" s="396">
        <f>G180</f>
        <v>100</v>
      </c>
      <c r="H177" s="300"/>
      <c r="I177" s="300"/>
    </row>
    <row r="178" spans="1:9" s="5" customFormat="1" ht="26.45" customHeight="1" x14ac:dyDescent="0.2">
      <c r="A178" s="109" t="s">
        <v>677</v>
      </c>
      <c r="B178" s="107" t="s">
        <v>233</v>
      </c>
      <c r="C178" s="114"/>
      <c r="D178" s="114"/>
      <c r="E178" s="116"/>
      <c r="F178" s="111"/>
      <c r="G178" s="293">
        <f t="shared" ref="G178:G183" si="6">G179</f>
        <v>100</v>
      </c>
      <c r="H178" s="300"/>
      <c r="I178" s="300"/>
    </row>
    <row r="179" spans="1:9" s="63" customFormat="1" ht="22.5" customHeight="1" x14ac:dyDescent="0.2">
      <c r="A179" s="109" t="s">
        <v>642</v>
      </c>
      <c r="B179" s="107" t="s">
        <v>643</v>
      </c>
      <c r="C179" s="110"/>
      <c r="D179" s="110"/>
      <c r="E179" s="118"/>
      <c r="F179" s="106"/>
      <c r="G179" s="293">
        <f t="shared" si="6"/>
        <v>100</v>
      </c>
      <c r="H179" s="303"/>
      <c r="I179" s="303"/>
    </row>
    <row r="180" spans="1:9" s="5" customFormat="1" x14ac:dyDescent="0.2">
      <c r="A180" s="109" t="s">
        <v>5</v>
      </c>
      <c r="B180" s="107" t="s">
        <v>643</v>
      </c>
      <c r="C180" s="110" t="s">
        <v>65</v>
      </c>
      <c r="D180" s="110" t="s">
        <v>34</v>
      </c>
      <c r="E180" s="116"/>
      <c r="F180" s="111"/>
      <c r="G180" s="294">
        <f t="shared" si="6"/>
        <v>100</v>
      </c>
      <c r="H180" s="300"/>
      <c r="I180" s="300"/>
    </row>
    <row r="181" spans="1:9" s="5" customFormat="1" x14ac:dyDescent="0.2">
      <c r="A181" s="112" t="s">
        <v>7</v>
      </c>
      <c r="B181" s="113" t="s">
        <v>643</v>
      </c>
      <c r="C181" s="114" t="s">
        <v>65</v>
      </c>
      <c r="D181" s="114" t="s">
        <v>75</v>
      </c>
      <c r="E181" s="116"/>
      <c r="F181" s="111"/>
      <c r="G181" s="294">
        <f t="shared" si="6"/>
        <v>100</v>
      </c>
      <c r="H181" s="300"/>
      <c r="I181" s="300"/>
    </row>
    <row r="182" spans="1:9" s="5" customFormat="1" x14ac:dyDescent="0.2">
      <c r="A182" s="115" t="s">
        <v>110</v>
      </c>
      <c r="B182" s="113" t="s">
        <v>643</v>
      </c>
      <c r="C182" s="114" t="s">
        <v>65</v>
      </c>
      <c r="D182" s="114" t="s">
        <v>75</v>
      </c>
      <c r="E182" s="116" t="s">
        <v>111</v>
      </c>
      <c r="F182" s="111"/>
      <c r="G182" s="294">
        <f t="shared" si="6"/>
        <v>100</v>
      </c>
      <c r="H182" s="300"/>
      <c r="I182" s="300"/>
    </row>
    <row r="183" spans="1:9" s="5" customFormat="1" ht="33.75" x14ac:dyDescent="0.2">
      <c r="A183" s="115" t="s">
        <v>135</v>
      </c>
      <c r="B183" s="113" t="s">
        <v>643</v>
      </c>
      <c r="C183" s="114" t="s">
        <v>65</v>
      </c>
      <c r="D183" s="114" t="s">
        <v>75</v>
      </c>
      <c r="E183" s="116" t="s">
        <v>112</v>
      </c>
      <c r="F183" s="111"/>
      <c r="G183" s="294">
        <f t="shared" si="6"/>
        <v>100</v>
      </c>
      <c r="H183" s="300"/>
      <c r="I183" s="300"/>
    </row>
    <row r="184" spans="1:9" s="5" customFormat="1" x14ac:dyDescent="0.2">
      <c r="A184" s="117" t="s">
        <v>130</v>
      </c>
      <c r="B184" s="113" t="s">
        <v>643</v>
      </c>
      <c r="C184" s="114" t="s">
        <v>65</v>
      </c>
      <c r="D184" s="114" t="s">
        <v>75</v>
      </c>
      <c r="E184" s="116" t="s">
        <v>112</v>
      </c>
      <c r="F184" s="111">
        <v>721</v>
      </c>
      <c r="G184" s="294">
        <v>100</v>
      </c>
      <c r="H184" s="300"/>
      <c r="I184" s="300"/>
    </row>
    <row r="185" spans="1:9" s="5" customFormat="1" ht="32.25" x14ac:dyDescent="0.2">
      <c r="A185" s="234" t="s">
        <v>579</v>
      </c>
      <c r="B185" s="235" t="s">
        <v>589</v>
      </c>
      <c r="C185" s="240"/>
      <c r="D185" s="240"/>
      <c r="E185" s="241"/>
      <c r="F185" s="239"/>
      <c r="G185" s="396">
        <f t="shared" ref="G185:G191" si="7">G186</f>
        <v>55</v>
      </c>
      <c r="H185" s="300"/>
      <c r="I185" s="300"/>
    </row>
    <row r="186" spans="1:9" s="73" customFormat="1" ht="33" customHeight="1" x14ac:dyDescent="0.2">
      <c r="A186" s="120" t="s">
        <v>580</v>
      </c>
      <c r="B186" s="107" t="s">
        <v>590</v>
      </c>
      <c r="C186" s="110"/>
      <c r="D186" s="110"/>
      <c r="E186" s="118"/>
      <c r="F186" s="106"/>
      <c r="G186" s="297">
        <f t="shared" si="7"/>
        <v>55</v>
      </c>
      <c r="H186" s="303"/>
      <c r="I186" s="303"/>
    </row>
    <row r="187" spans="1:9" s="73" customFormat="1" ht="32.25" x14ac:dyDescent="0.2">
      <c r="A187" s="119" t="s">
        <v>581</v>
      </c>
      <c r="B187" s="107" t="s">
        <v>582</v>
      </c>
      <c r="C187" s="110"/>
      <c r="D187" s="110"/>
      <c r="E187" s="118"/>
      <c r="F187" s="106"/>
      <c r="G187" s="293">
        <f t="shared" si="7"/>
        <v>55</v>
      </c>
      <c r="H187" s="303"/>
      <c r="I187" s="303"/>
    </row>
    <row r="188" spans="1:9" s="73" customFormat="1" x14ac:dyDescent="0.2">
      <c r="A188" s="120" t="s">
        <v>128</v>
      </c>
      <c r="B188" s="107" t="s">
        <v>582</v>
      </c>
      <c r="C188" s="110" t="s">
        <v>69</v>
      </c>
      <c r="D188" s="110" t="s">
        <v>34</v>
      </c>
      <c r="E188" s="118"/>
      <c r="F188" s="106"/>
      <c r="G188" s="293">
        <f t="shared" si="7"/>
        <v>55</v>
      </c>
      <c r="H188" s="303"/>
      <c r="I188" s="303"/>
    </row>
    <row r="189" spans="1:9" s="5" customFormat="1" x14ac:dyDescent="0.2">
      <c r="A189" s="117" t="s">
        <v>175</v>
      </c>
      <c r="B189" s="113" t="s">
        <v>582</v>
      </c>
      <c r="C189" s="114" t="s">
        <v>69</v>
      </c>
      <c r="D189" s="114" t="s">
        <v>67</v>
      </c>
      <c r="E189" s="116"/>
      <c r="F189" s="111"/>
      <c r="G189" s="294">
        <f t="shared" si="7"/>
        <v>55</v>
      </c>
      <c r="H189" s="300"/>
      <c r="I189" s="300"/>
    </row>
    <row r="190" spans="1:9" s="5" customFormat="1" ht="22.5" x14ac:dyDescent="0.2">
      <c r="A190" s="115" t="s">
        <v>335</v>
      </c>
      <c r="B190" s="113" t="s">
        <v>582</v>
      </c>
      <c r="C190" s="114" t="s">
        <v>69</v>
      </c>
      <c r="D190" s="114" t="s">
        <v>67</v>
      </c>
      <c r="E190" s="116" t="s">
        <v>94</v>
      </c>
      <c r="F190" s="111"/>
      <c r="G190" s="294">
        <f t="shared" si="7"/>
        <v>55</v>
      </c>
      <c r="H190" s="300"/>
      <c r="I190" s="300"/>
    </row>
    <row r="191" spans="1:9" s="5" customFormat="1" ht="22.5" x14ac:dyDescent="0.2">
      <c r="A191" s="115" t="s">
        <v>633</v>
      </c>
      <c r="B191" s="113" t="s">
        <v>582</v>
      </c>
      <c r="C191" s="114" t="s">
        <v>69</v>
      </c>
      <c r="D191" s="114" t="s">
        <v>67</v>
      </c>
      <c r="E191" s="116" t="s">
        <v>91</v>
      </c>
      <c r="F191" s="111"/>
      <c r="G191" s="294">
        <f t="shared" si="7"/>
        <v>55</v>
      </c>
      <c r="H191" s="300"/>
      <c r="I191" s="300"/>
    </row>
    <row r="192" spans="1:9" s="5" customFormat="1" ht="22.5" x14ac:dyDescent="0.2">
      <c r="A192" s="115" t="s">
        <v>322</v>
      </c>
      <c r="B192" s="113" t="s">
        <v>582</v>
      </c>
      <c r="C192" s="114" t="s">
        <v>69</v>
      </c>
      <c r="D192" s="114" t="s">
        <v>67</v>
      </c>
      <c r="E192" s="116" t="s">
        <v>91</v>
      </c>
      <c r="F192" s="111">
        <v>727</v>
      </c>
      <c r="G192" s="294">
        <v>55</v>
      </c>
      <c r="H192" s="300"/>
      <c r="I192" s="300"/>
    </row>
    <row r="193" spans="1:9" s="5" customFormat="1" x14ac:dyDescent="0.2">
      <c r="A193" s="237" t="s">
        <v>419</v>
      </c>
      <c r="B193" s="235" t="s">
        <v>149</v>
      </c>
      <c r="C193" s="242"/>
      <c r="D193" s="242"/>
      <c r="E193" s="241"/>
      <c r="F193" s="239"/>
      <c r="G193" s="396">
        <f>G194+G207</f>
        <v>8875.1</v>
      </c>
      <c r="H193" s="300"/>
      <c r="I193" s="300"/>
    </row>
    <row r="194" spans="1:9" s="5" customFormat="1" ht="25.15" customHeight="1" x14ac:dyDescent="0.2">
      <c r="A194" s="109" t="s">
        <v>188</v>
      </c>
      <c r="B194" s="107" t="s">
        <v>246</v>
      </c>
      <c r="C194" s="113"/>
      <c r="D194" s="113"/>
      <c r="E194" s="116"/>
      <c r="F194" s="111"/>
      <c r="G194" s="293">
        <f>G201+G195</f>
        <v>7851.5</v>
      </c>
      <c r="H194" s="300"/>
      <c r="I194" s="300"/>
    </row>
    <row r="195" spans="1:9" s="75" customFormat="1" ht="21" customHeight="1" x14ac:dyDescent="0.2">
      <c r="A195" s="129" t="s">
        <v>420</v>
      </c>
      <c r="B195" s="130" t="s">
        <v>309</v>
      </c>
      <c r="C195" s="130"/>
      <c r="D195" s="130"/>
      <c r="E195" s="137"/>
      <c r="F195" s="131"/>
      <c r="G195" s="297">
        <f>G196</f>
        <v>4364.6000000000004</v>
      </c>
      <c r="H195" s="307"/>
      <c r="I195" s="307"/>
    </row>
    <row r="196" spans="1:9" s="77" customFormat="1" ht="15" customHeight="1" x14ac:dyDescent="0.2">
      <c r="A196" s="128" t="s">
        <v>8</v>
      </c>
      <c r="B196" s="130" t="s">
        <v>309</v>
      </c>
      <c r="C196" s="132" t="s">
        <v>66</v>
      </c>
      <c r="D196" s="132" t="s">
        <v>34</v>
      </c>
      <c r="E196" s="138"/>
      <c r="F196" s="136"/>
      <c r="G196" s="297">
        <f>G197</f>
        <v>4364.6000000000004</v>
      </c>
      <c r="H196" s="308"/>
      <c r="I196" s="308"/>
    </row>
    <row r="197" spans="1:9" s="77" customFormat="1" ht="12" customHeight="1" x14ac:dyDescent="0.2">
      <c r="A197" s="127" t="s">
        <v>338</v>
      </c>
      <c r="B197" s="134" t="s">
        <v>309</v>
      </c>
      <c r="C197" s="135" t="s">
        <v>66</v>
      </c>
      <c r="D197" s="135" t="s">
        <v>66</v>
      </c>
      <c r="E197" s="138"/>
      <c r="F197" s="136"/>
      <c r="G197" s="298">
        <f>G198</f>
        <v>4364.6000000000004</v>
      </c>
      <c r="H197" s="308"/>
      <c r="I197" s="308"/>
    </row>
    <row r="198" spans="1:9" s="77" customFormat="1" ht="25.15" customHeight="1" x14ac:dyDescent="0.2">
      <c r="A198" s="133" t="s">
        <v>95</v>
      </c>
      <c r="B198" s="134" t="s">
        <v>309</v>
      </c>
      <c r="C198" s="135" t="s">
        <v>66</v>
      </c>
      <c r="D198" s="135" t="s">
        <v>66</v>
      </c>
      <c r="E198" s="138">
        <v>600</v>
      </c>
      <c r="F198" s="136"/>
      <c r="G198" s="298">
        <f>G199</f>
        <v>4364.6000000000004</v>
      </c>
      <c r="H198" s="308"/>
      <c r="I198" s="308"/>
    </row>
    <row r="199" spans="1:9" s="77" customFormat="1" ht="16.899999999999999" customHeight="1" x14ac:dyDescent="0.2">
      <c r="A199" s="133" t="s">
        <v>99</v>
      </c>
      <c r="B199" s="134" t="s">
        <v>309</v>
      </c>
      <c r="C199" s="135" t="s">
        <v>66</v>
      </c>
      <c r="D199" s="135" t="s">
        <v>66</v>
      </c>
      <c r="E199" s="138">
        <v>610</v>
      </c>
      <c r="F199" s="136"/>
      <c r="G199" s="298">
        <f>G200</f>
        <v>4364.6000000000004</v>
      </c>
      <c r="H199" s="308"/>
      <c r="I199" s="308"/>
    </row>
    <row r="200" spans="1:9" s="77" customFormat="1" ht="15" customHeight="1" x14ac:dyDescent="0.2">
      <c r="A200" s="127" t="s">
        <v>133</v>
      </c>
      <c r="B200" s="134" t="s">
        <v>309</v>
      </c>
      <c r="C200" s="135" t="s">
        <v>66</v>
      </c>
      <c r="D200" s="135" t="s">
        <v>66</v>
      </c>
      <c r="E200" s="138" t="s">
        <v>100</v>
      </c>
      <c r="F200" s="136">
        <v>725</v>
      </c>
      <c r="G200" s="298">
        <f>2825.1+1539.5</f>
        <v>4364.6000000000004</v>
      </c>
      <c r="H200" s="308"/>
      <c r="I200" s="308"/>
    </row>
    <row r="201" spans="1:9" s="11" customFormat="1" ht="21.75" x14ac:dyDescent="0.2">
      <c r="A201" s="119" t="s">
        <v>635</v>
      </c>
      <c r="B201" s="107" t="s">
        <v>310</v>
      </c>
      <c r="C201" s="113"/>
      <c r="D201" s="113"/>
      <c r="E201" s="116"/>
      <c r="F201" s="111"/>
      <c r="G201" s="293">
        <f>G202</f>
        <v>3486.9</v>
      </c>
      <c r="H201" s="300"/>
      <c r="I201" s="300"/>
    </row>
    <row r="202" spans="1:9" s="5" customFormat="1" x14ac:dyDescent="0.2">
      <c r="A202" s="109" t="s">
        <v>8</v>
      </c>
      <c r="B202" s="107" t="s">
        <v>310</v>
      </c>
      <c r="C202" s="110" t="s">
        <v>66</v>
      </c>
      <c r="D202" s="110" t="s">
        <v>34</v>
      </c>
      <c r="E202" s="116"/>
      <c r="F202" s="111"/>
      <c r="G202" s="293">
        <f>G203</f>
        <v>3486.9</v>
      </c>
      <c r="H202" s="300"/>
      <c r="I202" s="300"/>
    </row>
    <row r="203" spans="1:9" s="5" customFormat="1" x14ac:dyDescent="0.2">
      <c r="A203" s="112" t="s">
        <v>338</v>
      </c>
      <c r="B203" s="113" t="s">
        <v>310</v>
      </c>
      <c r="C203" s="114" t="s">
        <v>66</v>
      </c>
      <c r="D203" s="114" t="s">
        <v>66</v>
      </c>
      <c r="E203" s="116"/>
      <c r="F203" s="111"/>
      <c r="G203" s="294">
        <f>G204</f>
        <v>3486.9</v>
      </c>
      <c r="H203" s="300"/>
      <c r="I203" s="300"/>
    </row>
    <row r="204" spans="1:9" s="5" customFormat="1" ht="22.5" x14ac:dyDescent="0.2">
      <c r="A204" s="115" t="s">
        <v>95</v>
      </c>
      <c r="B204" s="113" t="s">
        <v>310</v>
      </c>
      <c r="C204" s="114" t="s">
        <v>66</v>
      </c>
      <c r="D204" s="114" t="s">
        <v>66</v>
      </c>
      <c r="E204" s="116" t="s">
        <v>96</v>
      </c>
      <c r="F204" s="111"/>
      <c r="G204" s="294">
        <f>G205</f>
        <v>3486.9</v>
      </c>
      <c r="H204" s="300"/>
      <c r="I204" s="300"/>
    </row>
    <row r="205" spans="1:9" s="5" customFormat="1" x14ac:dyDescent="0.2">
      <c r="A205" s="115" t="s">
        <v>99</v>
      </c>
      <c r="B205" s="113" t="s">
        <v>310</v>
      </c>
      <c r="C205" s="114" t="s">
        <v>66</v>
      </c>
      <c r="D205" s="114" t="s">
        <v>66</v>
      </c>
      <c r="E205" s="116" t="s">
        <v>100</v>
      </c>
      <c r="F205" s="111"/>
      <c r="G205" s="294">
        <f>G206</f>
        <v>3486.9</v>
      </c>
      <c r="H205" s="300"/>
      <c r="I205" s="300"/>
    </row>
    <row r="206" spans="1:9" s="5" customFormat="1" ht="12.75" customHeight="1" x14ac:dyDescent="0.2">
      <c r="A206" s="112" t="s">
        <v>133</v>
      </c>
      <c r="B206" s="113" t="s">
        <v>310</v>
      </c>
      <c r="C206" s="114" t="s">
        <v>66</v>
      </c>
      <c r="D206" s="114" t="s">
        <v>66</v>
      </c>
      <c r="E206" s="116" t="s">
        <v>100</v>
      </c>
      <c r="F206" s="111">
        <v>725</v>
      </c>
      <c r="G206" s="294">
        <v>3486.9</v>
      </c>
      <c r="H206" s="300"/>
      <c r="I206" s="300"/>
    </row>
    <row r="207" spans="1:9" s="5" customFormat="1" ht="32.25" x14ac:dyDescent="0.2">
      <c r="A207" s="483" t="s">
        <v>760</v>
      </c>
      <c r="B207" s="107" t="s">
        <v>703</v>
      </c>
      <c r="C207" s="114"/>
      <c r="D207" s="114"/>
      <c r="E207" s="116"/>
      <c r="F207" s="111"/>
      <c r="G207" s="293">
        <f t="shared" ref="G207:G212" si="8">G208</f>
        <v>1023.6</v>
      </c>
      <c r="H207" s="300"/>
      <c r="I207" s="300"/>
    </row>
    <row r="208" spans="1:9" s="5" customFormat="1" x14ac:dyDescent="0.2">
      <c r="A208" s="344" t="s">
        <v>153</v>
      </c>
      <c r="B208" s="107" t="s">
        <v>702</v>
      </c>
      <c r="C208" s="113"/>
      <c r="D208" s="113"/>
      <c r="E208" s="116"/>
      <c r="F208" s="111"/>
      <c r="G208" s="293">
        <f t="shared" si="8"/>
        <v>1023.6</v>
      </c>
      <c r="H208" s="300"/>
      <c r="I208" s="300"/>
    </row>
    <row r="209" spans="1:9" s="5" customFormat="1" ht="12.75" customHeight="1" x14ac:dyDescent="0.2">
      <c r="A209" s="109" t="s">
        <v>8</v>
      </c>
      <c r="B209" s="107" t="s">
        <v>702</v>
      </c>
      <c r="C209" s="110" t="s">
        <v>66</v>
      </c>
      <c r="D209" s="110" t="s">
        <v>34</v>
      </c>
      <c r="E209" s="116"/>
      <c r="F209" s="111"/>
      <c r="G209" s="293">
        <f t="shared" si="8"/>
        <v>1023.6</v>
      </c>
      <c r="H209" s="300"/>
      <c r="I209" s="300"/>
    </row>
    <row r="210" spans="1:9" s="5" customFormat="1" x14ac:dyDescent="0.2">
      <c r="A210" s="112" t="s">
        <v>338</v>
      </c>
      <c r="B210" s="113" t="s">
        <v>702</v>
      </c>
      <c r="C210" s="114" t="s">
        <v>66</v>
      </c>
      <c r="D210" s="114" t="s">
        <v>66</v>
      </c>
      <c r="E210" s="116"/>
      <c r="F210" s="111"/>
      <c r="G210" s="294">
        <f t="shared" si="8"/>
        <v>1023.6</v>
      </c>
      <c r="H210" s="300"/>
      <c r="I210" s="300"/>
    </row>
    <row r="211" spans="1:9" s="5" customFormat="1" ht="22.5" x14ac:dyDescent="0.2">
      <c r="A211" s="115" t="s">
        <v>95</v>
      </c>
      <c r="B211" s="113" t="s">
        <v>702</v>
      </c>
      <c r="C211" s="114" t="s">
        <v>66</v>
      </c>
      <c r="D211" s="114" t="s">
        <v>66</v>
      </c>
      <c r="E211" s="116" t="s">
        <v>96</v>
      </c>
      <c r="F211" s="111"/>
      <c r="G211" s="294">
        <f t="shared" si="8"/>
        <v>1023.6</v>
      </c>
      <c r="H211" s="300"/>
      <c r="I211" s="300"/>
    </row>
    <row r="212" spans="1:9" s="5" customFormat="1" ht="12.75" customHeight="1" x14ac:dyDescent="0.2">
      <c r="A212" s="115" t="s">
        <v>99</v>
      </c>
      <c r="B212" s="113" t="s">
        <v>702</v>
      </c>
      <c r="C212" s="114" t="s">
        <v>66</v>
      </c>
      <c r="D212" s="114" t="s">
        <v>66</v>
      </c>
      <c r="E212" s="116" t="s">
        <v>100</v>
      </c>
      <c r="F212" s="111"/>
      <c r="G212" s="294">
        <f t="shared" si="8"/>
        <v>1023.6</v>
      </c>
      <c r="H212" s="300"/>
      <c r="I212" s="300"/>
    </row>
    <row r="213" spans="1:9" s="5" customFormat="1" ht="12.75" customHeight="1" x14ac:dyDescent="0.2">
      <c r="A213" s="112" t="s">
        <v>133</v>
      </c>
      <c r="B213" s="113" t="s">
        <v>702</v>
      </c>
      <c r="C213" s="114" t="s">
        <v>66</v>
      </c>
      <c r="D213" s="114" t="s">
        <v>66</v>
      </c>
      <c r="E213" s="116" t="s">
        <v>100</v>
      </c>
      <c r="F213" s="111">
        <v>725</v>
      </c>
      <c r="G213" s="294">
        <v>1023.6</v>
      </c>
      <c r="H213" s="300"/>
      <c r="I213" s="300"/>
    </row>
    <row r="214" spans="1:9" s="5" customFormat="1" ht="21.75" x14ac:dyDescent="0.2">
      <c r="A214" s="237" t="s">
        <v>421</v>
      </c>
      <c r="B214" s="235" t="s">
        <v>160</v>
      </c>
      <c r="C214" s="238"/>
      <c r="D214" s="238"/>
      <c r="E214" s="241"/>
      <c r="F214" s="239"/>
      <c r="G214" s="396">
        <f>G215+G222</f>
        <v>300</v>
      </c>
      <c r="H214" s="300"/>
      <c r="I214" s="300"/>
    </row>
    <row r="215" spans="1:9" s="5" customFormat="1" x14ac:dyDescent="0.2">
      <c r="A215" s="109" t="s">
        <v>192</v>
      </c>
      <c r="B215" s="107" t="s">
        <v>251</v>
      </c>
      <c r="C215" s="110"/>
      <c r="D215" s="110"/>
      <c r="E215" s="116"/>
      <c r="F215" s="111"/>
      <c r="G215" s="293">
        <f t="shared" ref="G215:G220" si="9">G216</f>
        <v>50</v>
      </c>
      <c r="H215" s="300"/>
      <c r="I215" s="300"/>
    </row>
    <row r="216" spans="1:9" s="5" customFormat="1" ht="21.75" x14ac:dyDescent="0.2">
      <c r="A216" s="109" t="s">
        <v>422</v>
      </c>
      <c r="B216" s="107" t="s">
        <v>423</v>
      </c>
      <c r="C216" s="110"/>
      <c r="D216" s="110"/>
      <c r="E216" s="116"/>
      <c r="F216" s="111"/>
      <c r="G216" s="293">
        <f t="shared" si="9"/>
        <v>50</v>
      </c>
      <c r="H216" s="300"/>
      <c r="I216" s="300"/>
    </row>
    <row r="217" spans="1:9" s="5" customFormat="1" x14ac:dyDescent="0.2">
      <c r="A217" s="109" t="s">
        <v>8</v>
      </c>
      <c r="B217" s="107" t="s">
        <v>423</v>
      </c>
      <c r="C217" s="110" t="s">
        <v>66</v>
      </c>
      <c r="D217" s="110" t="s">
        <v>34</v>
      </c>
      <c r="E217" s="116"/>
      <c r="F217" s="111"/>
      <c r="G217" s="293">
        <f t="shared" si="9"/>
        <v>50</v>
      </c>
      <c r="H217" s="300"/>
      <c r="I217" s="300"/>
    </row>
    <row r="218" spans="1:9" s="5" customFormat="1" x14ac:dyDescent="0.2">
      <c r="A218" s="112" t="s">
        <v>338</v>
      </c>
      <c r="B218" s="113" t="s">
        <v>423</v>
      </c>
      <c r="C218" s="114" t="s">
        <v>66</v>
      </c>
      <c r="D218" s="114" t="s">
        <v>66</v>
      </c>
      <c r="E218" s="116"/>
      <c r="F218" s="111"/>
      <c r="G218" s="293">
        <f t="shared" si="9"/>
        <v>50</v>
      </c>
      <c r="H218" s="300"/>
      <c r="I218" s="300"/>
    </row>
    <row r="219" spans="1:9" s="5" customFormat="1" ht="22.5" x14ac:dyDescent="0.2">
      <c r="A219" s="115" t="s">
        <v>335</v>
      </c>
      <c r="B219" s="113" t="s">
        <v>423</v>
      </c>
      <c r="C219" s="114" t="s">
        <v>66</v>
      </c>
      <c r="D219" s="114" t="s">
        <v>66</v>
      </c>
      <c r="E219" s="116" t="s">
        <v>94</v>
      </c>
      <c r="F219" s="111"/>
      <c r="G219" s="294">
        <f t="shared" si="9"/>
        <v>50</v>
      </c>
      <c r="H219" s="300"/>
      <c r="I219" s="300"/>
    </row>
    <row r="220" spans="1:9" s="5" customFormat="1" ht="24.6" customHeight="1" x14ac:dyDescent="0.2">
      <c r="A220" s="115" t="s">
        <v>633</v>
      </c>
      <c r="B220" s="113" t="s">
        <v>423</v>
      </c>
      <c r="C220" s="114" t="s">
        <v>66</v>
      </c>
      <c r="D220" s="114" t="s">
        <v>66</v>
      </c>
      <c r="E220" s="116" t="s">
        <v>91</v>
      </c>
      <c r="F220" s="111"/>
      <c r="G220" s="294">
        <f t="shared" si="9"/>
        <v>50</v>
      </c>
      <c r="H220" s="300"/>
      <c r="I220" s="300"/>
    </row>
    <row r="221" spans="1:9" s="5" customFormat="1" ht="22.5" x14ac:dyDescent="0.2">
      <c r="A221" s="112" t="s">
        <v>134</v>
      </c>
      <c r="B221" s="113" t="s">
        <v>423</v>
      </c>
      <c r="C221" s="114" t="s">
        <v>66</v>
      </c>
      <c r="D221" s="114" t="s">
        <v>66</v>
      </c>
      <c r="E221" s="116" t="s">
        <v>91</v>
      </c>
      <c r="F221" s="111">
        <v>726</v>
      </c>
      <c r="G221" s="294">
        <v>50</v>
      </c>
      <c r="H221" s="300"/>
      <c r="I221" s="300"/>
    </row>
    <row r="222" spans="1:9" s="5" customFormat="1" x14ac:dyDescent="0.2">
      <c r="A222" s="109" t="s">
        <v>193</v>
      </c>
      <c r="B222" s="107" t="s">
        <v>252</v>
      </c>
      <c r="C222" s="110"/>
      <c r="D222" s="110"/>
      <c r="E222" s="116"/>
      <c r="F222" s="111"/>
      <c r="G222" s="293">
        <f>G223+G229+G235+G241</f>
        <v>250</v>
      </c>
      <c r="H222" s="300"/>
      <c r="I222" s="300"/>
    </row>
    <row r="223" spans="1:9" s="5" customFormat="1" x14ac:dyDescent="0.2">
      <c r="A223" s="109" t="s">
        <v>161</v>
      </c>
      <c r="B223" s="107" t="s">
        <v>253</v>
      </c>
      <c r="C223" s="110"/>
      <c r="D223" s="110"/>
      <c r="E223" s="116"/>
      <c r="F223" s="111"/>
      <c r="G223" s="293">
        <f>G224</f>
        <v>95</v>
      </c>
      <c r="H223" s="300"/>
      <c r="I223" s="300"/>
    </row>
    <row r="224" spans="1:9" s="5" customFormat="1" x14ac:dyDescent="0.2">
      <c r="A224" s="109" t="s">
        <v>8</v>
      </c>
      <c r="B224" s="107" t="s">
        <v>253</v>
      </c>
      <c r="C224" s="110" t="s">
        <v>66</v>
      </c>
      <c r="D224" s="110" t="s">
        <v>34</v>
      </c>
      <c r="E224" s="116"/>
      <c r="F224" s="111"/>
      <c r="G224" s="293">
        <f>G225</f>
        <v>95</v>
      </c>
      <c r="H224" s="300"/>
      <c r="I224" s="300"/>
    </row>
    <row r="225" spans="1:9" s="5" customFormat="1" x14ac:dyDescent="0.2">
      <c r="A225" s="112" t="s">
        <v>338</v>
      </c>
      <c r="B225" s="113" t="s">
        <v>253</v>
      </c>
      <c r="C225" s="114" t="s">
        <v>66</v>
      </c>
      <c r="D225" s="114" t="s">
        <v>66</v>
      </c>
      <c r="E225" s="116"/>
      <c r="F225" s="111"/>
      <c r="G225" s="293">
        <f>G226</f>
        <v>95</v>
      </c>
      <c r="H225" s="300"/>
      <c r="I225" s="300"/>
    </row>
    <row r="226" spans="1:9" s="5" customFormat="1" ht="22.5" x14ac:dyDescent="0.2">
      <c r="A226" s="115" t="s">
        <v>335</v>
      </c>
      <c r="B226" s="113" t="s">
        <v>253</v>
      </c>
      <c r="C226" s="114" t="s">
        <v>66</v>
      </c>
      <c r="D226" s="114" t="s">
        <v>66</v>
      </c>
      <c r="E226" s="116" t="s">
        <v>94</v>
      </c>
      <c r="F226" s="111"/>
      <c r="G226" s="294">
        <f>G227</f>
        <v>95</v>
      </c>
      <c r="H226" s="300"/>
      <c r="I226" s="300"/>
    </row>
    <row r="227" spans="1:9" s="5" customFormat="1" ht="22.5" x14ac:dyDescent="0.2">
      <c r="A227" s="115" t="s">
        <v>633</v>
      </c>
      <c r="B227" s="113" t="s">
        <v>253</v>
      </c>
      <c r="C227" s="114" t="s">
        <v>66</v>
      </c>
      <c r="D227" s="114" t="s">
        <v>66</v>
      </c>
      <c r="E227" s="116" t="s">
        <v>91</v>
      </c>
      <c r="F227" s="111"/>
      <c r="G227" s="294">
        <f>G228</f>
        <v>95</v>
      </c>
      <c r="H227" s="300"/>
      <c r="I227" s="300"/>
    </row>
    <row r="228" spans="1:9" s="5" customFormat="1" ht="22.5" x14ac:dyDescent="0.2">
      <c r="A228" s="112" t="s">
        <v>134</v>
      </c>
      <c r="B228" s="113" t="s">
        <v>253</v>
      </c>
      <c r="C228" s="114" t="s">
        <v>66</v>
      </c>
      <c r="D228" s="114" t="s">
        <v>66</v>
      </c>
      <c r="E228" s="116" t="s">
        <v>91</v>
      </c>
      <c r="F228" s="111">
        <v>726</v>
      </c>
      <c r="G228" s="294">
        <v>95</v>
      </c>
      <c r="H228" s="300"/>
      <c r="I228" s="300"/>
    </row>
    <row r="229" spans="1:9" s="5" customFormat="1" ht="21" customHeight="1" x14ac:dyDescent="0.2">
      <c r="A229" s="109" t="s">
        <v>162</v>
      </c>
      <c r="B229" s="107" t="s">
        <v>254</v>
      </c>
      <c r="C229" s="110"/>
      <c r="D229" s="110"/>
      <c r="E229" s="118"/>
      <c r="F229" s="106"/>
      <c r="G229" s="293">
        <f>G230</f>
        <v>100</v>
      </c>
      <c r="H229" s="300"/>
      <c r="I229" s="300"/>
    </row>
    <row r="230" spans="1:9" s="5" customFormat="1" x14ac:dyDescent="0.2">
      <c r="A230" s="109" t="s">
        <v>8</v>
      </c>
      <c r="B230" s="107" t="s">
        <v>254</v>
      </c>
      <c r="C230" s="110" t="s">
        <v>66</v>
      </c>
      <c r="D230" s="110" t="s">
        <v>34</v>
      </c>
      <c r="E230" s="116"/>
      <c r="F230" s="111"/>
      <c r="G230" s="293">
        <f>G231</f>
        <v>100</v>
      </c>
      <c r="H230" s="300"/>
      <c r="I230" s="300"/>
    </row>
    <row r="231" spans="1:9" s="5" customFormat="1" x14ac:dyDescent="0.2">
      <c r="A231" s="112" t="s">
        <v>338</v>
      </c>
      <c r="B231" s="113" t="s">
        <v>254</v>
      </c>
      <c r="C231" s="114" t="s">
        <v>66</v>
      </c>
      <c r="D231" s="114" t="s">
        <v>66</v>
      </c>
      <c r="E231" s="116"/>
      <c r="F231" s="111"/>
      <c r="G231" s="294">
        <f>G232</f>
        <v>100</v>
      </c>
      <c r="H231" s="300"/>
      <c r="I231" s="300"/>
    </row>
    <row r="232" spans="1:9" s="5" customFormat="1" ht="45" x14ac:dyDescent="0.2">
      <c r="A232" s="112" t="s">
        <v>92</v>
      </c>
      <c r="B232" s="113" t="s">
        <v>254</v>
      </c>
      <c r="C232" s="116" t="s">
        <v>66</v>
      </c>
      <c r="D232" s="116" t="s">
        <v>66</v>
      </c>
      <c r="E232" s="116" t="s">
        <v>93</v>
      </c>
      <c r="F232" s="111"/>
      <c r="G232" s="294">
        <f>G233</f>
        <v>100</v>
      </c>
      <c r="H232" s="300"/>
      <c r="I232" s="300"/>
    </row>
    <row r="233" spans="1:9" s="11" customFormat="1" x14ac:dyDescent="0.2">
      <c r="A233" s="115" t="s">
        <v>209</v>
      </c>
      <c r="B233" s="113" t="s">
        <v>254</v>
      </c>
      <c r="C233" s="116" t="s">
        <v>66</v>
      </c>
      <c r="D233" s="116" t="s">
        <v>66</v>
      </c>
      <c r="E233" s="116" t="s">
        <v>210</v>
      </c>
      <c r="F233" s="111"/>
      <c r="G233" s="294">
        <f>G234</f>
        <v>100</v>
      </c>
      <c r="H233" s="300"/>
      <c r="I233" s="300"/>
    </row>
    <row r="234" spans="1:9" s="5" customFormat="1" ht="22.5" customHeight="1" x14ac:dyDescent="0.2">
      <c r="A234" s="112" t="s">
        <v>134</v>
      </c>
      <c r="B234" s="113" t="s">
        <v>254</v>
      </c>
      <c r="C234" s="116" t="s">
        <v>66</v>
      </c>
      <c r="D234" s="116" t="s">
        <v>66</v>
      </c>
      <c r="E234" s="116" t="s">
        <v>210</v>
      </c>
      <c r="F234" s="111">
        <v>726</v>
      </c>
      <c r="G234" s="294">
        <v>100</v>
      </c>
      <c r="H234" s="300"/>
      <c r="I234" s="300"/>
    </row>
    <row r="235" spans="1:9" s="5" customFormat="1" x14ac:dyDescent="0.2">
      <c r="A235" s="109" t="s">
        <v>163</v>
      </c>
      <c r="B235" s="107" t="s">
        <v>255</v>
      </c>
      <c r="C235" s="110"/>
      <c r="D235" s="110"/>
      <c r="E235" s="118"/>
      <c r="F235" s="106"/>
      <c r="G235" s="293">
        <f>G236</f>
        <v>35</v>
      </c>
      <c r="H235" s="300"/>
      <c r="I235" s="300"/>
    </row>
    <row r="236" spans="1:9" s="5" customFormat="1" x14ac:dyDescent="0.2">
      <c r="A236" s="109" t="s">
        <v>8</v>
      </c>
      <c r="B236" s="107" t="s">
        <v>255</v>
      </c>
      <c r="C236" s="110" t="s">
        <v>66</v>
      </c>
      <c r="D236" s="110" t="s">
        <v>34</v>
      </c>
      <c r="E236" s="116"/>
      <c r="F236" s="111"/>
      <c r="G236" s="293">
        <f>G237</f>
        <v>35</v>
      </c>
      <c r="H236" s="300"/>
      <c r="I236" s="300"/>
    </row>
    <row r="237" spans="1:9" s="5" customFormat="1" x14ac:dyDescent="0.2">
      <c r="A237" s="112" t="s">
        <v>338</v>
      </c>
      <c r="B237" s="113" t="s">
        <v>255</v>
      </c>
      <c r="C237" s="114" t="s">
        <v>66</v>
      </c>
      <c r="D237" s="114" t="s">
        <v>66</v>
      </c>
      <c r="E237" s="116"/>
      <c r="F237" s="111"/>
      <c r="G237" s="294">
        <f>G238</f>
        <v>35</v>
      </c>
      <c r="H237" s="300"/>
      <c r="I237" s="300"/>
    </row>
    <row r="238" spans="1:9" s="5" customFormat="1" ht="23.25" customHeight="1" x14ac:dyDescent="0.2">
      <c r="A238" s="115" t="s">
        <v>335</v>
      </c>
      <c r="B238" s="113" t="s">
        <v>255</v>
      </c>
      <c r="C238" s="114" t="s">
        <v>66</v>
      </c>
      <c r="D238" s="114" t="s">
        <v>66</v>
      </c>
      <c r="E238" s="116" t="s">
        <v>94</v>
      </c>
      <c r="F238" s="111"/>
      <c r="G238" s="294">
        <f>G239</f>
        <v>35</v>
      </c>
      <c r="H238" s="300"/>
      <c r="I238" s="300"/>
    </row>
    <row r="239" spans="1:9" s="5" customFormat="1" ht="25.5" customHeight="1" x14ac:dyDescent="0.2">
      <c r="A239" s="115" t="s">
        <v>633</v>
      </c>
      <c r="B239" s="113" t="s">
        <v>255</v>
      </c>
      <c r="C239" s="114" t="s">
        <v>66</v>
      </c>
      <c r="D239" s="114" t="s">
        <v>66</v>
      </c>
      <c r="E239" s="116" t="s">
        <v>91</v>
      </c>
      <c r="F239" s="111"/>
      <c r="G239" s="294">
        <f>G240</f>
        <v>35</v>
      </c>
      <c r="H239" s="300"/>
      <c r="I239" s="300"/>
    </row>
    <row r="240" spans="1:9" s="5" customFormat="1" ht="22.5" x14ac:dyDescent="0.2">
      <c r="A240" s="112" t="s">
        <v>134</v>
      </c>
      <c r="B240" s="113" t="s">
        <v>255</v>
      </c>
      <c r="C240" s="114" t="s">
        <v>66</v>
      </c>
      <c r="D240" s="114" t="s">
        <v>66</v>
      </c>
      <c r="E240" s="116" t="s">
        <v>91</v>
      </c>
      <c r="F240" s="111">
        <v>726</v>
      </c>
      <c r="G240" s="294">
        <v>35</v>
      </c>
      <c r="H240" s="300"/>
      <c r="I240" s="300"/>
    </row>
    <row r="241" spans="1:9" s="5" customFormat="1" ht="21.75" x14ac:dyDescent="0.2">
      <c r="A241" s="109" t="s">
        <v>164</v>
      </c>
      <c r="B241" s="107" t="s">
        <v>256</v>
      </c>
      <c r="C241" s="110"/>
      <c r="D241" s="110"/>
      <c r="E241" s="118"/>
      <c r="F241" s="106"/>
      <c r="G241" s="293">
        <f>G242</f>
        <v>20</v>
      </c>
      <c r="H241" s="300"/>
      <c r="I241" s="300"/>
    </row>
    <row r="242" spans="1:9" s="5" customFormat="1" x14ac:dyDescent="0.2">
      <c r="A242" s="109" t="s">
        <v>8</v>
      </c>
      <c r="B242" s="107" t="s">
        <v>256</v>
      </c>
      <c r="C242" s="110" t="s">
        <v>66</v>
      </c>
      <c r="D242" s="110" t="s">
        <v>34</v>
      </c>
      <c r="E242" s="116"/>
      <c r="F242" s="111"/>
      <c r="G242" s="293">
        <f>G243</f>
        <v>20</v>
      </c>
      <c r="H242" s="300"/>
      <c r="I242" s="300"/>
    </row>
    <row r="243" spans="1:9" s="5" customFormat="1" x14ac:dyDescent="0.2">
      <c r="A243" s="112" t="s">
        <v>338</v>
      </c>
      <c r="B243" s="113" t="s">
        <v>256</v>
      </c>
      <c r="C243" s="114" t="s">
        <v>66</v>
      </c>
      <c r="D243" s="114" t="s">
        <v>66</v>
      </c>
      <c r="E243" s="116"/>
      <c r="F243" s="111"/>
      <c r="G243" s="294">
        <f>G244</f>
        <v>20</v>
      </c>
      <c r="H243" s="300"/>
      <c r="I243" s="300"/>
    </row>
    <row r="244" spans="1:9" s="5" customFormat="1" ht="22.5" customHeight="1" x14ac:dyDescent="0.2">
      <c r="A244" s="115" t="s">
        <v>335</v>
      </c>
      <c r="B244" s="113" t="s">
        <v>256</v>
      </c>
      <c r="C244" s="114" t="s">
        <v>66</v>
      </c>
      <c r="D244" s="114" t="s">
        <v>66</v>
      </c>
      <c r="E244" s="116" t="s">
        <v>94</v>
      </c>
      <c r="F244" s="111"/>
      <c r="G244" s="294">
        <f>G245</f>
        <v>20</v>
      </c>
      <c r="H244" s="300"/>
      <c r="I244" s="300"/>
    </row>
    <row r="245" spans="1:9" s="5" customFormat="1" ht="22.5" x14ac:dyDescent="0.2">
      <c r="A245" s="115" t="s">
        <v>633</v>
      </c>
      <c r="B245" s="113" t="s">
        <v>256</v>
      </c>
      <c r="C245" s="114" t="s">
        <v>66</v>
      </c>
      <c r="D245" s="114" t="s">
        <v>66</v>
      </c>
      <c r="E245" s="116" t="s">
        <v>91</v>
      </c>
      <c r="F245" s="111"/>
      <c r="G245" s="294">
        <f>G246</f>
        <v>20</v>
      </c>
      <c r="H245" s="300"/>
      <c r="I245" s="300"/>
    </row>
    <row r="246" spans="1:9" s="5" customFormat="1" ht="22.5" x14ac:dyDescent="0.2">
      <c r="A246" s="112" t="s">
        <v>134</v>
      </c>
      <c r="B246" s="113" t="s">
        <v>256</v>
      </c>
      <c r="C246" s="114" t="s">
        <v>66</v>
      </c>
      <c r="D246" s="114" t="s">
        <v>66</v>
      </c>
      <c r="E246" s="116" t="s">
        <v>91</v>
      </c>
      <c r="F246" s="111">
        <v>726</v>
      </c>
      <c r="G246" s="294">
        <v>20</v>
      </c>
      <c r="H246" s="300"/>
      <c r="I246" s="300"/>
    </row>
    <row r="247" spans="1:9" s="11" customFormat="1" ht="21.75" x14ac:dyDescent="0.2">
      <c r="A247" s="234" t="s">
        <v>699</v>
      </c>
      <c r="B247" s="235" t="s">
        <v>143</v>
      </c>
      <c r="C247" s="240"/>
      <c r="D247" s="240"/>
      <c r="E247" s="241"/>
      <c r="F247" s="239"/>
      <c r="G247" s="396">
        <f>G248</f>
        <v>532</v>
      </c>
      <c r="H247" s="300"/>
      <c r="I247" s="300"/>
    </row>
    <row r="248" spans="1:9" s="5" customFormat="1" ht="27.6" customHeight="1" x14ac:dyDescent="0.2">
      <c r="A248" s="481" t="s">
        <v>761</v>
      </c>
      <c r="B248" s="366" t="s">
        <v>234</v>
      </c>
      <c r="C248" s="114"/>
      <c r="D248" s="114"/>
      <c r="E248" s="116"/>
      <c r="F248" s="111"/>
      <c r="G248" s="293">
        <f>G255+G249</f>
        <v>532</v>
      </c>
      <c r="H248" s="300"/>
      <c r="I248" s="300"/>
    </row>
    <row r="249" spans="1:9" s="5" customFormat="1" ht="21.75" x14ac:dyDescent="0.2">
      <c r="A249" s="128" t="s">
        <v>638</v>
      </c>
      <c r="B249" s="130" t="s">
        <v>639</v>
      </c>
      <c r="C249" s="132"/>
      <c r="D249" s="132"/>
      <c r="E249" s="137"/>
      <c r="F249" s="131"/>
      <c r="G249" s="397">
        <f>G250</f>
        <v>436</v>
      </c>
      <c r="H249" s="300"/>
      <c r="I249" s="300"/>
    </row>
    <row r="250" spans="1:9" s="5" customFormat="1" x14ac:dyDescent="0.2">
      <c r="A250" s="128" t="s">
        <v>5</v>
      </c>
      <c r="B250" s="134" t="s">
        <v>639</v>
      </c>
      <c r="C250" s="132" t="s">
        <v>65</v>
      </c>
      <c r="D250" s="132" t="s">
        <v>34</v>
      </c>
      <c r="E250" s="137"/>
      <c r="F250" s="131"/>
      <c r="G250" s="397">
        <f>G251</f>
        <v>436</v>
      </c>
      <c r="H250" s="300"/>
      <c r="I250" s="300"/>
    </row>
    <row r="251" spans="1:9" s="5" customFormat="1" x14ac:dyDescent="0.2">
      <c r="A251" s="133" t="s">
        <v>7</v>
      </c>
      <c r="B251" s="134" t="s">
        <v>639</v>
      </c>
      <c r="C251" s="135" t="s">
        <v>65</v>
      </c>
      <c r="D251" s="135" t="s">
        <v>75</v>
      </c>
      <c r="E251" s="138"/>
      <c r="F251" s="136"/>
      <c r="G251" s="398">
        <f>G252</f>
        <v>436</v>
      </c>
      <c r="H251" s="300"/>
      <c r="I251" s="300"/>
    </row>
    <row r="252" spans="1:9" s="5" customFormat="1" ht="22.5" x14ac:dyDescent="0.2">
      <c r="A252" s="133" t="s">
        <v>335</v>
      </c>
      <c r="B252" s="134" t="s">
        <v>639</v>
      </c>
      <c r="C252" s="135" t="s">
        <v>65</v>
      </c>
      <c r="D252" s="135" t="s">
        <v>75</v>
      </c>
      <c r="E252" s="138" t="s">
        <v>94</v>
      </c>
      <c r="F252" s="136"/>
      <c r="G252" s="398">
        <f>G253</f>
        <v>436</v>
      </c>
      <c r="H252" s="300"/>
      <c r="I252" s="300"/>
    </row>
    <row r="253" spans="1:9" s="5" customFormat="1" ht="22.5" x14ac:dyDescent="0.2">
      <c r="A253" s="133" t="s">
        <v>637</v>
      </c>
      <c r="B253" s="134" t="s">
        <v>639</v>
      </c>
      <c r="C253" s="135" t="s">
        <v>65</v>
      </c>
      <c r="D253" s="135" t="s">
        <v>75</v>
      </c>
      <c r="E253" s="138" t="s">
        <v>91</v>
      </c>
      <c r="F253" s="136"/>
      <c r="G253" s="398">
        <f>G254</f>
        <v>436</v>
      </c>
      <c r="H253" s="300"/>
      <c r="I253" s="300"/>
    </row>
    <row r="254" spans="1:9" s="5" customFormat="1" x14ac:dyDescent="0.2">
      <c r="A254" s="127" t="s">
        <v>130</v>
      </c>
      <c r="B254" s="134" t="s">
        <v>639</v>
      </c>
      <c r="C254" s="135" t="s">
        <v>65</v>
      </c>
      <c r="D254" s="135" t="s">
        <v>75</v>
      </c>
      <c r="E254" s="138" t="s">
        <v>91</v>
      </c>
      <c r="F254" s="136">
        <v>721</v>
      </c>
      <c r="G254" s="398">
        <v>436</v>
      </c>
      <c r="H254" s="300"/>
      <c r="I254" s="300"/>
    </row>
    <row r="255" spans="1:9" s="73" customFormat="1" ht="32.25" x14ac:dyDescent="0.2">
      <c r="A255" s="109" t="s">
        <v>424</v>
      </c>
      <c r="B255" s="107" t="s">
        <v>291</v>
      </c>
      <c r="C255" s="110"/>
      <c r="D255" s="110"/>
      <c r="E255" s="118"/>
      <c r="F255" s="106"/>
      <c r="G255" s="295">
        <f t="shared" ref="G255:G261" si="10">G256</f>
        <v>96</v>
      </c>
      <c r="H255" s="303"/>
      <c r="I255" s="303"/>
    </row>
    <row r="256" spans="1:9" s="73" customFormat="1" x14ac:dyDescent="0.2">
      <c r="A256" s="109" t="s">
        <v>5</v>
      </c>
      <c r="B256" s="107" t="s">
        <v>291</v>
      </c>
      <c r="C256" s="110" t="s">
        <v>65</v>
      </c>
      <c r="D256" s="110" t="s">
        <v>34</v>
      </c>
      <c r="E256" s="118"/>
      <c r="F256" s="106"/>
      <c r="G256" s="295">
        <f t="shared" si="10"/>
        <v>96</v>
      </c>
      <c r="H256" s="303"/>
      <c r="I256" s="303"/>
    </row>
    <row r="257" spans="1:12" s="5" customFormat="1" x14ac:dyDescent="0.2">
      <c r="A257" s="115" t="s">
        <v>7</v>
      </c>
      <c r="B257" s="113" t="s">
        <v>291</v>
      </c>
      <c r="C257" s="114" t="s">
        <v>65</v>
      </c>
      <c r="D257" s="114" t="s">
        <v>75</v>
      </c>
      <c r="E257" s="116"/>
      <c r="F257" s="111"/>
      <c r="G257" s="296">
        <f>G258+G261</f>
        <v>96</v>
      </c>
      <c r="H257" s="300"/>
      <c r="I257" s="300"/>
    </row>
    <row r="258" spans="1:12" s="5" customFormat="1" ht="45" x14ac:dyDescent="0.2">
      <c r="A258" s="115" t="s">
        <v>92</v>
      </c>
      <c r="B258" s="113" t="s">
        <v>291</v>
      </c>
      <c r="C258" s="114" t="s">
        <v>65</v>
      </c>
      <c r="D258" s="114" t="s">
        <v>75</v>
      </c>
      <c r="E258" s="116" t="s">
        <v>93</v>
      </c>
      <c r="F258" s="111"/>
      <c r="G258" s="296">
        <f>G259</f>
        <v>92</v>
      </c>
      <c r="H258" s="300"/>
      <c r="I258" s="300"/>
    </row>
    <row r="259" spans="1:12" s="5" customFormat="1" ht="22.5" x14ac:dyDescent="0.2">
      <c r="A259" s="115" t="s">
        <v>89</v>
      </c>
      <c r="B259" s="113" t="s">
        <v>291</v>
      </c>
      <c r="C259" s="114" t="s">
        <v>65</v>
      </c>
      <c r="D259" s="114" t="s">
        <v>75</v>
      </c>
      <c r="E259" s="116" t="s">
        <v>90</v>
      </c>
      <c r="F259" s="111"/>
      <c r="G259" s="296">
        <f>G260</f>
        <v>92</v>
      </c>
      <c r="H259" s="300"/>
      <c r="I259" s="300"/>
    </row>
    <row r="260" spans="1:12" s="5" customFormat="1" x14ac:dyDescent="0.2">
      <c r="A260" s="112" t="s">
        <v>130</v>
      </c>
      <c r="B260" s="113" t="s">
        <v>291</v>
      </c>
      <c r="C260" s="114" t="s">
        <v>65</v>
      </c>
      <c r="D260" s="114" t="s">
        <v>75</v>
      </c>
      <c r="E260" s="116" t="s">
        <v>90</v>
      </c>
      <c r="F260" s="111">
        <v>721</v>
      </c>
      <c r="G260" s="296">
        <f>65.6+26.4</f>
        <v>92</v>
      </c>
      <c r="H260" s="300"/>
      <c r="I260" s="300"/>
    </row>
    <row r="261" spans="1:12" s="5" customFormat="1" ht="22.5" x14ac:dyDescent="0.2">
      <c r="A261" s="115" t="s">
        <v>335</v>
      </c>
      <c r="B261" s="113" t="s">
        <v>291</v>
      </c>
      <c r="C261" s="114" t="s">
        <v>65</v>
      </c>
      <c r="D261" s="114" t="s">
        <v>75</v>
      </c>
      <c r="E261" s="114" t="s">
        <v>94</v>
      </c>
      <c r="F261" s="111"/>
      <c r="G261" s="296">
        <f t="shared" si="10"/>
        <v>4</v>
      </c>
      <c r="H261" s="300"/>
      <c r="I261" s="300"/>
    </row>
    <row r="262" spans="1:12" s="5" customFormat="1" ht="23.25" customHeight="1" x14ac:dyDescent="0.2">
      <c r="A262" s="115" t="s">
        <v>633</v>
      </c>
      <c r="B262" s="113" t="s">
        <v>291</v>
      </c>
      <c r="C262" s="114" t="s">
        <v>65</v>
      </c>
      <c r="D262" s="114" t="s">
        <v>75</v>
      </c>
      <c r="E262" s="114" t="s">
        <v>91</v>
      </c>
      <c r="F262" s="111"/>
      <c r="G262" s="296">
        <f>G263</f>
        <v>4</v>
      </c>
      <c r="H262" s="300"/>
      <c r="I262" s="300"/>
    </row>
    <row r="263" spans="1:12" s="5" customFormat="1" x14ac:dyDescent="0.2">
      <c r="A263" s="112" t="s">
        <v>130</v>
      </c>
      <c r="B263" s="113" t="s">
        <v>291</v>
      </c>
      <c r="C263" s="114" t="s">
        <v>65</v>
      </c>
      <c r="D263" s="114" t="s">
        <v>75</v>
      </c>
      <c r="E263" s="114" t="s">
        <v>91</v>
      </c>
      <c r="F263" s="111">
        <v>721</v>
      </c>
      <c r="G263" s="296">
        <f>32-28</f>
        <v>4</v>
      </c>
      <c r="H263" s="300"/>
      <c r="I263" s="300"/>
    </row>
    <row r="264" spans="1:12" s="5" customFormat="1" ht="21.75" x14ac:dyDescent="0.2">
      <c r="A264" s="237" t="s">
        <v>425</v>
      </c>
      <c r="B264" s="235" t="s">
        <v>148</v>
      </c>
      <c r="C264" s="240"/>
      <c r="D264" s="240"/>
      <c r="E264" s="241"/>
      <c r="F264" s="239"/>
      <c r="G264" s="396">
        <f>G265</f>
        <v>3420.9999999999995</v>
      </c>
      <c r="H264" s="300"/>
      <c r="I264" s="309"/>
      <c r="J264" s="26"/>
      <c r="K264" s="26"/>
      <c r="L264" s="26"/>
    </row>
    <row r="265" spans="1:12" s="5" customFormat="1" ht="31.5" customHeight="1" x14ac:dyDescent="0.2">
      <c r="A265" s="109" t="s">
        <v>187</v>
      </c>
      <c r="B265" s="107" t="s">
        <v>236</v>
      </c>
      <c r="C265" s="114"/>
      <c r="D265" s="114"/>
      <c r="E265" s="116"/>
      <c r="F265" s="111"/>
      <c r="G265" s="293">
        <f>G266+G291+G306+G326+G345+G369+G383+G389</f>
        <v>3420.9999999999995</v>
      </c>
      <c r="H265" s="300"/>
      <c r="I265" s="309"/>
      <c r="J265" s="26"/>
      <c r="K265" s="26"/>
      <c r="L265" s="26"/>
    </row>
    <row r="266" spans="1:12" s="5" customFormat="1" ht="32.25" x14ac:dyDescent="0.2">
      <c r="A266" s="109" t="s">
        <v>426</v>
      </c>
      <c r="B266" s="107" t="s">
        <v>237</v>
      </c>
      <c r="C266" s="114"/>
      <c r="D266" s="114"/>
      <c r="E266" s="116"/>
      <c r="F266" s="111"/>
      <c r="G266" s="293">
        <f>G267+G281+G286</f>
        <v>2097.6999999999998</v>
      </c>
      <c r="H266" s="300"/>
      <c r="I266" s="309"/>
      <c r="J266" s="26"/>
      <c r="K266" s="26"/>
      <c r="L266" s="26"/>
    </row>
    <row r="267" spans="1:12" s="5" customFormat="1" x14ac:dyDescent="0.2">
      <c r="A267" s="109" t="s">
        <v>8</v>
      </c>
      <c r="B267" s="107" t="s">
        <v>237</v>
      </c>
      <c r="C267" s="110" t="s">
        <v>66</v>
      </c>
      <c r="D267" s="110" t="s">
        <v>34</v>
      </c>
      <c r="E267" s="116"/>
      <c r="F267" s="111"/>
      <c r="G267" s="293">
        <f>G268+G272+G276</f>
        <v>1622.7</v>
      </c>
      <c r="H267" s="300"/>
      <c r="I267" s="309"/>
      <c r="J267" s="26"/>
      <c r="K267" s="26"/>
      <c r="L267" s="26"/>
    </row>
    <row r="268" spans="1:12" s="5" customFormat="1" x14ac:dyDescent="0.2">
      <c r="A268" s="112" t="s">
        <v>9</v>
      </c>
      <c r="B268" s="113" t="s">
        <v>237</v>
      </c>
      <c r="C268" s="114" t="s">
        <v>66</v>
      </c>
      <c r="D268" s="114" t="s">
        <v>63</v>
      </c>
      <c r="E268" s="116"/>
      <c r="F268" s="111"/>
      <c r="G268" s="294">
        <f>G269</f>
        <v>287.7</v>
      </c>
      <c r="H268" s="300"/>
      <c r="I268" s="309"/>
      <c r="J268" s="26"/>
      <c r="K268" s="26"/>
      <c r="L268" s="26"/>
    </row>
    <row r="269" spans="1:12" s="5" customFormat="1" ht="22.5" x14ac:dyDescent="0.2">
      <c r="A269" s="115" t="s">
        <v>95</v>
      </c>
      <c r="B269" s="113" t="s">
        <v>237</v>
      </c>
      <c r="C269" s="114" t="s">
        <v>66</v>
      </c>
      <c r="D269" s="114" t="s">
        <v>63</v>
      </c>
      <c r="E269" s="116" t="s">
        <v>96</v>
      </c>
      <c r="F269" s="111"/>
      <c r="G269" s="294">
        <f>G270</f>
        <v>287.7</v>
      </c>
      <c r="H269" s="300"/>
      <c r="I269" s="300"/>
    </row>
    <row r="270" spans="1:12" s="5" customFormat="1" x14ac:dyDescent="0.2">
      <c r="A270" s="115" t="s">
        <v>99</v>
      </c>
      <c r="B270" s="113" t="s">
        <v>237</v>
      </c>
      <c r="C270" s="114" t="s">
        <v>66</v>
      </c>
      <c r="D270" s="114" t="s">
        <v>63</v>
      </c>
      <c r="E270" s="116" t="s">
        <v>100</v>
      </c>
      <c r="F270" s="111"/>
      <c r="G270" s="294">
        <f>G271</f>
        <v>287.7</v>
      </c>
      <c r="H270" s="300"/>
      <c r="I270" s="300"/>
    </row>
    <row r="271" spans="1:12" s="5" customFormat="1" ht="12" customHeight="1" x14ac:dyDescent="0.2">
      <c r="A271" s="112" t="s">
        <v>133</v>
      </c>
      <c r="B271" s="113" t="s">
        <v>237</v>
      </c>
      <c r="C271" s="114" t="s">
        <v>66</v>
      </c>
      <c r="D271" s="114" t="s">
        <v>63</v>
      </c>
      <c r="E271" s="116" t="s">
        <v>100</v>
      </c>
      <c r="F271" s="111">
        <v>725</v>
      </c>
      <c r="G271" s="294">
        <v>287.7</v>
      </c>
      <c r="H271" s="300"/>
      <c r="I271" s="300"/>
    </row>
    <row r="272" spans="1:12" s="5" customFormat="1" x14ac:dyDescent="0.2">
      <c r="A272" s="112" t="s">
        <v>353</v>
      </c>
      <c r="B272" s="113" t="s">
        <v>237</v>
      </c>
      <c r="C272" s="114" t="s">
        <v>66</v>
      </c>
      <c r="D272" s="114" t="s">
        <v>64</v>
      </c>
      <c r="E272" s="116"/>
      <c r="F272" s="111"/>
      <c r="G272" s="294">
        <f>G273</f>
        <v>862.5</v>
      </c>
      <c r="H272" s="300"/>
      <c r="I272" s="300"/>
    </row>
    <row r="273" spans="1:9" s="5" customFormat="1" ht="22.5" x14ac:dyDescent="0.2">
      <c r="A273" s="115" t="s">
        <v>95</v>
      </c>
      <c r="B273" s="113" t="s">
        <v>237</v>
      </c>
      <c r="C273" s="114" t="s">
        <v>66</v>
      </c>
      <c r="D273" s="114" t="s">
        <v>64</v>
      </c>
      <c r="E273" s="116" t="s">
        <v>96</v>
      </c>
      <c r="F273" s="111"/>
      <c r="G273" s="294">
        <f>G274</f>
        <v>862.5</v>
      </c>
      <c r="H273" s="300"/>
      <c r="I273" s="300"/>
    </row>
    <row r="274" spans="1:9" s="5" customFormat="1" x14ac:dyDescent="0.2">
      <c r="A274" s="115" t="s">
        <v>99</v>
      </c>
      <c r="B274" s="113" t="s">
        <v>237</v>
      </c>
      <c r="C274" s="114" t="s">
        <v>66</v>
      </c>
      <c r="D274" s="114" t="s">
        <v>64</v>
      </c>
      <c r="E274" s="116" t="s">
        <v>100</v>
      </c>
      <c r="F274" s="111"/>
      <c r="G274" s="294">
        <f>G275</f>
        <v>862.5</v>
      </c>
      <c r="H274" s="300"/>
      <c r="I274" s="300"/>
    </row>
    <row r="275" spans="1:9" s="5" customFormat="1" ht="11.25" customHeight="1" x14ac:dyDescent="0.2">
      <c r="A275" s="112" t="s">
        <v>133</v>
      </c>
      <c r="B275" s="113" t="s">
        <v>237</v>
      </c>
      <c r="C275" s="114" t="s">
        <v>66</v>
      </c>
      <c r="D275" s="114" t="s">
        <v>64</v>
      </c>
      <c r="E275" s="116" t="s">
        <v>100</v>
      </c>
      <c r="F275" s="111">
        <v>725</v>
      </c>
      <c r="G275" s="294">
        <v>862.5</v>
      </c>
      <c r="H275" s="300"/>
      <c r="I275" s="300"/>
    </row>
    <row r="276" spans="1:9" s="78" customFormat="1" x14ac:dyDescent="0.2">
      <c r="A276" s="112" t="s">
        <v>306</v>
      </c>
      <c r="B276" s="113" t="s">
        <v>237</v>
      </c>
      <c r="C276" s="114" t="s">
        <v>66</v>
      </c>
      <c r="D276" s="114" t="s">
        <v>67</v>
      </c>
      <c r="E276" s="116"/>
      <c r="F276" s="111"/>
      <c r="G276" s="294">
        <f>G277</f>
        <v>472.5</v>
      </c>
      <c r="H276" s="305"/>
      <c r="I276" s="305"/>
    </row>
    <row r="277" spans="1:9" s="78" customFormat="1" ht="22.5" x14ac:dyDescent="0.2">
      <c r="A277" s="115" t="s">
        <v>95</v>
      </c>
      <c r="B277" s="113" t="s">
        <v>237</v>
      </c>
      <c r="C277" s="114" t="s">
        <v>66</v>
      </c>
      <c r="D277" s="114" t="s">
        <v>67</v>
      </c>
      <c r="E277" s="116" t="s">
        <v>96</v>
      </c>
      <c r="F277" s="111"/>
      <c r="G277" s="294">
        <f>G278</f>
        <v>472.5</v>
      </c>
      <c r="H277" s="305"/>
      <c r="I277" s="305"/>
    </row>
    <row r="278" spans="1:9" s="78" customFormat="1" x14ac:dyDescent="0.2">
      <c r="A278" s="115" t="s">
        <v>99</v>
      </c>
      <c r="B278" s="113" t="s">
        <v>237</v>
      </c>
      <c r="C278" s="114" t="s">
        <v>66</v>
      </c>
      <c r="D278" s="114" t="s">
        <v>67</v>
      </c>
      <c r="E278" s="116" t="s">
        <v>100</v>
      </c>
      <c r="F278" s="111"/>
      <c r="G278" s="294">
        <f>G279+G280</f>
        <v>472.5</v>
      </c>
      <c r="H278" s="305"/>
      <c r="I278" s="305"/>
    </row>
    <row r="279" spans="1:9" s="78" customFormat="1" ht="10.5" customHeight="1" x14ac:dyDescent="0.2">
      <c r="A279" s="112" t="s">
        <v>133</v>
      </c>
      <c r="B279" s="113" t="s">
        <v>237</v>
      </c>
      <c r="C279" s="114" t="s">
        <v>66</v>
      </c>
      <c r="D279" s="114" t="s">
        <v>67</v>
      </c>
      <c r="E279" s="116" t="s">
        <v>100</v>
      </c>
      <c r="F279" s="111">
        <v>725</v>
      </c>
      <c r="G279" s="294">
        <v>222.5</v>
      </c>
      <c r="H279" s="305"/>
      <c r="I279" s="305"/>
    </row>
    <row r="280" spans="1:9" s="5" customFormat="1" ht="22.5" x14ac:dyDescent="0.2">
      <c r="A280" s="112" t="s">
        <v>134</v>
      </c>
      <c r="B280" s="113" t="s">
        <v>237</v>
      </c>
      <c r="C280" s="114" t="s">
        <v>66</v>
      </c>
      <c r="D280" s="114" t="s">
        <v>67</v>
      </c>
      <c r="E280" s="116" t="s">
        <v>100</v>
      </c>
      <c r="F280" s="111">
        <v>726</v>
      </c>
      <c r="G280" s="294">
        <v>250</v>
      </c>
      <c r="H280" s="300"/>
      <c r="I280" s="300"/>
    </row>
    <row r="281" spans="1:9" s="5" customFormat="1" x14ac:dyDescent="0.2">
      <c r="A281" s="119" t="s">
        <v>122</v>
      </c>
      <c r="B281" s="107" t="s">
        <v>237</v>
      </c>
      <c r="C281" s="110" t="s">
        <v>70</v>
      </c>
      <c r="D281" s="110" t="s">
        <v>34</v>
      </c>
      <c r="E281" s="118"/>
      <c r="F281" s="106"/>
      <c r="G281" s="293">
        <f>G282</f>
        <v>295</v>
      </c>
      <c r="H281" s="300"/>
      <c r="I281" s="300"/>
    </row>
    <row r="282" spans="1:9" s="5" customFormat="1" x14ac:dyDescent="0.2">
      <c r="A282" s="112" t="s">
        <v>12</v>
      </c>
      <c r="B282" s="113" t="s">
        <v>237</v>
      </c>
      <c r="C282" s="114" t="s">
        <v>70</v>
      </c>
      <c r="D282" s="114" t="s">
        <v>63</v>
      </c>
      <c r="E282" s="116"/>
      <c r="F282" s="111"/>
      <c r="G282" s="294">
        <f>G283</f>
        <v>295</v>
      </c>
      <c r="H282" s="300"/>
      <c r="I282" s="300"/>
    </row>
    <row r="283" spans="1:9" s="5" customFormat="1" ht="22.5" x14ac:dyDescent="0.2">
      <c r="A283" s="115" t="s">
        <v>95</v>
      </c>
      <c r="B283" s="113" t="s">
        <v>237</v>
      </c>
      <c r="C283" s="114" t="s">
        <v>70</v>
      </c>
      <c r="D283" s="114" t="s">
        <v>63</v>
      </c>
      <c r="E283" s="116" t="s">
        <v>96</v>
      </c>
      <c r="F283" s="111"/>
      <c r="G283" s="294">
        <f>G284</f>
        <v>295</v>
      </c>
      <c r="H283" s="300"/>
      <c r="I283" s="300"/>
    </row>
    <row r="284" spans="1:9" s="5" customFormat="1" x14ac:dyDescent="0.2">
      <c r="A284" s="115" t="s">
        <v>99</v>
      </c>
      <c r="B284" s="113" t="s">
        <v>237</v>
      </c>
      <c r="C284" s="114" t="s">
        <v>70</v>
      </c>
      <c r="D284" s="114" t="s">
        <v>63</v>
      </c>
      <c r="E284" s="116" t="s">
        <v>100</v>
      </c>
      <c r="F284" s="111"/>
      <c r="G284" s="294">
        <f>G285</f>
        <v>295</v>
      </c>
      <c r="H284" s="300"/>
      <c r="I284" s="300"/>
    </row>
    <row r="285" spans="1:9" s="5" customFormat="1" ht="22.5" x14ac:dyDescent="0.2">
      <c r="A285" s="112" t="s">
        <v>134</v>
      </c>
      <c r="B285" s="113" t="s">
        <v>237</v>
      </c>
      <c r="C285" s="114" t="s">
        <v>70</v>
      </c>
      <c r="D285" s="114" t="s">
        <v>63</v>
      </c>
      <c r="E285" s="116" t="s">
        <v>100</v>
      </c>
      <c r="F285" s="111">
        <v>726</v>
      </c>
      <c r="G285" s="294">
        <v>295</v>
      </c>
      <c r="H285" s="300"/>
      <c r="I285" s="300"/>
    </row>
    <row r="286" spans="1:9" s="5" customFormat="1" x14ac:dyDescent="0.2">
      <c r="A286" s="109" t="s">
        <v>80</v>
      </c>
      <c r="B286" s="107" t="s">
        <v>237</v>
      </c>
      <c r="C286" s="110" t="s">
        <v>71</v>
      </c>
      <c r="D286" s="110" t="s">
        <v>34</v>
      </c>
      <c r="E286" s="118"/>
      <c r="F286" s="106"/>
      <c r="G286" s="293">
        <f>G287</f>
        <v>180</v>
      </c>
      <c r="H286" s="300"/>
      <c r="I286" s="300"/>
    </row>
    <row r="287" spans="1:9" s="5" customFormat="1" x14ac:dyDescent="0.2">
      <c r="A287" s="112" t="s">
        <v>81</v>
      </c>
      <c r="B287" s="113" t="s">
        <v>237</v>
      </c>
      <c r="C287" s="114" t="s">
        <v>71</v>
      </c>
      <c r="D287" s="114" t="s">
        <v>63</v>
      </c>
      <c r="E287" s="116"/>
      <c r="F287" s="111"/>
      <c r="G287" s="294">
        <f>G288</f>
        <v>180</v>
      </c>
      <c r="H287" s="300"/>
      <c r="I287" s="300"/>
    </row>
    <row r="288" spans="1:9" s="5" customFormat="1" ht="22.5" x14ac:dyDescent="0.2">
      <c r="A288" s="115" t="s">
        <v>95</v>
      </c>
      <c r="B288" s="113" t="s">
        <v>237</v>
      </c>
      <c r="C288" s="114" t="s">
        <v>71</v>
      </c>
      <c r="D288" s="114" t="s">
        <v>63</v>
      </c>
      <c r="E288" s="116" t="s">
        <v>96</v>
      </c>
      <c r="F288" s="111"/>
      <c r="G288" s="294">
        <f>G289</f>
        <v>180</v>
      </c>
      <c r="H288" s="300"/>
      <c r="I288" s="300"/>
    </row>
    <row r="289" spans="1:9" s="5" customFormat="1" x14ac:dyDescent="0.2">
      <c r="A289" s="115" t="s">
        <v>99</v>
      </c>
      <c r="B289" s="113" t="s">
        <v>237</v>
      </c>
      <c r="C289" s="114" t="s">
        <v>71</v>
      </c>
      <c r="D289" s="114" t="s">
        <v>63</v>
      </c>
      <c r="E289" s="116" t="s">
        <v>100</v>
      </c>
      <c r="F289" s="111"/>
      <c r="G289" s="294">
        <f>G290</f>
        <v>180</v>
      </c>
      <c r="H289" s="300"/>
      <c r="I289" s="300"/>
    </row>
    <row r="290" spans="1:9" s="5" customFormat="1" ht="22.5" x14ac:dyDescent="0.2">
      <c r="A290" s="112" t="s">
        <v>134</v>
      </c>
      <c r="B290" s="113" t="s">
        <v>237</v>
      </c>
      <c r="C290" s="114" t="s">
        <v>71</v>
      </c>
      <c r="D290" s="114" t="s">
        <v>63</v>
      </c>
      <c r="E290" s="116" t="s">
        <v>100</v>
      </c>
      <c r="F290" s="111">
        <v>726</v>
      </c>
      <c r="G290" s="294">
        <v>180</v>
      </c>
      <c r="H290" s="300"/>
      <c r="I290" s="300"/>
    </row>
    <row r="291" spans="1:9" s="5" customFormat="1" x14ac:dyDescent="0.2">
      <c r="A291" s="109" t="s">
        <v>150</v>
      </c>
      <c r="B291" s="107" t="s">
        <v>241</v>
      </c>
      <c r="C291" s="110"/>
      <c r="D291" s="110"/>
      <c r="E291" s="118"/>
      <c r="F291" s="106"/>
      <c r="G291" s="293">
        <f>G292+G301</f>
        <v>274.2</v>
      </c>
      <c r="H291" s="300"/>
      <c r="I291" s="300"/>
    </row>
    <row r="292" spans="1:9" s="5" customFormat="1" x14ac:dyDescent="0.2">
      <c r="A292" s="109" t="s">
        <v>8</v>
      </c>
      <c r="B292" s="107" t="s">
        <v>241</v>
      </c>
      <c r="C292" s="110" t="s">
        <v>66</v>
      </c>
      <c r="D292" s="110" t="s">
        <v>34</v>
      </c>
      <c r="E292" s="116"/>
      <c r="F292" s="111"/>
      <c r="G292" s="293">
        <f>G293+G297</f>
        <v>194.2</v>
      </c>
      <c r="H292" s="300"/>
      <c r="I292" s="300"/>
    </row>
    <row r="293" spans="1:9" s="5" customFormat="1" x14ac:dyDescent="0.2">
      <c r="A293" s="112" t="s">
        <v>353</v>
      </c>
      <c r="B293" s="113" t="s">
        <v>241</v>
      </c>
      <c r="C293" s="114" t="s">
        <v>66</v>
      </c>
      <c r="D293" s="114" t="s">
        <v>64</v>
      </c>
      <c r="E293" s="116"/>
      <c r="F293" s="111"/>
      <c r="G293" s="294">
        <f>G294</f>
        <v>124.2</v>
      </c>
      <c r="H293" s="300"/>
      <c r="I293" s="300"/>
    </row>
    <row r="294" spans="1:9" s="5" customFormat="1" ht="22.5" x14ac:dyDescent="0.2">
      <c r="A294" s="115" t="s">
        <v>95</v>
      </c>
      <c r="B294" s="113" t="s">
        <v>241</v>
      </c>
      <c r="C294" s="114" t="s">
        <v>66</v>
      </c>
      <c r="D294" s="114" t="s">
        <v>64</v>
      </c>
      <c r="E294" s="116" t="s">
        <v>96</v>
      </c>
      <c r="F294" s="111"/>
      <c r="G294" s="294">
        <f>G295</f>
        <v>124.2</v>
      </c>
      <c r="H294" s="300"/>
      <c r="I294" s="300"/>
    </row>
    <row r="295" spans="1:9" s="5" customFormat="1" x14ac:dyDescent="0.2">
      <c r="A295" s="115" t="s">
        <v>99</v>
      </c>
      <c r="B295" s="113" t="s">
        <v>241</v>
      </c>
      <c r="C295" s="114" t="s">
        <v>66</v>
      </c>
      <c r="D295" s="114" t="s">
        <v>64</v>
      </c>
      <c r="E295" s="116" t="s">
        <v>100</v>
      </c>
      <c r="F295" s="111"/>
      <c r="G295" s="294">
        <f>G296</f>
        <v>124.2</v>
      </c>
      <c r="H295" s="300"/>
      <c r="I295" s="300"/>
    </row>
    <row r="296" spans="1:9" s="5" customFormat="1" ht="13.5" customHeight="1" x14ac:dyDescent="0.2">
      <c r="A296" s="112" t="s">
        <v>133</v>
      </c>
      <c r="B296" s="113" t="s">
        <v>241</v>
      </c>
      <c r="C296" s="114" t="s">
        <v>66</v>
      </c>
      <c r="D296" s="114" t="s">
        <v>64</v>
      </c>
      <c r="E296" s="116" t="s">
        <v>100</v>
      </c>
      <c r="F296" s="111">
        <v>725</v>
      </c>
      <c r="G296" s="294">
        <v>124.2</v>
      </c>
      <c r="H296" s="300"/>
      <c r="I296" s="300"/>
    </row>
    <row r="297" spans="1:9" s="78" customFormat="1" x14ac:dyDescent="0.2">
      <c r="A297" s="112" t="s">
        <v>306</v>
      </c>
      <c r="B297" s="113" t="s">
        <v>241</v>
      </c>
      <c r="C297" s="114" t="s">
        <v>66</v>
      </c>
      <c r="D297" s="114" t="s">
        <v>67</v>
      </c>
      <c r="E297" s="116"/>
      <c r="F297" s="111"/>
      <c r="G297" s="294">
        <f>G298</f>
        <v>70</v>
      </c>
      <c r="H297" s="305"/>
      <c r="I297" s="305"/>
    </row>
    <row r="298" spans="1:9" s="78" customFormat="1" ht="22.5" x14ac:dyDescent="0.2">
      <c r="A298" s="115" t="s">
        <v>95</v>
      </c>
      <c r="B298" s="113" t="s">
        <v>241</v>
      </c>
      <c r="C298" s="114" t="s">
        <v>66</v>
      </c>
      <c r="D298" s="114" t="s">
        <v>67</v>
      </c>
      <c r="E298" s="116" t="s">
        <v>96</v>
      </c>
      <c r="F298" s="111"/>
      <c r="G298" s="294">
        <f>G299</f>
        <v>70</v>
      </c>
      <c r="H298" s="305"/>
      <c r="I298" s="305"/>
    </row>
    <row r="299" spans="1:9" s="78" customFormat="1" x14ac:dyDescent="0.2">
      <c r="A299" s="115" t="s">
        <v>99</v>
      </c>
      <c r="B299" s="113" t="s">
        <v>241</v>
      </c>
      <c r="C299" s="114" t="s">
        <v>66</v>
      </c>
      <c r="D299" s="114" t="s">
        <v>67</v>
      </c>
      <c r="E299" s="116" t="s">
        <v>100</v>
      </c>
      <c r="F299" s="111"/>
      <c r="G299" s="294">
        <f>G300</f>
        <v>70</v>
      </c>
      <c r="H299" s="305"/>
      <c r="I299" s="305"/>
    </row>
    <row r="300" spans="1:9" s="5" customFormat="1" ht="22.5" x14ac:dyDescent="0.2">
      <c r="A300" s="112" t="s">
        <v>134</v>
      </c>
      <c r="B300" s="113" t="s">
        <v>241</v>
      </c>
      <c r="C300" s="114" t="s">
        <v>66</v>
      </c>
      <c r="D300" s="114" t="s">
        <v>67</v>
      </c>
      <c r="E300" s="116" t="s">
        <v>100</v>
      </c>
      <c r="F300" s="111">
        <v>726</v>
      </c>
      <c r="G300" s="294">
        <v>70</v>
      </c>
      <c r="H300" s="300"/>
      <c r="I300" s="300"/>
    </row>
    <row r="301" spans="1:9" s="5" customFormat="1" x14ac:dyDescent="0.2">
      <c r="A301" s="119" t="s">
        <v>122</v>
      </c>
      <c r="B301" s="107" t="s">
        <v>241</v>
      </c>
      <c r="C301" s="110" t="s">
        <v>70</v>
      </c>
      <c r="D301" s="110" t="s">
        <v>34</v>
      </c>
      <c r="E301" s="118"/>
      <c r="F301" s="106"/>
      <c r="G301" s="293">
        <f>G302</f>
        <v>80</v>
      </c>
      <c r="H301" s="300"/>
      <c r="I301" s="300"/>
    </row>
    <row r="302" spans="1:9" s="5" customFormat="1" x14ac:dyDescent="0.2">
      <c r="A302" s="112" t="s">
        <v>12</v>
      </c>
      <c r="B302" s="113" t="s">
        <v>241</v>
      </c>
      <c r="C302" s="114" t="s">
        <v>70</v>
      </c>
      <c r="D302" s="114" t="s">
        <v>63</v>
      </c>
      <c r="E302" s="116"/>
      <c r="F302" s="111"/>
      <c r="G302" s="294">
        <f>G303</f>
        <v>80</v>
      </c>
      <c r="H302" s="300"/>
      <c r="I302" s="300"/>
    </row>
    <row r="303" spans="1:9" s="5" customFormat="1" ht="22.5" x14ac:dyDescent="0.2">
      <c r="A303" s="115" t="s">
        <v>95</v>
      </c>
      <c r="B303" s="113" t="s">
        <v>241</v>
      </c>
      <c r="C303" s="114" t="s">
        <v>70</v>
      </c>
      <c r="D303" s="114" t="s">
        <v>63</v>
      </c>
      <c r="E303" s="116" t="s">
        <v>96</v>
      </c>
      <c r="F303" s="111"/>
      <c r="G303" s="294">
        <f>G304</f>
        <v>80</v>
      </c>
      <c r="H303" s="300"/>
      <c r="I303" s="300"/>
    </row>
    <row r="304" spans="1:9" s="5" customFormat="1" x14ac:dyDescent="0.2">
      <c r="A304" s="115" t="s">
        <v>99</v>
      </c>
      <c r="B304" s="113" t="s">
        <v>241</v>
      </c>
      <c r="C304" s="114" t="s">
        <v>70</v>
      </c>
      <c r="D304" s="114" t="s">
        <v>63</v>
      </c>
      <c r="E304" s="116" t="s">
        <v>100</v>
      </c>
      <c r="F304" s="111"/>
      <c r="G304" s="294">
        <f>G305</f>
        <v>80</v>
      </c>
      <c r="H304" s="300"/>
      <c r="I304" s="300"/>
    </row>
    <row r="305" spans="1:9" s="5" customFormat="1" ht="22.5" x14ac:dyDescent="0.2">
      <c r="A305" s="112" t="s">
        <v>134</v>
      </c>
      <c r="B305" s="113" t="s">
        <v>241</v>
      </c>
      <c r="C305" s="114" t="s">
        <v>70</v>
      </c>
      <c r="D305" s="114" t="s">
        <v>63</v>
      </c>
      <c r="E305" s="116" t="s">
        <v>100</v>
      </c>
      <c r="F305" s="111">
        <v>726</v>
      </c>
      <c r="G305" s="294">
        <v>80</v>
      </c>
      <c r="H305" s="300"/>
      <c r="I305" s="300"/>
    </row>
    <row r="306" spans="1:9" s="5" customFormat="1" ht="27.6" customHeight="1" x14ac:dyDescent="0.2">
      <c r="A306" s="109" t="s">
        <v>159</v>
      </c>
      <c r="B306" s="107" t="s">
        <v>250</v>
      </c>
      <c r="C306" s="110"/>
      <c r="D306" s="110"/>
      <c r="E306" s="118"/>
      <c r="F306" s="106"/>
      <c r="G306" s="293">
        <f>G307+G312+G321</f>
        <v>144.5</v>
      </c>
      <c r="H306" s="300"/>
      <c r="I306" s="300"/>
    </row>
    <row r="307" spans="1:9" s="5" customFormat="1" x14ac:dyDescent="0.2">
      <c r="A307" s="109" t="s">
        <v>8</v>
      </c>
      <c r="B307" s="107" t="s">
        <v>250</v>
      </c>
      <c r="C307" s="110" t="s">
        <v>66</v>
      </c>
      <c r="D307" s="110" t="s">
        <v>34</v>
      </c>
      <c r="E307" s="116"/>
      <c r="F307" s="111"/>
      <c r="G307" s="294">
        <f>G308</f>
        <v>40</v>
      </c>
      <c r="H307" s="300"/>
      <c r="I307" s="300"/>
    </row>
    <row r="308" spans="1:9" s="5" customFormat="1" x14ac:dyDescent="0.2">
      <c r="A308" s="112" t="s">
        <v>306</v>
      </c>
      <c r="B308" s="113" t="s">
        <v>250</v>
      </c>
      <c r="C308" s="114" t="s">
        <v>66</v>
      </c>
      <c r="D308" s="114" t="s">
        <v>67</v>
      </c>
      <c r="E308" s="116"/>
      <c r="F308" s="111"/>
      <c r="G308" s="294">
        <f>G309</f>
        <v>40</v>
      </c>
      <c r="H308" s="300"/>
      <c r="I308" s="300"/>
    </row>
    <row r="309" spans="1:9" s="5" customFormat="1" ht="22.5" x14ac:dyDescent="0.2">
      <c r="A309" s="115" t="s">
        <v>95</v>
      </c>
      <c r="B309" s="113" t="s">
        <v>250</v>
      </c>
      <c r="C309" s="114" t="s">
        <v>66</v>
      </c>
      <c r="D309" s="114" t="s">
        <v>67</v>
      </c>
      <c r="E309" s="116" t="s">
        <v>96</v>
      </c>
      <c r="F309" s="111"/>
      <c r="G309" s="294">
        <f>G310</f>
        <v>40</v>
      </c>
      <c r="H309" s="300"/>
      <c r="I309" s="300"/>
    </row>
    <row r="310" spans="1:9" s="5" customFormat="1" x14ac:dyDescent="0.2">
      <c r="A310" s="115" t="s">
        <v>99</v>
      </c>
      <c r="B310" s="113" t="s">
        <v>250</v>
      </c>
      <c r="C310" s="114" t="s">
        <v>66</v>
      </c>
      <c r="D310" s="114" t="s">
        <v>67</v>
      </c>
      <c r="E310" s="116" t="s">
        <v>100</v>
      </c>
      <c r="F310" s="111"/>
      <c r="G310" s="294">
        <f>G311</f>
        <v>40</v>
      </c>
      <c r="H310" s="300"/>
      <c r="I310" s="300"/>
    </row>
    <row r="311" spans="1:9" s="5" customFormat="1" ht="22.5" x14ac:dyDescent="0.2">
      <c r="A311" s="112" t="s">
        <v>134</v>
      </c>
      <c r="B311" s="113" t="s">
        <v>250</v>
      </c>
      <c r="C311" s="114" t="s">
        <v>66</v>
      </c>
      <c r="D311" s="114" t="s">
        <v>67</v>
      </c>
      <c r="E311" s="116" t="s">
        <v>100</v>
      </c>
      <c r="F311" s="111">
        <v>726</v>
      </c>
      <c r="G311" s="294">
        <v>40</v>
      </c>
      <c r="H311" s="300"/>
      <c r="I311" s="300"/>
    </row>
    <row r="312" spans="1:9" s="5" customFormat="1" x14ac:dyDescent="0.2">
      <c r="A312" s="119" t="s">
        <v>122</v>
      </c>
      <c r="B312" s="107" t="s">
        <v>250</v>
      </c>
      <c r="C312" s="110" t="s">
        <v>70</v>
      </c>
      <c r="D312" s="110" t="s">
        <v>34</v>
      </c>
      <c r="E312" s="118"/>
      <c r="F312" s="106"/>
      <c r="G312" s="293">
        <f>G313+G317</f>
        <v>70.900000000000006</v>
      </c>
      <c r="H312" s="300"/>
      <c r="I312" s="300"/>
    </row>
    <row r="313" spans="1:9" s="5" customFormat="1" x14ac:dyDescent="0.2">
      <c r="A313" s="112" t="s">
        <v>12</v>
      </c>
      <c r="B313" s="113" t="s">
        <v>250</v>
      </c>
      <c r="C313" s="114" t="s">
        <v>70</v>
      </c>
      <c r="D313" s="114" t="s">
        <v>63</v>
      </c>
      <c r="E313" s="116"/>
      <c r="F313" s="111"/>
      <c r="G313" s="294">
        <f>G314</f>
        <v>34.5</v>
      </c>
      <c r="H313" s="300"/>
      <c r="I313" s="300"/>
    </row>
    <row r="314" spans="1:9" s="5" customFormat="1" ht="22.5" x14ac:dyDescent="0.2">
      <c r="A314" s="115" t="s">
        <v>95</v>
      </c>
      <c r="B314" s="113" t="s">
        <v>250</v>
      </c>
      <c r="C314" s="114" t="s">
        <v>70</v>
      </c>
      <c r="D314" s="114" t="s">
        <v>63</v>
      </c>
      <c r="E314" s="116" t="s">
        <v>96</v>
      </c>
      <c r="F314" s="111"/>
      <c r="G314" s="294">
        <f>G315</f>
        <v>34.5</v>
      </c>
      <c r="H314" s="300"/>
      <c r="I314" s="300"/>
    </row>
    <row r="315" spans="1:9" s="5" customFormat="1" x14ac:dyDescent="0.2">
      <c r="A315" s="115" t="s">
        <v>99</v>
      </c>
      <c r="B315" s="113" t="s">
        <v>250</v>
      </c>
      <c r="C315" s="114" t="s">
        <v>70</v>
      </c>
      <c r="D315" s="114" t="s">
        <v>63</v>
      </c>
      <c r="E315" s="116" t="s">
        <v>100</v>
      </c>
      <c r="F315" s="111"/>
      <c r="G315" s="294">
        <f>G316</f>
        <v>34.5</v>
      </c>
      <c r="H315" s="300"/>
      <c r="I315" s="300"/>
    </row>
    <row r="316" spans="1:9" s="5" customFormat="1" ht="22.5" x14ac:dyDescent="0.2">
      <c r="A316" s="112" t="s">
        <v>134</v>
      </c>
      <c r="B316" s="113" t="s">
        <v>250</v>
      </c>
      <c r="C316" s="114" t="s">
        <v>70</v>
      </c>
      <c r="D316" s="114" t="s">
        <v>63</v>
      </c>
      <c r="E316" s="116" t="s">
        <v>100</v>
      </c>
      <c r="F316" s="111">
        <v>726</v>
      </c>
      <c r="G316" s="294">
        <f>54.5-20</f>
        <v>34.5</v>
      </c>
      <c r="H316" s="300"/>
      <c r="I316" s="300"/>
    </row>
    <row r="317" spans="1:9" s="5" customFormat="1" x14ac:dyDescent="0.2">
      <c r="A317" s="115" t="s">
        <v>83</v>
      </c>
      <c r="B317" s="113" t="s">
        <v>250</v>
      </c>
      <c r="C317" s="114" t="s">
        <v>70</v>
      </c>
      <c r="D317" s="114" t="s">
        <v>65</v>
      </c>
      <c r="E317" s="116"/>
      <c r="F317" s="111"/>
      <c r="G317" s="294">
        <f>G318</f>
        <v>36.4</v>
      </c>
      <c r="H317" s="300"/>
      <c r="I317" s="300"/>
    </row>
    <row r="318" spans="1:9" s="5" customFormat="1" ht="22.5" x14ac:dyDescent="0.2">
      <c r="A318" s="115" t="s">
        <v>335</v>
      </c>
      <c r="B318" s="113" t="s">
        <v>250</v>
      </c>
      <c r="C318" s="114" t="s">
        <v>70</v>
      </c>
      <c r="D318" s="114" t="s">
        <v>65</v>
      </c>
      <c r="E318" s="116" t="s">
        <v>94</v>
      </c>
      <c r="F318" s="111"/>
      <c r="G318" s="294">
        <f>G319</f>
        <v>36.4</v>
      </c>
      <c r="H318" s="300"/>
      <c r="I318" s="300"/>
    </row>
    <row r="319" spans="1:9" s="5" customFormat="1" ht="22.5" x14ac:dyDescent="0.2">
      <c r="A319" s="115" t="s">
        <v>633</v>
      </c>
      <c r="B319" s="113" t="s">
        <v>250</v>
      </c>
      <c r="C319" s="114" t="s">
        <v>70</v>
      </c>
      <c r="D319" s="114" t="s">
        <v>65</v>
      </c>
      <c r="E319" s="116" t="s">
        <v>91</v>
      </c>
      <c r="F319" s="111"/>
      <c r="G319" s="294">
        <f>G320</f>
        <v>36.4</v>
      </c>
      <c r="H319" s="300"/>
      <c r="I319" s="300"/>
    </row>
    <row r="320" spans="1:9" s="5" customFormat="1" ht="22.5" x14ac:dyDescent="0.2">
      <c r="A320" s="112" t="s">
        <v>134</v>
      </c>
      <c r="B320" s="113" t="s">
        <v>250</v>
      </c>
      <c r="C320" s="114" t="s">
        <v>70</v>
      </c>
      <c r="D320" s="114" t="s">
        <v>65</v>
      </c>
      <c r="E320" s="116" t="s">
        <v>91</v>
      </c>
      <c r="F320" s="111">
        <v>726</v>
      </c>
      <c r="G320" s="294">
        <v>36.4</v>
      </c>
      <c r="H320" s="300"/>
      <c r="I320" s="300"/>
    </row>
    <row r="321" spans="1:9" s="5" customFormat="1" x14ac:dyDescent="0.2">
      <c r="A321" s="109" t="s">
        <v>80</v>
      </c>
      <c r="B321" s="107" t="s">
        <v>250</v>
      </c>
      <c r="C321" s="110" t="s">
        <v>71</v>
      </c>
      <c r="D321" s="110" t="s">
        <v>34</v>
      </c>
      <c r="E321" s="118"/>
      <c r="F321" s="106"/>
      <c r="G321" s="293">
        <f>G322</f>
        <v>33.6</v>
      </c>
      <c r="H321" s="300"/>
      <c r="I321" s="300"/>
    </row>
    <row r="322" spans="1:9" s="5" customFormat="1" x14ac:dyDescent="0.2">
      <c r="A322" s="112" t="s">
        <v>81</v>
      </c>
      <c r="B322" s="113" t="s">
        <v>250</v>
      </c>
      <c r="C322" s="280" t="s">
        <v>71</v>
      </c>
      <c r="D322" s="114" t="s">
        <v>63</v>
      </c>
      <c r="E322" s="116"/>
      <c r="F322" s="111"/>
      <c r="G322" s="294">
        <f>G323</f>
        <v>33.6</v>
      </c>
      <c r="H322" s="300"/>
      <c r="I322" s="300"/>
    </row>
    <row r="323" spans="1:9" s="5" customFormat="1" ht="22.5" x14ac:dyDescent="0.2">
      <c r="A323" s="115" t="s">
        <v>95</v>
      </c>
      <c r="B323" s="113" t="s">
        <v>250</v>
      </c>
      <c r="C323" s="114" t="s">
        <v>71</v>
      </c>
      <c r="D323" s="114" t="s">
        <v>63</v>
      </c>
      <c r="E323" s="116" t="s">
        <v>96</v>
      </c>
      <c r="F323" s="111"/>
      <c r="G323" s="294">
        <f>G324</f>
        <v>33.6</v>
      </c>
      <c r="H323" s="300"/>
      <c r="I323" s="300"/>
    </row>
    <row r="324" spans="1:9" s="5" customFormat="1" x14ac:dyDescent="0.2">
      <c r="A324" s="115" t="s">
        <v>99</v>
      </c>
      <c r="B324" s="113" t="s">
        <v>250</v>
      </c>
      <c r="C324" s="114" t="s">
        <v>71</v>
      </c>
      <c r="D324" s="114" t="s">
        <v>63</v>
      </c>
      <c r="E324" s="116" t="s">
        <v>100</v>
      </c>
      <c r="F324" s="111"/>
      <c r="G324" s="294">
        <f>G325</f>
        <v>33.6</v>
      </c>
      <c r="H324" s="300"/>
      <c r="I324" s="300"/>
    </row>
    <row r="325" spans="1:9" s="5" customFormat="1" ht="22.5" x14ac:dyDescent="0.2">
      <c r="A325" s="112" t="s">
        <v>134</v>
      </c>
      <c r="B325" s="113" t="s">
        <v>250</v>
      </c>
      <c r="C325" s="114" t="s">
        <v>71</v>
      </c>
      <c r="D325" s="114" t="s">
        <v>63</v>
      </c>
      <c r="E325" s="116" t="s">
        <v>100</v>
      </c>
      <c r="F325" s="111">
        <v>726</v>
      </c>
      <c r="G325" s="294">
        <v>33.6</v>
      </c>
      <c r="H325" s="300"/>
      <c r="I325" s="300"/>
    </row>
    <row r="326" spans="1:9" s="5" customFormat="1" ht="21.75" x14ac:dyDescent="0.2">
      <c r="A326" s="109" t="s">
        <v>207</v>
      </c>
      <c r="B326" s="107" t="s">
        <v>238</v>
      </c>
      <c r="C326" s="110"/>
      <c r="D326" s="110"/>
      <c r="E326" s="118"/>
      <c r="F326" s="106"/>
      <c r="G326" s="293">
        <f>G327+G340</f>
        <v>506.4</v>
      </c>
      <c r="H326" s="300"/>
      <c r="I326" s="300"/>
    </row>
    <row r="327" spans="1:9" s="5" customFormat="1" x14ac:dyDescent="0.2">
      <c r="A327" s="109" t="s">
        <v>8</v>
      </c>
      <c r="B327" s="107" t="s">
        <v>238</v>
      </c>
      <c r="C327" s="110" t="s">
        <v>66</v>
      </c>
      <c r="D327" s="110" t="s">
        <v>34</v>
      </c>
      <c r="E327" s="116"/>
      <c r="F327" s="111"/>
      <c r="G327" s="293">
        <f>G328+G332+G336</f>
        <v>456.4</v>
      </c>
      <c r="H327" s="300"/>
      <c r="I327" s="300"/>
    </row>
    <row r="328" spans="1:9" s="5" customFormat="1" x14ac:dyDescent="0.2">
      <c r="A328" s="112" t="s">
        <v>9</v>
      </c>
      <c r="B328" s="113" t="s">
        <v>238</v>
      </c>
      <c r="C328" s="114" t="s">
        <v>66</v>
      </c>
      <c r="D328" s="114" t="s">
        <v>63</v>
      </c>
      <c r="E328" s="116"/>
      <c r="F328" s="111"/>
      <c r="G328" s="294">
        <f>G329</f>
        <v>124.5</v>
      </c>
      <c r="H328" s="300"/>
      <c r="I328" s="300"/>
    </row>
    <row r="329" spans="1:9" s="5" customFormat="1" ht="22.5" x14ac:dyDescent="0.2">
      <c r="A329" s="115" t="s">
        <v>95</v>
      </c>
      <c r="B329" s="113" t="s">
        <v>238</v>
      </c>
      <c r="C329" s="114" t="s">
        <v>66</v>
      </c>
      <c r="D329" s="114" t="s">
        <v>63</v>
      </c>
      <c r="E329" s="116" t="s">
        <v>96</v>
      </c>
      <c r="F329" s="111"/>
      <c r="G329" s="294">
        <f>G330</f>
        <v>124.5</v>
      </c>
      <c r="H329" s="300"/>
      <c r="I329" s="300"/>
    </row>
    <row r="330" spans="1:9" s="5" customFormat="1" x14ac:dyDescent="0.2">
      <c r="A330" s="115" t="s">
        <v>99</v>
      </c>
      <c r="B330" s="113" t="s">
        <v>238</v>
      </c>
      <c r="C330" s="114" t="s">
        <v>66</v>
      </c>
      <c r="D330" s="114" t="s">
        <v>63</v>
      </c>
      <c r="E330" s="116" t="s">
        <v>100</v>
      </c>
      <c r="F330" s="111"/>
      <c r="G330" s="294">
        <f>G331</f>
        <v>124.5</v>
      </c>
      <c r="H330" s="300"/>
      <c r="I330" s="300"/>
    </row>
    <row r="331" spans="1:9" s="5" customFormat="1" ht="13.5" customHeight="1" x14ac:dyDescent="0.2">
      <c r="A331" s="112" t="s">
        <v>133</v>
      </c>
      <c r="B331" s="113" t="s">
        <v>238</v>
      </c>
      <c r="C331" s="114" t="s">
        <v>66</v>
      </c>
      <c r="D331" s="114" t="s">
        <v>63</v>
      </c>
      <c r="E331" s="116" t="s">
        <v>100</v>
      </c>
      <c r="F331" s="111">
        <v>725</v>
      </c>
      <c r="G331" s="294">
        <v>124.5</v>
      </c>
      <c r="H331" s="300"/>
      <c r="I331" s="300"/>
    </row>
    <row r="332" spans="1:9" s="5" customFormat="1" x14ac:dyDescent="0.2">
      <c r="A332" s="112" t="s">
        <v>353</v>
      </c>
      <c r="B332" s="113" t="s">
        <v>238</v>
      </c>
      <c r="C332" s="114" t="s">
        <v>66</v>
      </c>
      <c r="D332" s="114" t="s">
        <v>64</v>
      </c>
      <c r="E332" s="116"/>
      <c r="F332" s="111"/>
      <c r="G332" s="294">
        <f>G333</f>
        <v>293.5</v>
      </c>
      <c r="H332" s="300"/>
      <c r="I332" s="300"/>
    </row>
    <row r="333" spans="1:9" s="5" customFormat="1" ht="22.5" x14ac:dyDescent="0.2">
      <c r="A333" s="115" t="s">
        <v>95</v>
      </c>
      <c r="B333" s="113" t="s">
        <v>238</v>
      </c>
      <c r="C333" s="114" t="s">
        <v>66</v>
      </c>
      <c r="D333" s="114" t="s">
        <v>64</v>
      </c>
      <c r="E333" s="116" t="s">
        <v>96</v>
      </c>
      <c r="F333" s="111"/>
      <c r="G333" s="294">
        <f>G334</f>
        <v>293.5</v>
      </c>
      <c r="H333" s="300"/>
      <c r="I333" s="300"/>
    </row>
    <row r="334" spans="1:9" s="5" customFormat="1" x14ac:dyDescent="0.2">
      <c r="A334" s="115" t="s">
        <v>99</v>
      </c>
      <c r="B334" s="113" t="s">
        <v>238</v>
      </c>
      <c r="C334" s="114" t="s">
        <v>66</v>
      </c>
      <c r="D334" s="114" t="s">
        <v>64</v>
      </c>
      <c r="E334" s="116" t="s">
        <v>100</v>
      </c>
      <c r="F334" s="111"/>
      <c r="G334" s="294">
        <f>G335</f>
        <v>293.5</v>
      </c>
      <c r="H334" s="300"/>
      <c r="I334" s="300"/>
    </row>
    <row r="335" spans="1:9" s="5" customFormat="1" ht="13.5" customHeight="1" x14ac:dyDescent="0.2">
      <c r="A335" s="112" t="s">
        <v>133</v>
      </c>
      <c r="B335" s="113" t="s">
        <v>238</v>
      </c>
      <c r="C335" s="114" t="s">
        <v>66</v>
      </c>
      <c r="D335" s="114" t="s">
        <v>64</v>
      </c>
      <c r="E335" s="116" t="s">
        <v>100</v>
      </c>
      <c r="F335" s="111">
        <v>725</v>
      </c>
      <c r="G335" s="294">
        <v>293.5</v>
      </c>
      <c r="H335" s="300"/>
      <c r="I335" s="300"/>
    </row>
    <row r="336" spans="1:9" s="78" customFormat="1" x14ac:dyDescent="0.2">
      <c r="A336" s="112" t="s">
        <v>306</v>
      </c>
      <c r="B336" s="113" t="s">
        <v>238</v>
      </c>
      <c r="C336" s="114" t="s">
        <v>66</v>
      </c>
      <c r="D336" s="114" t="s">
        <v>67</v>
      </c>
      <c r="E336" s="116"/>
      <c r="F336" s="111"/>
      <c r="G336" s="294">
        <f>G337</f>
        <v>38.4</v>
      </c>
      <c r="H336" s="305"/>
      <c r="I336" s="305"/>
    </row>
    <row r="337" spans="1:9" s="78" customFormat="1" ht="22.5" x14ac:dyDescent="0.2">
      <c r="A337" s="115" t="s">
        <v>95</v>
      </c>
      <c r="B337" s="113" t="s">
        <v>238</v>
      </c>
      <c r="C337" s="114" t="s">
        <v>66</v>
      </c>
      <c r="D337" s="114" t="s">
        <v>67</v>
      </c>
      <c r="E337" s="116" t="s">
        <v>96</v>
      </c>
      <c r="F337" s="111"/>
      <c r="G337" s="294">
        <f>G338</f>
        <v>38.4</v>
      </c>
      <c r="H337" s="305"/>
      <c r="I337" s="305"/>
    </row>
    <row r="338" spans="1:9" s="78" customFormat="1" x14ac:dyDescent="0.2">
      <c r="A338" s="115" t="s">
        <v>99</v>
      </c>
      <c r="B338" s="113" t="s">
        <v>238</v>
      </c>
      <c r="C338" s="114" t="s">
        <v>66</v>
      </c>
      <c r="D338" s="114" t="s">
        <v>67</v>
      </c>
      <c r="E338" s="116" t="s">
        <v>100</v>
      </c>
      <c r="F338" s="111"/>
      <c r="G338" s="294">
        <f>G339</f>
        <v>38.4</v>
      </c>
      <c r="H338" s="305"/>
      <c r="I338" s="305"/>
    </row>
    <row r="339" spans="1:9" s="78" customFormat="1" ht="11.25" customHeight="1" x14ac:dyDescent="0.2">
      <c r="A339" s="112" t="s">
        <v>133</v>
      </c>
      <c r="B339" s="113" t="s">
        <v>238</v>
      </c>
      <c r="C339" s="114" t="s">
        <v>66</v>
      </c>
      <c r="D339" s="114" t="s">
        <v>67</v>
      </c>
      <c r="E339" s="116" t="s">
        <v>100</v>
      </c>
      <c r="F339" s="111">
        <v>725</v>
      </c>
      <c r="G339" s="294">
        <v>38.4</v>
      </c>
      <c r="H339" s="305"/>
      <c r="I339" s="305"/>
    </row>
    <row r="340" spans="1:9" s="78" customFormat="1" ht="11.25" customHeight="1" x14ac:dyDescent="0.2">
      <c r="A340" s="119" t="s">
        <v>122</v>
      </c>
      <c r="B340" s="107" t="s">
        <v>238</v>
      </c>
      <c r="C340" s="110" t="s">
        <v>70</v>
      </c>
      <c r="D340" s="110" t="s">
        <v>34</v>
      </c>
      <c r="E340" s="116"/>
      <c r="F340" s="111"/>
      <c r="G340" s="293">
        <f>G341</f>
        <v>50</v>
      </c>
      <c r="H340" s="305"/>
      <c r="I340" s="305"/>
    </row>
    <row r="341" spans="1:9" s="5" customFormat="1" x14ac:dyDescent="0.2">
      <c r="A341" s="112" t="s">
        <v>12</v>
      </c>
      <c r="B341" s="113" t="s">
        <v>238</v>
      </c>
      <c r="C341" s="114" t="s">
        <v>70</v>
      </c>
      <c r="D341" s="114" t="s">
        <v>63</v>
      </c>
      <c r="E341" s="116"/>
      <c r="F341" s="111"/>
      <c r="G341" s="294">
        <f>G342</f>
        <v>50</v>
      </c>
      <c r="H341" s="300"/>
      <c r="I341" s="300"/>
    </row>
    <row r="342" spans="1:9" s="5" customFormat="1" ht="22.5" x14ac:dyDescent="0.2">
      <c r="A342" s="115" t="s">
        <v>95</v>
      </c>
      <c r="B342" s="113" t="s">
        <v>238</v>
      </c>
      <c r="C342" s="114" t="s">
        <v>70</v>
      </c>
      <c r="D342" s="114" t="s">
        <v>63</v>
      </c>
      <c r="E342" s="116" t="s">
        <v>96</v>
      </c>
      <c r="F342" s="111"/>
      <c r="G342" s="294">
        <f>G343</f>
        <v>50</v>
      </c>
      <c r="H342" s="300"/>
      <c r="I342" s="300"/>
    </row>
    <row r="343" spans="1:9" s="5" customFormat="1" x14ac:dyDescent="0.2">
      <c r="A343" s="115" t="s">
        <v>99</v>
      </c>
      <c r="B343" s="113" t="s">
        <v>238</v>
      </c>
      <c r="C343" s="114" t="s">
        <v>70</v>
      </c>
      <c r="D343" s="114" t="s">
        <v>63</v>
      </c>
      <c r="E343" s="116" t="s">
        <v>100</v>
      </c>
      <c r="F343" s="111"/>
      <c r="G343" s="294">
        <f>G344</f>
        <v>50</v>
      </c>
      <c r="H343" s="300"/>
      <c r="I343" s="300"/>
    </row>
    <row r="344" spans="1:9" s="5" customFormat="1" ht="22.5" x14ac:dyDescent="0.2">
      <c r="A344" s="112" t="s">
        <v>134</v>
      </c>
      <c r="B344" s="113" t="s">
        <v>238</v>
      </c>
      <c r="C344" s="114" t="s">
        <v>70</v>
      </c>
      <c r="D344" s="114" t="s">
        <v>63</v>
      </c>
      <c r="E344" s="116" t="s">
        <v>100</v>
      </c>
      <c r="F344" s="111">
        <v>726</v>
      </c>
      <c r="G344" s="294">
        <v>50</v>
      </c>
      <c r="H344" s="300"/>
      <c r="I344" s="300"/>
    </row>
    <row r="345" spans="1:9" s="5" customFormat="1" ht="31.5" customHeight="1" x14ac:dyDescent="0.2">
      <c r="A345" s="109" t="s">
        <v>336</v>
      </c>
      <c r="B345" s="107" t="s">
        <v>239</v>
      </c>
      <c r="C345" s="110"/>
      <c r="D345" s="110"/>
      <c r="E345" s="118"/>
      <c r="F345" s="106"/>
      <c r="G345" s="293">
        <f>G346+G364+G359</f>
        <v>209.2</v>
      </c>
      <c r="H345" s="300"/>
      <c r="I345" s="300"/>
    </row>
    <row r="346" spans="1:9" s="5" customFormat="1" ht="16.149999999999999" customHeight="1" x14ac:dyDescent="0.2">
      <c r="A346" s="109" t="s">
        <v>8</v>
      </c>
      <c r="B346" s="107" t="s">
        <v>239</v>
      </c>
      <c r="C346" s="110" t="s">
        <v>66</v>
      </c>
      <c r="D346" s="110" t="s">
        <v>34</v>
      </c>
      <c r="E346" s="116"/>
      <c r="F346" s="111"/>
      <c r="G346" s="293">
        <f>G347+G351+G355</f>
        <v>94.7</v>
      </c>
      <c r="H346" s="300"/>
      <c r="I346" s="300"/>
    </row>
    <row r="347" spans="1:9" s="5" customFormat="1" ht="14.25" customHeight="1" x14ac:dyDescent="0.2">
      <c r="A347" s="112" t="s">
        <v>9</v>
      </c>
      <c r="B347" s="113" t="s">
        <v>239</v>
      </c>
      <c r="C347" s="114" t="s">
        <v>66</v>
      </c>
      <c r="D347" s="114" t="s">
        <v>63</v>
      </c>
      <c r="E347" s="116"/>
      <c r="F347" s="111"/>
      <c r="G347" s="294">
        <f>G348</f>
        <v>21.1</v>
      </c>
      <c r="H347" s="300"/>
      <c r="I347" s="300"/>
    </row>
    <row r="348" spans="1:9" s="5" customFormat="1" ht="21.75" customHeight="1" x14ac:dyDescent="0.2">
      <c r="A348" s="115" t="s">
        <v>95</v>
      </c>
      <c r="B348" s="113" t="s">
        <v>239</v>
      </c>
      <c r="C348" s="114" t="s">
        <v>66</v>
      </c>
      <c r="D348" s="114" t="s">
        <v>63</v>
      </c>
      <c r="E348" s="116" t="s">
        <v>96</v>
      </c>
      <c r="F348" s="111"/>
      <c r="G348" s="294">
        <f>G349</f>
        <v>21.1</v>
      </c>
      <c r="H348" s="300"/>
      <c r="I348" s="300"/>
    </row>
    <row r="349" spans="1:9" s="5" customFormat="1" ht="13.5" customHeight="1" x14ac:dyDescent="0.2">
      <c r="A349" s="115" t="s">
        <v>99</v>
      </c>
      <c r="B349" s="113" t="s">
        <v>239</v>
      </c>
      <c r="C349" s="114" t="s">
        <v>66</v>
      </c>
      <c r="D349" s="114" t="s">
        <v>63</v>
      </c>
      <c r="E349" s="116" t="s">
        <v>100</v>
      </c>
      <c r="F349" s="111"/>
      <c r="G349" s="294">
        <f>G350</f>
        <v>21.1</v>
      </c>
      <c r="H349" s="300"/>
      <c r="I349" s="300"/>
    </row>
    <row r="350" spans="1:9" s="5" customFormat="1" ht="16.149999999999999" customHeight="1" x14ac:dyDescent="0.2">
      <c r="A350" s="112" t="s">
        <v>133</v>
      </c>
      <c r="B350" s="113" t="s">
        <v>239</v>
      </c>
      <c r="C350" s="114" t="s">
        <v>66</v>
      </c>
      <c r="D350" s="114" t="s">
        <v>63</v>
      </c>
      <c r="E350" s="116" t="s">
        <v>100</v>
      </c>
      <c r="F350" s="111">
        <v>725</v>
      </c>
      <c r="G350" s="294">
        <v>21.1</v>
      </c>
      <c r="H350" s="300"/>
      <c r="I350" s="300"/>
    </row>
    <row r="351" spans="1:9" s="5" customFormat="1" ht="11.25" customHeight="1" x14ac:dyDescent="0.2">
      <c r="A351" s="112" t="s">
        <v>353</v>
      </c>
      <c r="B351" s="113" t="s">
        <v>239</v>
      </c>
      <c r="C351" s="114" t="s">
        <v>66</v>
      </c>
      <c r="D351" s="114" t="s">
        <v>64</v>
      </c>
      <c r="E351" s="116"/>
      <c r="F351" s="111"/>
      <c r="G351" s="294">
        <f>G352</f>
        <v>57.8</v>
      </c>
      <c r="H351" s="300"/>
      <c r="I351" s="300"/>
    </row>
    <row r="352" spans="1:9" s="5" customFormat="1" ht="24.6" customHeight="1" x14ac:dyDescent="0.2">
      <c r="A352" s="115" t="s">
        <v>95</v>
      </c>
      <c r="B352" s="113" t="s">
        <v>239</v>
      </c>
      <c r="C352" s="114" t="s">
        <v>66</v>
      </c>
      <c r="D352" s="114" t="s">
        <v>64</v>
      </c>
      <c r="E352" s="116" t="s">
        <v>96</v>
      </c>
      <c r="F352" s="111"/>
      <c r="G352" s="294">
        <f>G353</f>
        <v>57.8</v>
      </c>
      <c r="H352" s="300"/>
      <c r="I352" s="300"/>
    </row>
    <row r="353" spans="1:9" s="5" customFormat="1" ht="12.75" customHeight="1" x14ac:dyDescent="0.2">
      <c r="A353" s="115" t="s">
        <v>99</v>
      </c>
      <c r="B353" s="113" t="s">
        <v>239</v>
      </c>
      <c r="C353" s="114" t="s">
        <v>66</v>
      </c>
      <c r="D353" s="114" t="s">
        <v>64</v>
      </c>
      <c r="E353" s="116" t="s">
        <v>100</v>
      </c>
      <c r="F353" s="111"/>
      <c r="G353" s="294">
        <f>G354</f>
        <v>57.8</v>
      </c>
      <c r="H353" s="300"/>
      <c r="I353" s="300"/>
    </row>
    <row r="354" spans="1:9" s="5" customFormat="1" ht="16.149999999999999" customHeight="1" x14ac:dyDescent="0.2">
      <c r="A354" s="112" t="s">
        <v>133</v>
      </c>
      <c r="B354" s="113" t="s">
        <v>239</v>
      </c>
      <c r="C354" s="114" t="s">
        <v>66</v>
      </c>
      <c r="D354" s="114" t="s">
        <v>64</v>
      </c>
      <c r="E354" s="116" t="s">
        <v>100</v>
      </c>
      <c r="F354" s="111">
        <v>725</v>
      </c>
      <c r="G354" s="294">
        <v>57.8</v>
      </c>
      <c r="H354" s="300"/>
      <c r="I354" s="300"/>
    </row>
    <row r="355" spans="1:9" s="78" customFormat="1" ht="16.149999999999999" customHeight="1" x14ac:dyDescent="0.2">
      <c r="A355" s="112" t="s">
        <v>306</v>
      </c>
      <c r="B355" s="113" t="s">
        <v>239</v>
      </c>
      <c r="C355" s="114" t="s">
        <v>66</v>
      </c>
      <c r="D355" s="114" t="s">
        <v>67</v>
      </c>
      <c r="E355" s="116"/>
      <c r="F355" s="111"/>
      <c r="G355" s="294">
        <f>G356</f>
        <v>15.8</v>
      </c>
      <c r="H355" s="305"/>
      <c r="I355" s="305"/>
    </row>
    <row r="356" spans="1:9" s="78" customFormat="1" ht="28.15" customHeight="1" x14ac:dyDescent="0.2">
      <c r="A356" s="115" t="s">
        <v>95</v>
      </c>
      <c r="B356" s="113" t="s">
        <v>239</v>
      </c>
      <c r="C356" s="114" t="s">
        <v>66</v>
      </c>
      <c r="D356" s="114" t="s">
        <v>67</v>
      </c>
      <c r="E356" s="116" t="s">
        <v>96</v>
      </c>
      <c r="F356" s="111"/>
      <c r="G356" s="294">
        <f>G357</f>
        <v>15.8</v>
      </c>
      <c r="H356" s="305"/>
      <c r="I356" s="305"/>
    </row>
    <row r="357" spans="1:9" s="78" customFormat="1" ht="14.25" customHeight="1" x14ac:dyDescent="0.2">
      <c r="A357" s="115" t="s">
        <v>99</v>
      </c>
      <c r="B357" s="113" t="s">
        <v>239</v>
      </c>
      <c r="C357" s="114" t="s">
        <v>66</v>
      </c>
      <c r="D357" s="114" t="s">
        <v>67</v>
      </c>
      <c r="E357" s="116" t="s">
        <v>100</v>
      </c>
      <c r="F357" s="111"/>
      <c r="G357" s="294">
        <f>G358</f>
        <v>15.8</v>
      </c>
      <c r="H357" s="305"/>
      <c r="I357" s="305"/>
    </row>
    <row r="358" spans="1:9" s="78" customFormat="1" ht="12.75" customHeight="1" x14ac:dyDescent="0.2">
      <c r="A358" s="112" t="s">
        <v>133</v>
      </c>
      <c r="B358" s="113" t="s">
        <v>239</v>
      </c>
      <c r="C358" s="114" t="s">
        <v>66</v>
      </c>
      <c r="D358" s="114" t="s">
        <v>67</v>
      </c>
      <c r="E358" s="116" t="s">
        <v>100</v>
      </c>
      <c r="F358" s="111">
        <v>725</v>
      </c>
      <c r="G358" s="294">
        <v>15.8</v>
      </c>
      <c r="H358" s="305"/>
      <c r="I358" s="305"/>
    </row>
    <row r="359" spans="1:9" s="73" customFormat="1" ht="12" customHeight="1" x14ac:dyDescent="0.2">
      <c r="A359" s="119" t="s">
        <v>122</v>
      </c>
      <c r="B359" s="107" t="s">
        <v>239</v>
      </c>
      <c r="C359" s="110" t="s">
        <v>70</v>
      </c>
      <c r="D359" s="110" t="s">
        <v>34</v>
      </c>
      <c r="E359" s="118"/>
      <c r="F359" s="106"/>
      <c r="G359" s="293">
        <f>G360</f>
        <v>20</v>
      </c>
      <c r="H359" s="303"/>
      <c r="I359" s="303"/>
    </row>
    <row r="360" spans="1:9" s="5" customFormat="1" ht="12" customHeight="1" x14ac:dyDescent="0.2">
      <c r="A360" s="112" t="s">
        <v>12</v>
      </c>
      <c r="B360" s="113" t="s">
        <v>239</v>
      </c>
      <c r="C360" s="114" t="s">
        <v>70</v>
      </c>
      <c r="D360" s="114" t="s">
        <v>63</v>
      </c>
      <c r="E360" s="116"/>
      <c r="F360" s="111"/>
      <c r="G360" s="294">
        <f>G361</f>
        <v>20</v>
      </c>
      <c r="H360" s="300"/>
      <c r="I360" s="300"/>
    </row>
    <row r="361" spans="1:9" s="5" customFormat="1" ht="22.5" customHeight="1" x14ac:dyDescent="0.2">
      <c r="A361" s="115" t="s">
        <v>95</v>
      </c>
      <c r="B361" s="113" t="s">
        <v>239</v>
      </c>
      <c r="C361" s="114" t="s">
        <v>70</v>
      </c>
      <c r="D361" s="114" t="s">
        <v>63</v>
      </c>
      <c r="E361" s="116" t="s">
        <v>96</v>
      </c>
      <c r="F361" s="111"/>
      <c r="G361" s="294">
        <f>G362</f>
        <v>20</v>
      </c>
      <c r="H361" s="300"/>
      <c r="I361" s="300"/>
    </row>
    <row r="362" spans="1:9" s="5" customFormat="1" ht="12" customHeight="1" x14ac:dyDescent="0.2">
      <c r="A362" s="115" t="s">
        <v>99</v>
      </c>
      <c r="B362" s="113" t="s">
        <v>239</v>
      </c>
      <c r="C362" s="114" t="s">
        <v>70</v>
      </c>
      <c r="D362" s="114" t="s">
        <v>63</v>
      </c>
      <c r="E362" s="116" t="s">
        <v>100</v>
      </c>
      <c r="F362" s="111"/>
      <c r="G362" s="294">
        <f>G363</f>
        <v>20</v>
      </c>
      <c r="H362" s="300"/>
      <c r="I362" s="300"/>
    </row>
    <row r="363" spans="1:9" s="5" customFormat="1" ht="22.5" x14ac:dyDescent="0.2">
      <c r="A363" s="112" t="s">
        <v>134</v>
      </c>
      <c r="B363" s="113" t="s">
        <v>239</v>
      </c>
      <c r="C363" s="114" t="s">
        <v>70</v>
      </c>
      <c r="D363" s="114" t="s">
        <v>63</v>
      </c>
      <c r="E363" s="116" t="s">
        <v>100</v>
      </c>
      <c r="F363" s="111">
        <v>726</v>
      </c>
      <c r="G363" s="294">
        <v>20</v>
      </c>
      <c r="H363" s="300"/>
      <c r="I363" s="300"/>
    </row>
    <row r="364" spans="1:9" s="5" customFormat="1" ht="12.75" customHeight="1" x14ac:dyDescent="0.2">
      <c r="A364" s="109" t="s">
        <v>80</v>
      </c>
      <c r="B364" s="107" t="s">
        <v>239</v>
      </c>
      <c r="C364" s="110" t="s">
        <v>71</v>
      </c>
      <c r="D364" s="110" t="s">
        <v>34</v>
      </c>
      <c r="E364" s="118"/>
      <c r="F364" s="106"/>
      <c r="G364" s="293">
        <f>G365</f>
        <v>94.5</v>
      </c>
      <c r="H364" s="300"/>
      <c r="I364" s="300"/>
    </row>
    <row r="365" spans="1:9" s="5" customFormat="1" ht="13.5" customHeight="1" x14ac:dyDescent="0.2">
      <c r="A365" s="112" t="s">
        <v>81</v>
      </c>
      <c r="B365" s="113" t="s">
        <v>239</v>
      </c>
      <c r="C365" s="114" t="s">
        <v>71</v>
      </c>
      <c r="D365" s="114" t="s">
        <v>63</v>
      </c>
      <c r="E365" s="116"/>
      <c r="F365" s="111"/>
      <c r="G365" s="294">
        <f>G366</f>
        <v>94.5</v>
      </c>
      <c r="H365" s="300"/>
      <c r="I365" s="300"/>
    </row>
    <row r="366" spans="1:9" s="5" customFormat="1" ht="23.25" customHeight="1" x14ac:dyDescent="0.2">
      <c r="A366" s="115" t="s">
        <v>95</v>
      </c>
      <c r="B366" s="113" t="s">
        <v>239</v>
      </c>
      <c r="C366" s="114" t="s">
        <v>71</v>
      </c>
      <c r="D366" s="114" t="s">
        <v>63</v>
      </c>
      <c r="E366" s="116" t="s">
        <v>96</v>
      </c>
      <c r="F366" s="111"/>
      <c r="G366" s="294">
        <f>G367</f>
        <v>94.5</v>
      </c>
      <c r="H366" s="300"/>
      <c r="I366" s="300"/>
    </row>
    <row r="367" spans="1:9" s="5" customFormat="1" ht="11.25" customHeight="1" x14ac:dyDescent="0.2">
      <c r="A367" s="115" t="s">
        <v>99</v>
      </c>
      <c r="B367" s="113" t="s">
        <v>239</v>
      </c>
      <c r="C367" s="114" t="s">
        <v>71</v>
      </c>
      <c r="D367" s="114" t="s">
        <v>63</v>
      </c>
      <c r="E367" s="116" t="s">
        <v>100</v>
      </c>
      <c r="F367" s="111"/>
      <c r="G367" s="294">
        <f>G368</f>
        <v>94.5</v>
      </c>
      <c r="H367" s="300"/>
      <c r="I367" s="300"/>
    </row>
    <row r="368" spans="1:9" s="5" customFormat="1" ht="25.5" customHeight="1" x14ac:dyDescent="0.2">
      <c r="A368" s="112" t="s">
        <v>134</v>
      </c>
      <c r="B368" s="113" t="s">
        <v>239</v>
      </c>
      <c r="C368" s="114" t="s">
        <v>71</v>
      </c>
      <c r="D368" s="114" t="s">
        <v>63</v>
      </c>
      <c r="E368" s="116" t="s">
        <v>100</v>
      </c>
      <c r="F368" s="111">
        <v>726</v>
      </c>
      <c r="G368" s="294">
        <v>94.5</v>
      </c>
      <c r="H368" s="300"/>
      <c r="I368" s="300"/>
    </row>
    <row r="369" spans="1:9" s="73" customFormat="1" x14ac:dyDescent="0.2">
      <c r="A369" s="109" t="s">
        <v>300</v>
      </c>
      <c r="B369" s="107" t="s">
        <v>301</v>
      </c>
      <c r="C369" s="110"/>
      <c r="D369" s="110"/>
      <c r="E369" s="118"/>
      <c r="F369" s="106"/>
      <c r="G369" s="293">
        <f>G370</f>
        <v>45</v>
      </c>
      <c r="H369" s="303"/>
      <c r="I369" s="303"/>
    </row>
    <row r="370" spans="1:9" s="5" customFormat="1" ht="12.75" customHeight="1" x14ac:dyDescent="0.2">
      <c r="A370" s="109" t="s">
        <v>8</v>
      </c>
      <c r="B370" s="107" t="s">
        <v>301</v>
      </c>
      <c r="C370" s="114" t="s">
        <v>66</v>
      </c>
      <c r="D370" s="114" t="s">
        <v>34</v>
      </c>
      <c r="E370" s="116"/>
      <c r="F370" s="111"/>
      <c r="G370" s="294">
        <f>G371+G375+G379</f>
        <v>45</v>
      </c>
      <c r="H370" s="300"/>
      <c r="I370" s="300"/>
    </row>
    <row r="371" spans="1:9" s="5" customFormat="1" ht="10.5" customHeight="1" x14ac:dyDescent="0.2">
      <c r="A371" s="112" t="s">
        <v>9</v>
      </c>
      <c r="B371" s="113" t="s">
        <v>301</v>
      </c>
      <c r="C371" s="114" t="s">
        <v>66</v>
      </c>
      <c r="D371" s="114" t="s">
        <v>63</v>
      </c>
      <c r="E371" s="116"/>
      <c r="F371" s="111"/>
      <c r="G371" s="294">
        <f>G372</f>
        <v>10</v>
      </c>
      <c r="H371" s="300"/>
      <c r="I371" s="300"/>
    </row>
    <row r="372" spans="1:9" s="5" customFormat="1" ht="22.5" customHeight="1" x14ac:dyDescent="0.2">
      <c r="A372" s="115" t="s">
        <v>95</v>
      </c>
      <c r="B372" s="113" t="s">
        <v>301</v>
      </c>
      <c r="C372" s="114" t="s">
        <v>66</v>
      </c>
      <c r="D372" s="114" t="s">
        <v>63</v>
      </c>
      <c r="E372" s="116" t="s">
        <v>96</v>
      </c>
      <c r="F372" s="111"/>
      <c r="G372" s="294">
        <f>G373</f>
        <v>10</v>
      </c>
      <c r="H372" s="300"/>
      <c r="I372" s="300"/>
    </row>
    <row r="373" spans="1:9" s="5" customFormat="1" x14ac:dyDescent="0.2">
      <c r="A373" s="115" t="s">
        <v>99</v>
      </c>
      <c r="B373" s="113" t="s">
        <v>301</v>
      </c>
      <c r="C373" s="114" t="s">
        <v>66</v>
      </c>
      <c r="D373" s="114" t="s">
        <v>63</v>
      </c>
      <c r="E373" s="116" t="s">
        <v>100</v>
      </c>
      <c r="F373" s="111"/>
      <c r="G373" s="294">
        <f>G374</f>
        <v>10</v>
      </c>
      <c r="H373" s="300"/>
      <c r="I373" s="300"/>
    </row>
    <row r="374" spans="1:9" s="5" customFormat="1" ht="12" customHeight="1" x14ac:dyDescent="0.2">
      <c r="A374" s="112" t="s">
        <v>133</v>
      </c>
      <c r="B374" s="113" t="s">
        <v>301</v>
      </c>
      <c r="C374" s="114" t="s">
        <v>66</v>
      </c>
      <c r="D374" s="114" t="s">
        <v>63</v>
      </c>
      <c r="E374" s="116" t="s">
        <v>100</v>
      </c>
      <c r="F374" s="111">
        <v>725</v>
      </c>
      <c r="G374" s="294">
        <v>10</v>
      </c>
      <c r="H374" s="300"/>
      <c r="I374" s="300"/>
    </row>
    <row r="375" spans="1:9" s="5" customFormat="1" x14ac:dyDescent="0.2">
      <c r="A375" s="112" t="s">
        <v>353</v>
      </c>
      <c r="B375" s="113" t="s">
        <v>301</v>
      </c>
      <c r="C375" s="114" t="s">
        <v>66</v>
      </c>
      <c r="D375" s="114" t="s">
        <v>64</v>
      </c>
      <c r="E375" s="116"/>
      <c r="F375" s="111"/>
      <c r="G375" s="294">
        <f>G376</f>
        <v>25</v>
      </c>
      <c r="H375" s="300"/>
      <c r="I375" s="300"/>
    </row>
    <row r="376" spans="1:9" s="5" customFormat="1" ht="22.5" x14ac:dyDescent="0.2">
      <c r="A376" s="115" t="s">
        <v>95</v>
      </c>
      <c r="B376" s="113" t="s">
        <v>301</v>
      </c>
      <c r="C376" s="114" t="s">
        <v>66</v>
      </c>
      <c r="D376" s="114" t="s">
        <v>64</v>
      </c>
      <c r="E376" s="116" t="s">
        <v>96</v>
      </c>
      <c r="F376" s="111"/>
      <c r="G376" s="294">
        <f>G377</f>
        <v>25</v>
      </c>
      <c r="H376" s="300"/>
      <c r="I376" s="300"/>
    </row>
    <row r="377" spans="1:9" s="5" customFormat="1" x14ac:dyDescent="0.2">
      <c r="A377" s="115" t="s">
        <v>99</v>
      </c>
      <c r="B377" s="113" t="s">
        <v>301</v>
      </c>
      <c r="C377" s="114" t="s">
        <v>66</v>
      </c>
      <c r="D377" s="114" t="s">
        <v>64</v>
      </c>
      <c r="E377" s="116" t="s">
        <v>100</v>
      </c>
      <c r="F377" s="111"/>
      <c r="G377" s="294">
        <f>G378</f>
        <v>25</v>
      </c>
      <c r="H377" s="300"/>
      <c r="I377" s="300"/>
    </row>
    <row r="378" spans="1:9" s="5" customFormat="1" ht="13.9" customHeight="1" x14ac:dyDescent="0.2">
      <c r="A378" s="112" t="s">
        <v>133</v>
      </c>
      <c r="B378" s="113" t="s">
        <v>301</v>
      </c>
      <c r="C378" s="114" t="s">
        <v>66</v>
      </c>
      <c r="D378" s="114" t="s">
        <v>64</v>
      </c>
      <c r="E378" s="116" t="s">
        <v>100</v>
      </c>
      <c r="F378" s="111">
        <v>725</v>
      </c>
      <c r="G378" s="294">
        <v>25</v>
      </c>
      <c r="H378" s="300"/>
      <c r="I378" s="300"/>
    </row>
    <row r="379" spans="1:9" s="78" customFormat="1" ht="11.25" customHeight="1" x14ac:dyDescent="0.2">
      <c r="A379" s="112" t="s">
        <v>306</v>
      </c>
      <c r="B379" s="113" t="s">
        <v>301</v>
      </c>
      <c r="C379" s="114" t="s">
        <v>66</v>
      </c>
      <c r="D379" s="114" t="s">
        <v>67</v>
      </c>
      <c r="E379" s="116"/>
      <c r="F379" s="111"/>
      <c r="G379" s="294">
        <f>G380</f>
        <v>10</v>
      </c>
      <c r="H379" s="305"/>
      <c r="I379" s="305"/>
    </row>
    <row r="380" spans="1:9" s="78" customFormat="1" ht="22.5" customHeight="1" x14ac:dyDescent="0.2">
      <c r="A380" s="115" t="s">
        <v>95</v>
      </c>
      <c r="B380" s="113" t="s">
        <v>301</v>
      </c>
      <c r="C380" s="114" t="s">
        <v>66</v>
      </c>
      <c r="D380" s="114" t="s">
        <v>67</v>
      </c>
      <c r="E380" s="116" t="s">
        <v>96</v>
      </c>
      <c r="F380" s="111"/>
      <c r="G380" s="294">
        <f>G381</f>
        <v>10</v>
      </c>
      <c r="H380" s="305"/>
      <c r="I380" s="305"/>
    </row>
    <row r="381" spans="1:9" s="78" customFormat="1" ht="13.9" customHeight="1" x14ac:dyDescent="0.2">
      <c r="A381" s="115" t="s">
        <v>99</v>
      </c>
      <c r="B381" s="113" t="s">
        <v>301</v>
      </c>
      <c r="C381" s="114" t="s">
        <v>66</v>
      </c>
      <c r="D381" s="114" t="s">
        <v>67</v>
      </c>
      <c r="E381" s="116" t="s">
        <v>100</v>
      </c>
      <c r="F381" s="111"/>
      <c r="G381" s="294">
        <f>G382</f>
        <v>10</v>
      </c>
      <c r="H381" s="305"/>
      <c r="I381" s="305"/>
    </row>
    <row r="382" spans="1:9" s="78" customFormat="1" ht="12" customHeight="1" x14ac:dyDescent="0.2">
      <c r="A382" s="112" t="s">
        <v>133</v>
      </c>
      <c r="B382" s="113" t="s">
        <v>301</v>
      </c>
      <c r="C382" s="114" t="s">
        <v>66</v>
      </c>
      <c r="D382" s="114" t="s">
        <v>67</v>
      </c>
      <c r="E382" s="116" t="s">
        <v>100</v>
      </c>
      <c r="F382" s="111">
        <v>725</v>
      </c>
      <c r="G382" s="294">
        <v>10</v>
      </c>
      <c r="H382" s="305"/>
      <c r="I382" s="305"/>
    </row>
    <row r="383" spans="1:9" s="63" customFormat="1" ht="13.5" customHeight="1" x14ac:dyDescent="0.2">
      <c r="A383" s="109" t="s">
        <v>427</v>
      </c>
      <c r="B383" s="107" t="s">
        <v>428</v>
      </c>
      <c r="C383" s="118"/>
      <c r="D383" s="110"/>
      <c r="E383" s="118"/>
      <c r="F383" s="106"/>
      <c r="G383" s="293">
        <f>G384</f>
        <v>123</v>
      </c>
      <c r="H383" s="303"/>
      <c r="I383" s="303"/>
    </row>
    <row r="384" spans="1:9" s="63" customFormat="1" ht="13.5" customHeight="1" x14ac:dyDescent="0.2">
      <c r="A384" s="109" t="s">
        <v>8</v>
      </c>
      <c r="B384" s="107" t="s">
        <v>428</v>
      </c>
      <c r="C384" s="110" t="s">
        <v>66</v>
      </c>
      <c r="D384" s="110" t="s">
        <v>34</v>
      </c>
      <c r="E384" s="118"/>
      <c r="F384" s="106"/>
      <c r="G384" s="293">
        <f>G385</f>
        <v>123</v>
      </c>
      <c r="H384" s="303"/>
      <c r="I384" s="303"/>
    </row>
    <row r="385" spans="1:9" s="11" customFormat="1" ht="13.5" customHeight="1" x14ac:dyDescent="0.2">
      <c r="A385" s="112" t="s">
        <v>353</v>
      </c>
      <c r="B385" s="113" t="s">
        <v>428</v>
      </c>
      <c r="C385" s="114" t="s">
        <v>66</v>
      </c>
      <c r="D385" s="114" t="s">
        <v>64</v>
      </c>
      <c r="E385" s="116"/>
      <c r="F385" s="111"/>
      <c r="G385" s="294">
        <f>G386</f>
        <v>123</v>
      </c>
      <c r="H385" s="300"/>
      <c r="I385" s="300"/>
    </row>
    <row r="386" spans="1:9" s="11" customFormat="1" ht="22.5" x14ac:dyDescent="0.2">
      <c r="A386" s="115" t="s">
        <v>95</v>
      </c>
      <c r="B386" s="113" t="s">
        <v>428</v>
      </c>
      <c r="C386" s="114" t="s">
        <v>66</v>
      </c>
      <c r="D386" s="114" t="s">
        <v>64</v>
      </c>
      <c r="E386" s="116" t="s">
        <v>96</v>
      </c>
      <c r="F386" s="111"/>
      <c r="G386" s="294">
        <f>G387</f>
        <v>123</v>
      </c>
      <c r="H386" s="300"/>
      <c r="I386" s="300"/>
    </row>
    <row r="387" spans="1:9" s="11" customFormat="1" x14ac:dyDescent="0.2">
      <c r="A387" s="115" t="s">
        <v>99</v>
      </c>
      <c r="B387" s="113" t="s">
        <v>428</v>
      </c>
      <c r="C387" s="114" t="s">
        <v>66</v>
      </c>
      <c r="D387" s="114" t="s">
        <v>64</v>
      </c>
      <c r="E387" s="116" t="s">
        <v>100</v>
      </c>
      <c r="F387" s="111"/>
      <c r="G387" s="294">
        <f>G388</f>
        <v>123</v>
      </c>
      <c r="H387" s="300"/>
      <c r="I387" s="300"/>
    </row>
    <row r="388" spans="1:9" s="11" customFormat="1" ht="22.5" x14ac:dyDescent="0.2">
      <c r="A388" s="112" t="s">
        <v>133</v>
      </c>
      <c r="B388" s="113" t="s">
        <v>428</v>
      </c>
      <c r="C388" s="114" t="s">
        <v>66</v>
      </c>
      <c r="D388" s="114" t="s">
        <v>64</v>
      </c>
      <c r="E388" s="116" t="s">
        <v>100</v>
      </c>
      <c r="F388" s="111">
        <v>725</v>
      </c>
      <c r="G388" s="294">
        <v>123</v>
      </c>
      <c r="H388" s="300"/>
      <c r="I388" s="300"/>
    </row>
    <row r="389" spans="1:9" s="63" customFormat="1" x14ac:dyDescent="0.2">
      <c r="A389" s="109" t="s">
        <v>429</v>
      </c>
      <c r="B389" s="107" t="s">
        <v>430</v>
      </c>
      <c r="C389" s="110"/>
      <c r="D389" s="110"/>
      <c r="E389" s="118"/>
      <c r="F389" s="106"/>
      <c r="G389" s="293">
        <f>G390</f>
        <v>21</v>
      </c>
      <c r="H389" s="303"/>
      <c r="I389" s="303"/>
    </row>
    <row r="390" spans="1:9" s="63" customFormat="1" x14ac:dyDescent="0.2">
      <c r="A390" s="109" t="s">
        <v>80</v>
      </c>
      <c r="B390" s="107" t="s">
        <v>430</v>
      </c>
      <c r="C390" s="110" t="s">
        <v>71</v>
      </c>
      <c r="D390" s="110" t="s">
        <v>34</v>
      </c>
      <c r="E390" s="118"/>
      <c r="F390" s="106"/>
      <c r="G390" s="293">
        <f>G391</f>
        <v>21</v>
      </c>
      <c r="H390" s="303"/>
      <c r="I390" s="303"/>
    </row>
    <row r="391" spans="1:9" s="11" customFormat="1" x14ac:dyDescent="0.2">
      <c r="A391" s="112" t="s">
        <v>81</v>
      </c>
      <c r="B391" s="113" t="s">
        <v>430</v>
      </c>
      <c r="C391" s="114" t="s">
        <v>71</v>
      </c>
      <c r="D391" s="114" t="s">
        <v>63</v>
      </c>
      <c r="E391" s="116"/>
      <c r="F391" s="111"/>
      <c r="G391" s="294">
        <f>G392</f>
        <v>21</v>
      </c>
      <c r="H391" s="300"/>
      <c r="I391" s="300"/>
    </row>
    <row r="392" spans="1:9" s="73" customFormat="1" ht="22.5" x14ac:dyDescent="0.2">
      <c r="A392" s="115" t="s">
        <v>95</v>
      </c>
      <c r="B392" s="113" t="s">
        <v>430</v>
      </c>
      <c r="C392" s="114" t="s">
        <v>71</v>
      </c>
      <c r="D392" s="114" t="s">
        <v>63</v>
      </c>
      <c r="E392" s="116" t="s">
        <v>96</v>
      </c>
      <c r="F392" s="111"/>
      <c r="G392" s="294">
        <f>G393</f>
        <v>21</v>
      </c>
      <c r="H392" s="303"/>
      <c r="I392" s="303"/>
    </row>
    <row r="393" spans="1:9" s="73" customFormat="1" x14ac:dyDescent="0.2">
      <c r="A393" s="115" t="s">
        <v>99</v>
      </c>
      <c r="B393" s="113" t="s">
        <v>430</v>
      </c>
      <c r="C393" s="114" t="s">
        <v>71</v>
      </c>
      <c r="D393" s="114" t="s">
        <v>63</v>
      </c>
      <c r="E393" s="116" t="s">
        <v>100</v>
      </c>
      <c r="F393" s="111"/>
      <c r="G393" s="294">
        <f>G394</f>
        <v>21</v>
      </c>
      <c r="H393" s="303"/>
      <c r="I393" s="303"/>
    </row>
    <row r="394" spans="1:9" s="11" customFormat="1" ht="22.5" x14ac:dyDescent="0.2">
      <c r="A394" s="112" t="s">
        <v>134</v>
      </c>
      <c r="B394" s="113" t="s">
        <v>430</v>
      </c>
      <c r="C394" s="114" t="s">
        <v>71</v>
      </c>
      <c r="D394" s="114" t="s">
        <v>63</v>
      </c>
      <c r="E394" s="116" t="s">
        <v>100</v>
      </c>
      <c r="F394" s="111">
        <v>726</v>
      </c>
      <c r="G394" s="294">
        <v>21</v>
      </c>
      <c r="H394" s="300"/>
      <c r="I394" s="300"/>
    </row>
    <row r="395" spans="1:9" s="5" customFormat="1" ht="20.45" customHeight="1" x14ac:dyDescent="0.2">
      <c r="A395" s="237" t="s">
        <v>431</v>
      </c>
      <c r="B395" s="235" t="s">
        <v>157</v>
      </c>
      <c r="C395" s="238"/>
      <c r="D395" s="238"/>
      <c r="E395" s="241"/>
      <c r="F395" s="239"/>
      <c r="G395" s="396">
        <f>G396+G403+G487+G497+G519+G526</f>
        <v>206405.1</v>
      </c>
      <c r="H395" s="304"/>
      <c r="I395" s="300"/>
    </row>
    <row r="396" spans="1:9" s="5" customFormat="1" x14ac:dyDescent="0.2">
      <c r="A396" s="109" t="s">
        <v>191</v>
      </c>
      <c r="B396" s="107" t="s">
        <v>248</v>
      </c>
      <c r="C396" s="110"/>
      <c r="D396" s="110"/>
      <c r="E396" s="116"/>
      <c r="F396" s="111"/>
      <c r="G396" s="293">
        <f>G398</f>
        <v>25</v>
      </c>
      <c r="H396" s="300"/>
      <c r="I396" s="300"/>
    </row>
    <row r="397" spans="1:9" s="5" customFormat="1" ht="37.9" customHeight="1" x14ac:dyDescent="0.2">
      <c r="A397" s="109" t="s">
        <v>158</v>
      </c>
      <c r="B397" s="107" t="s">
        <v>249</v>
      </c>
      <c r="C397" s="114"/>
      <c r="D397" s="114"/>
      <c r="E397" s="116"/>
      <c r="F397" s="111"/>
      <c r="G397" s="293">
        <f>G398</f>
        <v>25</v>
      </c>
      <c r="H397" s="300"/>
      <c r="I397" s="300"/>
    </row>
    <row r="398" spans="1:9" s="5" customFormat="1" x14ac:dyDescent="0.2">
      <c r="A398" s="109" t="s">
        <v>8</v>
      </c>
      <c r="B398" s="107" t="s">
        <v>249</v>
      </c>
      <c r="C398" s="110" t="s">
        <v>66</v>
      </c>
      <c r="D398" s="110" t="s">
        <v>34</v>
      </c>
      <c r="E398" s="116"/>
      <c r="F398" s="111"/>
      <c r="G398" s="293">
        <f>G399</f>
        <v>25</v>
      </c>
      <c r="H398" s="300"/>
      <c r="I398" s="300"/>
    </row>
    <row r="399" spans="1:9" s="5" customFormat="1" x14ac:dyDescent="0.2">
      <c r="A399" s="112" t="s">
        <v>11</v>
      </c>
      <c r="B399" s="113" t="s">
        <v>249</v>
      </c>
      <c r="C399" s="114" t="s">
        <v>66</v>
      </c>
      <c r="D399" s="114" t="s">
        <v>72</v>
      </c>
      <c r="E399" s="116"/>
      <c r="F399" s="111"/>
      <c r="G399" s="294">
        <f>G400</f>
        <v>25</v>
      </c>
      <c r="H399" s="300"/>
      <c r="I399" s="300"/>
    </row>
    <row r="400" spans="1:9" s="5" customFormat="1" ht="22.5" x14ac:dyDescent="0.2">
      <c r="A400" s="115" t="s">
        <v>335</v>
      </c>
      <c r="B400" s="113" t="s">
        <v>249</v>
      </c>
      <c r="C400" s="114" t="s">
        <v>66</v>
      </c>
      <c r="D400" s="114" t="s">
        <v>72</v>
      </c>
      <c r="E400" s="116" t="s">
        <v>94</v>
      </c>
      <c r="F400" s="111"/>
      <c r="G400" s="294">
        <f>G401</f>
        <v>25</v>
      </c>
      <c r="H400" s="300"/>
      <c r="I400" s="300"/>
    </row>
    <row r="401" spans="1:9" s="5" customFormat="1" ht="22.5" x14ac:dyDescent="0.2">
      <c r="A401" s="115" t="s">
        <v>633</v>
      </c>
      <c r="B401" s="113" t="s">
        <v>249</v>
      </c>
      <c r="C401" s="114" t="s">
        <v>66</v>
      </c>
      <c r="D401" s="114" t="s">
        <v>72</v>
      </c>
      <c r="E401" s="116" t="s">
        <v>91</v>
      </c>
      <c r="F401" s="111"/>
      <c r="G401" s="294">
        <f>G402</f>
        <v>25</v>
      </c>
      <c r="H401" s="300"/>
      <c r="I401" s="300"/>
    </row>
    <row r="402" spans="1:9" s="5" customFormat="1" ht="12" customHeight="1" x14ac:dyDescent="0.2">
      <c r="A402" s="112" t="s">
        <v>133</v>
      </c>
      <c r="B402" s="113" t="s">
        <v>249</v>
      </c>
      <c r="C402" s="114" t="s">
        <v>66</v>
      </c>
      <c r="D402" s="114" t="s">
        <v>72</v>
      </c>
      <c r="E402" s="116" t="s">
        <v>91</v>
      </c>
      <c r="F402" s="111">
        <v>725</v>
      </c>
      <c r="G402" s="294">
        <f>75-50</f>
        <v>25</v>
      </c>
      <c r="H402" s="300"/>
      <c r="I402" s="300"/>
    </row>
    <row r="403" spans="1:9" s="63" customFormat="1" ht="21.75" x14ac:dyDescent="0.2">
      <c r="A403" s="119" t="s">
        <v>409</v>
      </c>
      <c r="B403" s="118" t="s">
        <v>340</v>
      </c>
      <c r="C403" s="118"/>
      <c r="D403" s="118"/>
      <c r="E403" s="118"/>
      <c r="F403" s="106"/>
      <c r="G403" s="293">
        <f>G424+G430+G445+G4+G53378+G466+G472+G404+G460+G414</f>
        <v>199138.2</v>
      </c>
      <c r="H403" s="310"/>
      <c r="I403" s="303"/>
    </row>
    <row r="404" spans="1:9" s="63" customFormat="1" ht="74.25" x14ac:dyDescent="0.2">
      <c r="A404" s="278" t="s">
        <v>627</v>
      </c>
      <c r="B404" s="137" t="s">
        <v>628</v>
      </c>
      <c r="C404" s="118"/>
      <c r="D404" s="118"/>
      <c r="E404" s="118"/>
      <c r="F404" s="106"/>
      <c r="G404" s="297">
        <f>G405</f>
        <v>122</v>
      </c>
      <c r="H404" s="303"/>
      <c r="I404" s="311"/>
    </row>
    <row r="405" spans="1:9" s="63" customFormat="1" x14ac:dyDescent="0.2">
      <c r="A405" s="128" t="s">
        <v>8</v>
      </c>
      <c r="B405" s="137" t="s">
        <v>628</v>
      </c>
      <c r="C405" s="137" t="s">
        <v>66</v>
      </c>
      <c r="D405" s="137" t="s">
        <v>34</v>
      </c>
      <c r="E405" s="137"/>
      <c r="F405" s="131"/>
      <c r="G405" s="297">
        <f>G406+G410</f>
        <v>122</v>
      </c>
      <c r="H405" s="303"/>
      <c r="I405" s="303"/>
    </row>
    <row r="406" spans="1:9" s="63" customFormat="1" x14ac:dyDescent="0.2">
      <c r="A406" s="133" t="s">
        <v>9</v>
      </c>
      <c r="B406" s="138" t="s">
        <v>628</v>
      </c>
      <c r="C406" s="138" t="s">
        <v>66</v>
      </c>
      <c r="D406" s="138" t="s">
        <v>63</v>
      </c>
      <c r="E406" s="138"/>
      <c r="F406" s="136"/>
      <c r="G406" s="298">
        <f>G407</f>
        <v>40.700000000000003</v>
      </c>
      <c r="H406" s="303"/>
      <c r="I406" s="303"/>
    </row>
    <row r="407" spans="1:9" s="63" customFormat="1" ht="22.5" x14ac:dyDescent="0.2">
      <c r="A407" s="133" t="s">
        <v>95</v>
      </c>
      <c r="B407" s="138" t="s">
        <v>628</v>
      </c>
      <c r="C407" s="138" t="s">
        <v>66</v>
      </c>
      <c r="D407" s="138" t="s">
        <v>63</v>
      </c>
      <c r="E407" s="138" t="s">
        <v>96</v>
      </c>
      <c r="F407" s="136"/>
      <c r="G407" s="298">
        <f>G408</f>
        <v>40.700000000000003</v>
      </c>
      <c r="H407" s="303"/>
      <c r="I407" s="303"/>
    </row>
    <row r="408" spans="1:9" s="63" customFormat="1" x14ac:dyDescent="0.2">
      <c r="A408" s="133" t="s">
        <v>99</v>
      </c>
      <c r="B408" s="138" t="s">
        <v>628</v>
      </c>
      <c r="C408" s="138" t="s">
        <v>66</v>
      </c>
      <c r="D408" s="138" t="s">
        <v>63</v>
      </c>
      <c r="E408" s="138" t="s">
        <v>100</v>
      </c>
      <c r="F408" s="136"/>
      <c r="G408" s="298">
        <f>G409</f>
        <v>40.700000000000003</v>
      </c>
      <c r="H408" s="303"/>
      <c r="I408" s="303"/>
    </row>
    <row r="409" spans="1:9" s="63" customFormat="1" ht="22.5" x14ac:dyDescent="0.2">
      <c r="A409" s="127" t="s">
        <v>133</v>
      </c>
      <c r="B409" s="138" t="s">
        <v>628</v>
      </c>
      <c r="C409" s="138" t="s">
        <v>66</v>
      </c>
      <c r="D409" s="138" t="s">
        <v>63</v>
      </c>
      <c r="E409" s="138" t="s">
        <v>100</v>
      </c>
      <c r="F409" s="136">
        <v>725</v>
      </c>
      <c r="G409" s="298">
        <v>40.700000000000003</v>
      </c>
      <c r="H409" s="303"/>
      <c r="I409" s="303"/>
    </row>
    <row r="410" spans="1:9" s="63" customFormat="1" x14ac:dyDescent="0.2">
      <c r="A410" s="133" t="s">
        <v>10</v>
      </c>
      <c r="B410" s="138" t="s">
        <v>628</v>
      </c>
      <c r="C410" s="138" t="s">
        <v>66</v>
      </c>
      <c r="D410" s="138" t="s">
        <v>64</v>
      </c>
      <c r="E410" s="138"/>
      <c r="F410" s="136"/>
      <c r="G410" s="298">
        <f>G411</f>
        <v>81.3</v>
      </c>
      <c r="H410" s="303"/>
      <c r="I410" s="303"/>
    </row>
    <row r="411" spans="1:9" s="63" customFormat="1" ht="22.5" x14ac:dyDescent="0.2">
      <c r="A411" s="133" t="s">
        <v>95</v>
      </c>
      <c r="B411" s="138" t="s">
        <v>628</v>
      </c>
      <c r="C411" s="138" t="s">
        <v>66</v>
      </c>
      <c r="D411" s="138" t="s">
        <v>64</v>
      </c>
      <c r="E411" s="138" t="s">
        <v>96</v>
      </c>
      <c r="F411" s="136"/>
      <c r="G411" s="298">
        <f>G412</f>
        <v>81.3</v>
      </c>
      <c r="H411" s="303"/>
      <c r="I411" s="303"/>
    </row>
    <row r="412" spans="1:9" s="63" customFormat="1" x14ac:dyDescent="0.2">
      <c r="A412" s="133" t="s">
        <v>99</v>
      </c>
      <c r="B412" s="138" t="s">
        <v>628</v>
      </c>
      <c r="C412" s="138" t="s">
        <v>66</v>
      </c>
      <c r="D412" s="138" t="s">
        <v>64</v>
      </c>
      <c r="E412" s="138" t="s">
        <v>100</v>
      </c>
      <c r="F412" s="136"/>
      <c r="G412" s="298">
        <f>G413</f>
        <v>81.3</v>
      </c>
      <c r="H412" s="303"/>
      <c r="I412" s="303"/>
    </row>
    <row r="413" spans="1:9" s="63" customFormat="1" ht="22.5" x14ac:dyDescent="0.2">
      <c r="A413" s="127" t="s">
        <v>133</v>
      </c>
      <c r="B413" s="138" t="s">
        <v>628</v>
      </c>
      <c r="C413" s="138" t="s">
        <v>66</v>
      </c>
      <c r="D413" s="138" t="s">
        <v>64</v>
      </c>
      <c r="E413" s="138" t="s">
        <v>100</v>
      </c>
      <c r="F413" s="136">
        <v>725</v>
      </c>
      <c r="G413" s="298">
        <v>81.3</v>
      </c>
      <c r="H413" s="303"/>
      <c r="I413" s="303"/>
    </row>
    <row r="414" spans="1:9" s="63" customFormat="1" ht="53.25" x14ac:dyDescent="0.2">
      <c r="A414" s="481" t="s">
        <v>758</v>
      </c>
      <c r="B414" s="316" t="s">
        <v>641</v>
      </c>
      <c r="C414" s="118"/>
      <c r="D414" s="118"/>
      <c r="E414" s="118"/>
      <c r="F414" s="106"/>
      <c r="G414" s="296">
        <f>G415</f>
        <v>20</v>
      </c>
      <c r="H414" s="303"/>
      <c r="I414" s="303"/>
    </row>
    <row r="415" spans="1:9" s="63" customFormat="1" x14ac:dyDescent="0.2">
      <c r="A415" s="109" t="s">
        <v>8</v>
      </c>
      <c r="B415" s="316" t="s">
        <v>641</v>
      </c>
      <c r="C415" s="118" t="s">
        <v>66</v>
      </c>
      <c r="D415" s="118" t="s">
        <v>34</v>
      </c>
      <c r="E415" s="118"/>
      <c r="F415" s="106"/>
      <c r="G415" s="296">
        <f>G416+G420</f>
        <v>20</v>
      </c>
      <c r="H415" s="303"/>
      <c r="I415" s="303"/>
    </row>
    <row r="416" spans="1:9" s="63" customFormat="1" x14ac:dyDescent="0.2">
      <c r="A416" s="115" t="s">
        <v>9</v>
      </c>
      <c r="B416" s="317" t="s">
        <v>641</v>
      </c>
      <c r="C416" s="116" t="s">
        <v>66</v>
      </c>
      <c r="D416" s="116" t="s">
        <v>63</v>
      </c>
      <c r="E416" s="116"/>
      <c r="F416" s="111"/>
      <c r="G416" s="296">
        <f>G417</f>
        <v>10</v>
      </c>
      <c r="H416" s="303"/>
      <c r="I416" s="303"/>
    </row>
    <row r="417" spans="1:9" s="63" customFormat="1" ht="22.5" x14ac:dyDescent="0.2">
      <c r="A417" s="115" t="s">
        <v>95</v>
      </c>
      <c r="B417" s="317" t="s">
        <v>641</v>
      </c>
      <c r="C417" s="116" t="s">
        <v>66</v>
      </c>
      <c r="D417" s="116" t="s">
        <v>63</v>
      </c>
      <c r="E417" s="116" t="s">
        <v>96</v>
      </c>
      <c r="F417" s="111"/>
      <c r="G417" s="296">
        <f>G418</f>
        <v>10</v>
      </c>
      <c r="H417" s="303"/>
      <c r="I417" s="303"/>
    </row>
    <row r="418" spans="1:9" s="63" customFormat="1" x14ac:dyDescent="0.2">
      <c r="A418" s="115" t="s">
        <v>99</v>
      </c>
      <c r="B418" s="317" t="s">
        <v>641</v>
      </c>
      <c r="C418" s="116" t="s">
        <v>66</v>
      </c>
      <c r="D418" s="116" t="s">
        <v>63</v>
      </c>
      <c r="E418" s="116" t="s">
        <v>100</v>
      </c>
      <c r="F418" s="111"/>
      <c r="G418" s="296">
        <f>G419</f>
        <v>10</v>
      </c>
      <c r="H418" s="303"/>
      <c r="I418" s="303"/>
    </row>
    <row r="419" spans="1:9" s="63" customFormat="1" ht="22.5" x14ac:dyDescent="0.2">
      <c r="A419" s="112" t="s">
        <v>133</v>
      </c>
      <c r="B419" s="317" t="s">
        <v>641</v>
      </c>
      <c r="C419" s="116" t="s">
        <v>66</v>
      </c>
      <c r="D419" s="116" t="s">
        <v>63</v>
      </c>
      <c r="E419" s="116" t="s">
        <v>100</v>
      </c>
      <c r="F419" s="111">
        <v>725</v>
      </c>
      <c r="G419" s="296">
        <v>10</v>
      </c>
      <c r="H419" s="303"/>
      <c r="I419" s="303"/>
    </row>
    <row r="420" spans="1:9" s="63" customFormat="1" x14ac:dyDescent="0.2">
      <c r="A420" s="126" t="s">
        <v>10</v>
      </c>
      <c r="B420" s="317" t="s">
        <v>641</v>
      </c>
      <c r="C420" s="116" t="s">
        <v>66</v>
      </c>
      <c r="D420" s="116" t="s">
        <v>64</v>
      </c>
      <c r="E420" s="116"/>
      <c r="F420" s="111"/>
      <c r="G420" s="296">
        <f>G421</f>
        <v>10</v>
      </c>
      <c r="H420" s="303"/>
      <c r="I420" s="303"/>
    </row>
    <row r="421" spans="1:9" s="63" customFormat="1" ht="22.5" x14ac:dyDescent="0.2">
      <c r="A421" s="115" t="s">
        <v>95</v>
      </c>
      <c r="B421" s="317" t="s">
        <v>641</v>
      </c>
      <c r="C421" s="116" t="s">
        <v>66</v>
      </c>
      <c r="D421" s="116" t="s">
        <v>64</v>
      </c>
      <c r="E421" s="116" t="s">
        <v>96</v>
      </c>
      <c r="F421" s="111"/>
      <c r="G421" s="296">
        <f>G422</f>
        <v>10</v>
      </c>
      <c r="H421" s="303"/>
      <c r="I421" s="303"/>
    </row>
    <row r="422" spans="1:9" s="63" customFormat="1" x14ac:dyDescent="0.2">
      <c r="A422" s="115" t="s">
        <v>99</v>
      </c>
      <c r="B422" s="317" t="s">
        <v>641</v>
      </c>
      <c r="C422" s="116" t="s">
        <v>66</v>
      </c>
      <c r="D422" s="116" t="s">
        <v>64</v>
      </c>
      <c r="E422" s="116" t="s">
        <v>100</v>
      </c>
      <c r="F422" s="111"/>
      <c r="G422" s="296">
        <f>G423</f>
        <v>10</v>
      </c>
      <c r="H422" s="303"/>
      <c r="I422" s="303"/>
    </row>
    <row r="423" spans="1:9" s="63" customFormat="1" ht="22.5" x14ac:dyDescent="0.2">
      <c r="A423" s="112" t="s">
        <v>133</v>
      </c>
      <c r="B423" s="317" t="s">
        <v>641</v>
      </c>
      <c r="C423" s="116" t="s">
        <v>66</v>
      </c>
      <c r="D423" s="116" t="s">
        <v>64</v>
      </c>
      <c r="E423" s="116" t="s">
        <v>100</v>
      </c>
      <c r="F423" s="111">
        <v>725</v>
      </c>
      <c r="G423" s="296">
        <v>10</v>
      </c>
      <c r="H423" s="303"/>
      <c r="I423" s="303"/>
    </row>
    <row r="424" spans="1:9" s="74" customFormat="1" ht="32.25" x14ac:dyDescent="0.2">
      <c r="A424" s="129" t="s">
        <v>432</v>
      </c>
      <c r="B424" s="137" t="s">
        <v>345</v>
      </c>
      <c r="C424" s="137"/>
      <c r="D424" s="137"/>
      <c r="E424" s="137"/>
      <c r="F424" s="131"/>
      <c r="G424" s="297">
        <f>G425</f>
        <v>125808.1</v>
      </c>
      <c r="H424" s="307"/>
      <c r="I424" s="307"/>
    </row>
    <row r="425" spans="1:9" s="74" customFormat="1" x14ac:dyDescent="0.2">
      <c r="A425" s="128" t="s">
        <v>8</v>
      </c>
      <c r="B425" s="137" t="s">
        <v>345</v>
      </c>
      <c r="C425" s="137" t="s">
        <v>66</v>
      </c>
      <c r="D425" s="137" t="s">
        <v>34</v>
      </c>
      <c r="E425" s="137"/>
      <c r="F425" s="131"/>
      <c r="G425" s="297">
        <f>G426</f>
        <v>125808.1</v>
      </c>
      <c r="H425" s="307"/>
      <c r="I425" s="307"/>
    </row>
    <row r="426" spans="1:9" s="76" customFormat="1" x14ac:dyDescent="0.2">
      <c r="A426" s="133" t="s">
        <v>10</v>
      </c>
      <c r="B426" s="138" t="s">
        <v>345</v>
      </c>
      <c r="C426" s="138" t="s">
        <v>66</v>
      </c>
      <c r="D426" s="138" t="s">
        <v>64</v>
      </c>
      <c r="E426" s="138"/>
      <c r="F426" s="136"/>
      <c r="G426" s="298">
        <f>G427</f>
        <v>125808.1</v>
      </c>
      <c r="H426" s="308"/>
      <c r="I426" s="308"/>
    </row>
    <row r="427" spans="1:9" s="76" customFormat="1" ht="22.5" x14ac:dyDescent="0.2">
      <c r="A427" s="133" t="s">
        <v>95</v>
      </c>
      <c r="B427" s="138" t="s">
        <v>345</v>
      </c>
      <c r="C427" s="138" t="s">
        <v>66</v>
      </c>
      <c r="D427" s="138" t="s">
        <v>64</v>
      </c>
      <c r="E427" s="138" t="s">
        <v>96</v>
      </c>
      <c r="F427" s="136"/>
      <c r="G427" s="298">
        <f>G428</f>
        <v>125808.1</v>
      </c>
      <c r="H427" s="308"/>
      <c r="I427" s="308"/>
    </row>
    <row r="428" spans="1:9" s="76" customFormat="1" x14ac:dyDescent="0.2">
      <c r="A428" s="133" t="s">
        <v>99</v>
      </c>
      <c r="B428" s="138" t="s">
        <v>345</v>
      </c>
      <c r="C428" s="138" t="s">
        <v>66</v>
      </c>
      <c r="D428" s="138" t="s">
        <v>64</v>
      </c>
      <c r="E428" s="138" t="s">
        <v>100</v>
      </c>
      <c r="F428" s="136"/>
      <c r="G428" s="298">
        <f>G429</f>
        <v>125808.1</v>
      </c>
      <c r="H428" s="308"/>
      <c r="I428" s="308"/>
    </row>
    <row r="429" spans="1:9" s="76" customFormat="1" ht="12.75" customHeight="1" x14ac:dyDescent="0.2">
      <c r="A429" s="127" t="s">
        <v>133</v>
      </c>
      <c r="B429" s="138" t="s">
        <v>345</v>
      </c>
      <c r="C429" s="138" t="s">
        <v>66</v>
      </c>
      <c r="D429" s="138" t="s">
        <v>64</v>
      </c>
      <c r="E429" s="138" t="s">
        <v>100</v>
      </c>
      <c r="F429" s="136">
        <v>725</v>
      </c>
      <c r="G429" s="415">
        <f>115723.5-745+10829.6</f>
        <v>125808.1</v>
      </c>
      <c r="H429" s="308"/>
      <c r="I429" s="308"/>
    </row>
    <row r="430" spans="1:9" s="74" customFormat="1" ht="39.6" customHeight="1" x14ac:dyDescent="0.2">
      <c r="A430" s="129" t="s">
        <v>433</v>
      </c>
      <c r="B430" s="137" t="s">
        <v>341</v>
      </c>
      <c r="C430" s="137"/>
      <c r="D430" s="137"/>
      <c r="E430" s="137"/>
      <c r="F430" s="131"/>
      <c r="G430" s="297">
        <f>G431</f>
        <v>1242.6999999999998</v>
      </c>
      <c r="H430" s="307"/>
      <c r="I430" s="307"/>
    </row>
    <row r="431" spans="1:9" s="74" customFormat="1" x14ac:dyDescent="0.2">
      <c r="A431" s="128" t="s">
        <v>8</v>
      </c>
      <c r="B431" s="137" t="s">
        <v>341</v>
      </c>
      <c r="C431" s="137" t="s">
        <v>66</v>
      </c>
      <c r="D431" s="137" t="s">
        <v>34</v>
      </c>
      <c r="E431" s="137"/>
      <c r="F431" s="131"/>
      <c r="G431" s="297">
        <f>G432+G436+G440</f>
        <v>1242.6999999999998</v>
      </c>
      <c r="H431" s="307"/>
      <c r="I431" s="307"/>
    </row>
    <row r="432" spans="1:9" s="76" customFormat="1" x14ac:dyDescent="0.2">
      <c r="A432" s="133" t="s">
        <v>9</v>
      </c>
      <c r="B432" s="138" t="s">
        <v>341</v>
      </c>
      <c r="C432" s="138" t="s">
        <v>66</v>
      </c>
      <c r="D432" s="138" t="s">
        <v>63</v>
      </c>
      <c r="E432" s="138"/>
      <c r="F432" s="136"/>
      <c r="G432" s="298">
        <f>G433</f>
        <v>191.70000000000002</v>
      </c>
      <c r="H432" s="308"/>
      <c r="I432" s="308"/>
    </row>
    <row r="433" spans="1:9" s="76" customFormat="1" ht="22.5" x14ac:dyDescent="0.2">
      <c r="A433" s="133" t="s">
        <v>95</v>
      </c>
      <c r="B433" s="138" t="s">
        <v>341</v>
      </c>
      <c r="C433" s="138" t="s">
        <v>66</v>
      </c>
      <c r="D433" s="138" t="s">
        <v>63</v>
      </c>
      <c r="E433" s="138" t="s">
        <v>96</v>
      </c>
      <c r="F433" s="136"/>
      <c r="G433" s="298">
        <f>G434</f>
        <v>191.70000000000002</v>
      </c>
      <c r="H433" s="308"/>
      <c r="I433" s="308"/>
    </row>
    <row r="434" spans="1:9" s="76" customFormat="1" x14ac:dyDescent="0.2">
      <c r="A434" s="133" t="s">
        <v>99</v>
      </c>
      <c r="B434" s="138" t="s">
        <v>341</v>
      </c>
      <c r="C434" s="138" t="s">
        <v>66</v>
      </c>
      <c r="D434" s="138" t="s">
        <v>63</v>
      </c>
      <c r="E434" s="138" t="s">
        <v>100</v>
      </c>
      <c r="F434" s="136"/>
      <c r="G434" s="298">
        <f>G435</f>
        <v>191.70000000000002</v>
      </c>
      <c r="H434" s="308"/>
      <c r="I434" s="308"/>
    </row>
    <row r="435" spans="1:9" s="76" customFormat="1" ht="12" customHeight="1" x14ac:dyDescent="0.2">
      <c r="A435" s="127" t="s">
        <v>133</v>
      </c>
      <c r="B435" s="138" t="s">
        <v>341</v>
      </c>
      <c r="C435" s="138" t="s">
        <v>66</v>
      </c>
      <c r="D435" s="138" t="s">
        <v>63</v>
      </c>
      <c r="E435" s="138" t="s">
        <v>100</v>
      </c>
      <c r="F435" s="136">
        <v>725</v>
      </c>
      <c r="G435" s="298">
        <f>297.1-105.4</f>
        <v>191.70000000000002</v>
      </c>
      <c r="H435" s="308"/>
      <c r="I435" s="308"/>
    </row>
    <row r="436" spans="1:9" s="76" customFormat="1" x14ac:dyDescent="0.2">
      <c r="A436" s="127" t="s">
        <v>10</v>
      </c>
      <c r="B436" s="138" t="s">
        <v>341</v>
      </c>
      <c r="C436" s="138" t="s">
        <v>66</v>
      </c>
      <c r="D436" s="138" t="s">
        <v>64</v>
      </c>
      <c r="E436" s="138"/>
      <c r="F436" s="136"/>
      <c r="G436" s="298">
        <f>G437</f>
        <v>683.89999999999986</v>
      </c>
      <c r="H436" s="308"/>
      <c r="I436" s="308"/>
    </row>
    <row r="437" spans="1:9" s="76" customFormat="1" ht="22.5" x14ac:dyDescent="0.2">
      <c r="A437" s="133" t="s">
        <v>95</v>
      </c>
      <c r="B437" s="138" t="s">
        <v>341</v>
      </c>
      <c r="C437" s="138" t="s">
        <v>66</v>
      </c>
      <c r="D437" s="138" t="s">
        <v>64</v>
      </c>
      <c r="E437" s="138" t="s">
        <v>96</v>
      </c>
      <c r="F437" s="136"/>
      <c r="G437" s="298">
        <f>G438</f>
        <v>683.89999999999986</v>
      </c>
      <c r="H437" s="308"/>
      <c r="I437" s="308"/>
    </row>
    <row r="438" spans="1:9" s="76" customFormat="1" x14ac:dyDescent="0.2">
      <c r="A438" s="133" t="s">
        <v>99</v>
      </c>
      <c r="B438" s="138" t="s">
        <v>341</v>
      </c>
      <c r="C438" s="138" t="s">
        <v>66</v>
      </c>
      <c r="D438" s="138" t="s">
        <v>64</v>
      </c>
      <c r="E438" s="138" t="s">
        <v>100</v>
      </c>
      <c r="F438" s="136"/>
      <c r="G438" s="298">
        <f>G439</f>
        <v>683.89999999999986</v>
      </c>
      <c r="H438" s="308"/>
      <c r="I438" s="308"/>
    </row>
    <row r="439" spans="1:9" s="76" customFormat="1" ht="12.75" customHeight="1" x14ac:dyDescent="0.2">
      <c r="A439" s="127" t="s">
        <v>133</v>
      </c>
      <c r="B439" s="138" t="s">
        <v>341</v>
      </c>
      <c r="C439" s="138" t="s">
        <v>66</v>
      </c>
      <c r="D439" s="138" t="s">
        <v>64</v>
      </c>
      <c r="E439" s="138" t="s">
        <v>100</v>
      </c>
      <c r="F439" s="136">
        <v>725</v>
      </c>
      <c r="G439" s="298">
        <f>1186.1-502.2</f>
        <v>683.89999999999986</v>
      </c>
      <c r="H439" s="308"/>
      <c r="I439" s="308"/>
    </row>
    <row r="440" spans="1:9" s="76" customFormat="1" x14ac:dyDescent="0.2">
      <c r="A440" s="127" t="s">
        <v>306</v>
      </c>
      <c r="B440" s="138" t="s">
        <v>341</v>
      </c>
      <c r="C440" s="138" t="s">
        <v>66</v>
      </c>
      <c r="D440" s="138" t="s">
        <v>67</v>
      </c>
      <c r="E440" s="138"/>
      <c r="F440" s="136"/>
      <c r="G440" s="298">
        <f>G441</f>
        <v>367.1</v>
      </c>
      <c r="H440" s="308"/>
      <c r="I440" s="308"/>
    </row>
    <row r="441" spans="1:9" s="76" customFormat="1" ht="22.5" x14ac:dyDescent="0.2">
      <c r="A441" s="133" t="s">
        <v>95</v>
      </c>
      <c r="B441" s="138" t="s">
        <v>341</v>
      </c>
      <c r="C441" s="138" t="s">
        <v>66</v>
      </c>
      <c r="D441" s="138" t="s">
        <v>67</v>
      </c>
      <c r="E441" s="138" t="s">
        <v>96</v>
      </c>
      <c r="F441" s="136"/>
      <c r="G441" s="298">
        <f>G442</f>
        <v>367.1</v>
      </c>
      <c r="H441" s="308"/>
      <c r="I441" s="308"/>
    </row>
    <row r="442" spans="1:9" s="76" customFormat="1" x14ac:dyDescent="0.2">
      <c r="A442" s="133" t="s">
        <v>99</v>
      </c>
      <c r="B442" s="138" t="s">
        <v>341</v>
      </c>
      <c r="C442" s="138" t="s">
        <v>66</v>
      </c>
      <c r="D442" s="138" t="s">
        <v>67</v>
      </c>
      <c r="E442" s="138" t="s">
        <v>100</v>
      </c>
      <c r="F442" s="136"/>
      <c r="G442" s="298">
        <f>G443+G444</f>
        <v>367.1</v>
      </c>
      <c r="H442" s="308"/>
      <c r="I442" s="308"/>
    </row>
    <row r="443" spans="1:9" s="76" customFormat="1" ht="12" customHeight="1" x14ac:dyDescent="0.2">
      <c r="A443" s="127" t="s">
        <v>133</v>
      </c>
      <c r="B443" s="138" t="s">
        <v>341</v>
      </c>
      <c r="C443" s="138" t="s">
        <v>66</v>
      </c>
      <c r="D443" s="138" t="s">
        <v>67</v>
      </c>
      <c r="E443" s="138" t="s">
        <v>100</v>
      </c>
      <c r="F443" s="136">
        <v>725</v>
      </c>
      <c r="G443" s="298">
        <f>156.5-41.4</f>
        <v>115.1</v>
      </c>
      <c r="H443" s="308"/>
      <c r="I443" s="308"/>
    </row>
    <row r="444" spans="1:9" s="76" customFormat="1" ht="22.5" x14ac:dyDescent="0.2">
      <c r="A444" s="127" t="s">
        <v>134</v>
      </c>
      <c r="B444" s="138" t="s">
        <v>341</v>
      </c>
      <c r="C444" s="138" t="s">
        <v>66</v>
      </c>
      <c r="D444" s="138" t="s">
        <v>67</v>
      </c>
      <c r="E444" s="138" t="s">
        <v>100</v>
      </c>
      <c r="F444" s="136">
        <v>726</v>
      </c>
      <c r="G444" s="298">
        <v>252</v>
      </c>
      <c r="H444" s="308"/>
      <c r="I444" s="308"/>
    </row>
    <row r="445" spans="1:9" s="74" customFormat="1" ht="47.45" customHeight="1" x14ac:dyDescent="0.2">
      <c r="A445" s="129" t="s">
        <v>612</v>
      </c>
      <c r="B445" s="137" t="s">
        <v>342</v>
      </c>
      <c r="C445" s="137"/>
      <c r="D445" s="137"/>
      <c r="E445" s="137"/>
      <c r="F445" s="131"/>
      <c r="G445" s="297">
        <f>G446</f>
        <v>5766.2999999999993</v>
      </c>
      <c r="H445" s="307"/>
      <c r="I445" s="307"/>
    </row>
    <row r="446" spans="1:9" s="74" customFormat="1" x14ac:dyDescent="0.2">
      <c r="A446" s="128" t="s">
        <v>8</v>
      </c>
      <c r="B446" s="137" t="s">
        <v>342</v>
      </c>
      <c r="C446" s="137" t="s">
        <v>66</v>
      </c>
      <c r="D446" s="137" t="s">
        <v>34</v>
      </c>
      <c r="E446" s="137"/>
      <c r="F446" s="131"/>
      <c r="G446" s="297">
        <f>G447+G451+G455</f>
        <v>5766.2999999999993</v>
      </c>
      <c r="H446" s="307"/>
      <c r="I446" s="307"/>
    </row>
    <row r="447" spans="1:9" s="76" customFormat="1" x14ac:dyDescent="0.2">
      <c r="A447" s="133" t="s">
        <v>9</v>
      </c>
      <c r="B447" s="138" t="s">
        <v>342</v>
      </c>
      <c r="C447" s="138" t="s">
        <v>66</v>
      </c>
      <c r="D447" s="138" t="s">
        <v>63</v>
      </c>
      <c r="E447" s="138"/>
      <c r="F447" s="136"/>
      <c r="G447" s="298">
        <f>G448</f>
        <v>1136.2</v>
      </c>
      <c r="H447" s="308"/>
      <c r="I447" s="308"/>
    </row>
    <row r="448" spans="1:9" s="76" customFormat="1" ht="22.5" x14ac:dyDescent="0.2">
      <c r="A448" s="133" t="s">
        <v>95</v>
      </c>
      <c r="B448" s="138" t="s">
        <v>342</v>
      </c>
      <c r="C448" s="138" t="s">
        <v>66</v>
      </c>
      <c r="D448" s="138" t="s">
        <v>63</v>
      </c>
      <c r="E448" s="138" t="s">
        <v>96</v>
      </c>
      <c r="F448" s="136"/>
      <c r="G448" s="298">
        <f>G449</f>
        <v>1136.2</v>
      </c>
      <c r="H448" s="308"/>
      <c r="I448" s="308"/>
    </row>
    <row r="449" spans="1:9" s="76" customFormat="1" x14ac:dyDescent="0.2">
      <c r="A449" s="133" t="s">
        <v>99</v>
      </c>
      <c r="B449" s="138" t="s">
        <v>342</v>
      </c>
      <c r="C449" s="138" t="s">
        <v>66</v>
      </c>
      <c r="D449" s="138" t="s">
        <v>63</v>
      </c>
      <c r="E449" s="138" t="s">
        <v>100</v>
      </c>
      <c r="F449" s="136"/>
      <c r="G449" s="298">
        <f>G450</f>
        <v>1136.2</v>
      </c>
      <c r="H449" s="308"/>
      <c r="I449" s="308"/>
    </row>
    <row r="450" spans="1:9" s="76" customFormat="1" ht="13.5" customHeight="1" x14ac:dyDescent="0.2">
      <c r="A450" s="127" t="s">
        <v>133</v>
      </c>
      <c r="B450" s="138" t="s">
        <v>342</v>
      </c>
      <c r="C450" s="138" t="s">
        <v>66</v>
      </c>
      <c r="D450" s="138" t="s">
        <v>63</v>
      </c>
      <c r="E450" s="138" t="s">
        <v>100</v>
      </c>
      <c r="F450" s="136">
        <v>725</v>
      </c>
      <c r="G450" s="298">
        <v>1136.2</v>
      </c>
      <c r="H450" s="308"/>
      <c r="I450" s="308"/>
    </row>
    <row r="451" spans="1:9" s="76" customFormat="1" x14ac:dyDescent="0.2">
      <c r="A451" s="127" t="s">
        <v>10</v>
      </c>
      <c r="B451" s="138" t="s">
        <v>342</v>
      </c>
      <c r="C451" s="138" t="s">
        <v>66</v>
      </c>
      <c r="D451" s="138" t="s">
        <v>64</v>
      </c>
      <c r="E451" s="138"/>
      <c r="F451" s="136"/>
      <c r="G451" s="298">
        <f>G452</f>
        <v>3329.5</v>
      </c>
      <c r="H451" s="308"/>
      <c r="I451" s="308"/>
    </row>
    <row r="452" spans="1:9" s="76" customFormat="1" ht="22.5" x14ac:dyDescent="0.2">
      <c r="A452" s="133" t="s">
        <v>95</v>
      </c>
      <c r="B452" s="138" t="s">
        <v>342</v>
      </c>
      <c r="C452" s="138" t="s">
        <v>66</v>
      </c>
      <c r="D452" s="138" t="s">
        <v>64</v>
      </c>
      <c r="E452" s="138" t="s">
        <v>96</v>
      </c>
      <c r="F452" s="136"/>
      <c r="G452" s="298">
        <f>G453</f>
        <v>3329.5</v>
      </c>
      <c r="H452" s="308"/>
      <c r="I452" s="308"/>
    </row>
    <row r="453" spans="1:9" s="76" customFormat="1" x14ac:dyDescent="0.2">
      <c r="A453" s="133" t="s">
        <v>99</v>
      </c>
      <c r="B453" s="138" t="s">
        <v>342</v>
      </c>
      <c r="C453" s="138" t="s">
        <v>66</v>
      </c>
      <c r="D453" s="138" t="s">
        <v>64</v>
      </c>
      <c r="E453" s="138" t="s">
        <v>100</v>
      </c>
      <c r="F453" s="136"/>
      <c r="G453" s="298">
        <f>G454</f>
        <v>3329.5</v>
      </c>
      <c r="H453" s="308"/>
      <c r="I453" s="308"/>
    </row>
    <row r="454" spans="1:9" s="76" customFormat="1" ht="11.25" customHeight="1" x14ac:dyDescent="0.2">
      <c r="A454" s="127" t="s">
        <v>133</v>
      </c>
      <c r="B454" s="138" t="s">
        <v>342</v>
      </c>
      <c r="C454" s="138" t="s">
        <v>66</v>
      </c>
      <c r="D454" s="138" t="s">
        <v>64</v>
      </c>
      <c r="E454" s="138" t="s">
        <v>100</v>
      </c>
      <c r="F454" s="136">
        <v>725</v>
      </c>
      <c r="G454" s="298">
        <v>3329.5</v>
      </c>
      <c r="H454" s="308"/>
      <c r="I454" s="308"/>
    </row>
    <row r="455" spans="1:9" s="76" customFormat="1" x14ac:dyDescent="0.2">
      <c r="A455" s="127" t="s">
        <v>306</v>
      </c>
      <c r="B455" s="138" t="s">
        <v>342</v>
      </c>
      <c r="C455" s="138" t="s">
        <v>66</v>
      </c>
      <c r="D455" s="138" t="s">
        <v>67</v>
      </c>
      <c r="E455" s="138"/>
      <c r="F455" s="136"/>
      <c r="G455" s="298">
        <f>G456</f>
        <v>1300.5999999999999</v>
      </c>
      <c r="H455" s="308"/>
      <c r="I455" s="308"/>
    </row>
    <row r="456" spans="1:9" s="76" customFormat="1" ht="22.5" x14ac:dyDescent="0.2">
      <c r="A456" s="133" t="s">
        <v>95</v>
      </c>
      <c r="B456" s="138" t="s">
        <v>342</v>
      </c>
      <c r="C456" s="138" t="s">
        <v>66</v>
      </c>
      <c r="D456" s="138" t="s">
        <v>67</v>
      </c>
      <c r="E456" s="138" t="s">
        <v>96</v>
      </c>
      <c r="F456" s="136"/>
      <c r="G456" s="298">
        <f>G457</f>
        <v>1300.5999999999999</v>
      </c>
      <c r="H456" s="308"/>
      <c r="I456" s="308"/>
    </row>
    <row r="457" spans="1:9" s="76" customFormat="1" x14ac:dyDescent="0.2">
      <c r="A457" s="133" t="s">
        <v>99</v>
      </c>
      <c r="B457" s="138" t="s">
        <v>342</v>
      </c>
      <c r="C457" s="138" t="s">
        <v>66</v>
      </c>
      <c r="D457" s="138" t="s">
        <v>67</v>
      </c>
      <c r="E457" s="138" t="s">
        <v>100</v>
      </c>
      <c r="F457" s="136"/>
      <c r="G457" s="298">
        <f>G458+G459</f>
        <v>1300.5999999999999</v>
      </c>
      <c r="H457" s="308"/>
      <c r="I457" s="308"/>
    </row>
    <row r="458" spans="1:9" s="76" customFormat="1" ht="11.25" customHeight="1" x14ac:dyDescent="0.2">
      <c r="A458" s="127" t="s">
        <v>133</v>
      </c>
      <c r="B458" s="138" t="s">
        <v>342</v>
      </c>
      <c r="C458" s="138" t="s">
        <v>66</v>
      </c>
      <c r="D458" s="138" t="s">
        <v>67</v>
      </c>
      <c r="E458" s="138" t="s">
        <v>100</v>
      </c>
      <c r="F458" s="136">
        <v>725</v>
      </c>
      <c r="G458" s="298">
        <v>719.8</v>
      </c>
      <c r="H458" s="308"/>
      <c r="I458" s="308"/>
    </row>
    <row r="459" spans="1:9" s="76" customFormat="1" ht="22.5" x14ac:dyDescent="0.2">
      <c r="A459" s="127" t="s">
        <v>134</v>
      </c>
      <c r="B459" s="138" t="s">
        <v>342</v>
      </c>
      <c r="C459" s="138" t="s">
        <v>66</v>
      </c>
      <c r="D459" s="138" t="s">
        <v>67</v>
      </c>
      <c r="E459" s="138" t="s">
        <v>100</v>
      </c>
      <c r="F459" s="136">
        <v>726</v>
      </c>
      <c r="G459" s="298">
        <v>580.79999999999995</v>
      </c>
      <c r="H459" s="308"/>
      <c r="I459" s="308"/>
    </row>
    <row r="460" spans="1:9" s="74" customFormat="1" ht="42.75" customHeight="1" x14ac:dyDescent="0.2">
      <c r="A460" s="129" t="s">
        <v>434</v>
      </c>
      <c r="B460" s="137" t="s">
        <v>343</v>
      </c>
      <c r="C460" s="137"/>
      <c r="D460" s="137"/>
      <c r="E460" s="137"/>
      <c r="F460" s="131"/>
      <c r="G460" s="297">
        <f>G461</f>
        <v>52310.3</v>
      </c>
      <c r="H460" s="307"/>
      <c r="I460" s="307"/>
    </row>
    <row r="461" spans="1:9" s="74" customFormat="1" x14ac:dyDescent="0.2">
      <c r="A461" s="128" t="s">
        <v>8</v>
      </c>
      <c r="B461" s="137" t="s">
        <v>343</v>
      </c>
      <c r="C461" s="137" t="s">
        <v>66</v>
      </c>
      <c r="D461" s="137" t="s">
        <v>34</v>
      </c>
      <c r="E461" s="137"/>
      <c r="F461" s="131"/>
      <c r="G461" s="297">
        <f>G462</f>
        <v>52310.3</v>
      </c>
      <c r="H461" s="307"/>
      <c r="I461" s="307"/>
    </row>
    <row r="462" spans="1:9" s="76" customFormat="1" x14ac:dyDescent="0.2">
      <c r="A462" s="133" t="s">
        <v>9</v>
      </c>
      <c r="B462" s="138" t="s">
        <v>343</v>
      </c>
      <c r="C462" s="138" t="s">
        <v>66</v>
      </c>
      <c r="D462" s="138" t="s">
        <v>63</v>
      </c>
      <c r="E462" s="138"/>
      <c r="F462" s="136"/>
      <c r="G462" s="298">
        <f>G463</f>
        <v>52310.3</v>
      </c>
      <c r="H462" s="308"/>
      <c r="I462" s="308"/>
    </row>
    <row r="463" spans="1:9" s="76" customFormat="1" ht="22.5" x14ac:dyDescent="0.2">
      <c r="A463" s="133" t="s">
        <v>95</v>
      </c>
      <c r="B463" s="138" t="s">
        <v>343</v>
      </c>
      <c r="C463" s="138" t="s">
        <v>66</v>
      </c>
      <c r="D463" s="138" t="s">
        <v>63</v>
      </c>
      <c r="E463" s="138" t="s">
        <v>96</v>
      </c>
      <c r="F463" s="136"/>
      <c r="G463" s="298">
        <f>G464</f>
        <v>52310.3</v>
      </c>
      <c r="H463" s="308"/>
      <c r="I463" s="308"/>
    </row>
    <row r="464" spans="1:9" s="76" customFormat="1" x14ac:dyDescent="0.2">
      <c r="A464" s="133" t="s">
        <v>99</v>
      </c>
      <c r="B464" s="138" t="s">
        <v>343</v>
      </c>
      <c r="C464" s="138" t="s">
        <v>66</v>
      </c>
      <c r="D464" s="138" t="s">
        <v>63</v>
      </c>
      <c r="E464" s="138" t="s">
        <v>100</v>
      </c>
      <c r="F464" s="136"/>
      <c r="G464" s="298">
        <f>G465</f>
        <v>52310.3</v>
      </c>
      <c r="H464" s="308"/>
      <c r="I464" s="308"/>
    </row>
    <row r="465" spans="1:9" s="76" customFormat="1" ht="10.5" customHeight="1" x14ac:dyDescent="0.2">
      <c r="A465" s="127" t="s">
        <v>133</v>
      </c>
      <c r="B465" s="138" t="s">
        <v>343</v>
      </c>
      <c r="C465" s="138" t="s">
        <v>66</v>
      </c>
      <c r="D465" s="138" t="s">
        <v>63</v>
      </c>
      <c r="E465" s="138" t="s">
        <v>100</v>
      </c>
      <c r="F465" s="136">
        <v>725</v>
      </c>
      <c r="G465" s="415">
        <f>65545.3-13235</f>
        <v>52310.3</v>
      </c>
      <c r="H465" s="308"/>
      <c r="I465" s="308"/>
    </row>
    <row r="466" spans="1:9" s="74" customFormat="1" ht="21.75" x14ac:dyDescent="0.2">
      <c r="A466" s="129" t="s">
        <v>435</v>
      </c>
      <c r="B466" s="137" t="s">
        <v>346</v>
      </c>
      <c r="C466" s="137"/>
      <c r="D466" s="137"/>
      <c r="E466" s="137"/>
      <c r="F466" s="131"/>
      <c r="G466" s="297">
        <f>G467</f>
        <v>1210.9000000000001</v>
      </c>
      <c r="H466" s="307"/>
      <c r="I466" s="307"/>
    </row>
    <row r="467" spans="1:9" s="74" customFormat="1" x14ac:dyDescent="0.2">
      <c r="A467" s="128" t="s">
        <v>8</v>
      </c>
      <c r="B467" s="137" t="s">
        <v>346</v>
      </c>
      <c r="C467" s="137" t="s">
        <v>66</v>
      </c>
      <c r="D467" s="137" t="s">
        <v>34</v>
      </c>
      <c r="E467" s="137"/>
      <c r="F467" s="131"/>
      <c r="G467" s="297">
        <f>G468</f>
        <v>1210.9000000000001</v>
      </c>
      <c r="H467" s="307"/>
      <c r="I467" s="307"/>
    </row>
    <row r="468" spans="1:9" s="76" customFormat="1" x14ac:dyDescent="0.2">
      <c r="A468" s="133" t="s">
        <v>10</v>
      </c>
      <c r="B468" s="138" t="s">
        <v>346</v>
      </c>
      <c r="C468" s="138" t="s">
        <v>66</v>
      </c>
      <c r="D468" s="138" t="s">
        <v>64</v>
      </c>
      <c r="E468" s="138"/>
      <c r="F468" s="136"/>
      <c r="G468" s="298">
        <f>G469</f>
        <v>1210.9000000000001</v>
      </c>
      <c r="H468" s="308"/>
      <c r="I468" s="308"/>
    </row>
    <row r="469" spans="1:9" s="76" customFormat="1" ht="22.5" x14ac:dyDescent="0.2">
      <c r="A469" s="133" t="s">
        <v>95</v>
      </c>
      <c r="B469" s="138" t="s">
        <v>346</v>
      </c>
      <c r="C469" s="138" t="s">
        <v>66</v>
      </c>
      <c r="D469" s="138" t="s">
        <v>64</v>
      </c>
      <c r="E469" s="138" t="s">
        <v>96</v>
      </c>
      <c r="F469" s="136"/>
      <c r="G469" s="298">
        <f>G470</f>
        <v>1210.9000000000001</v>
      </c>
      <c r="H469" s="308"/>
      <c r="I469" s="308"/>
    </row>
    <row r="470" spans="1:9" s="76" customFormat="1" x14ac:dyDescent="0.2">
      <c r="A470" s="133" t="s">
        <v>99</v>
      </c>
      <c r="B470" s="138" t="s">
        <v>346</v>
      </c>
      <c r="C470" s="138" t="s">
        <v>66</v>
      </c>
      <c r="D470" s="138" t="s">
        <v>64</v>
      </c>
      <c r="E470" s="138" t="s">
        <v>100</v>
      </c>
      <c r="F470" s="136"/>
      <c r="G470" s="298">
        <f>G471</f>
        <v>1210.9000000000001</v>
      </c>
      <c r="H470" s="308"/>
      <c r="I470" s="308"/>
    </row>
    <row r="471" spans="1:9" s="76" customFormat="1" ht="12.75" customHeight="1" x14ac:dyDescent="0.2">
      <c r="A471" s="127" t="s">
        <v>133</v>
      </c>
      <c r="B471" s="138" t="s">
        <v>346</v>
      </c>
      <c r="C471" s="138" t="s">
        <v>66</v>
      </c>
      <c r="D471" s="138" t="s">
        <v>64</v>
      </c>
      <c r="E471" s="138" t="s">
        <v>100</v>
      </c>
      <c r="F471" s="136">
        <v>725</v>
      </c>
      <c r="G471" s="298">
        <v>1210.9000000000001</v>
      </c>
      <c r="H471" s="308"/>
      <c r="I471" s="308"/>
    </row>
    <row r="472" spans="1:9" s="74" customFormat="1" ht="32.450000000000003" customHeight="1" x14ac:dyDescent="0.2">
      <c r="A472" s="129" t="s">
        <v>436</v>
      </c>
      <c r="B472" s="137" t="s">
        <v>344</v>
      </c>
      <c r="C472" s="137"/>
      <c r="D472" s="137"/>
      <c r="E472" s="137"/>
      <c r="F472" s="131"/>
      <c r="G472" s="297">
        <f>G473</f>
        <v>12657.9</v>
      </c>
      <c r="H472" s="307"/>
      <c r="I472" s="307"/>
    </row>
    <row r="473" spans="1:9" s="74" customFormat="1" x14ac:dyDescent="0.2">
      <c r="A473" s="128" t="s">
        <v>8</v>
      </c>
      <c r="B473" s="137" t="s">
        <v>344</v>
      </c>
      <c r="C473" s="137" t="s">
        <v>66</v>
      </c>
      <c r="D473" s="137" t="s">
        <v>34</v>
      </c>
      <c r="E473" s="137"/>
      <c r="F473" s="131"/>
      <c r="G473" s="297">
        <f>G474+G478+G482</f>
        <v>12657.9</v>
      </c>
      <c r="H473" s="307"/>
      <c r="I473" s="307"/>
    </row>
    <row r="474" spans="1:9" s="76" customFormat="1" x14ac:dyDescent="0.2">
      <c r="A474" s="133" t="s">
        <v>9</v>
      </c>
      <c r="B474" s="138" t="s">
        <v>344</v>
      </c>
      <c r="C474" s="138" t="s">
        <v>66</v>
      </c>
      <c r="D474" s="138" t="s">
        <v>63</v>
      </c>
      <c r="E474" s="138"/>
      <c r="F474" s="136"/>
      <c r="G474" s="298">
        <f>G475</f>
        <v>1771.5</v>
      </c>
      <c r="H474" s="308"/>
      <c r="I474" s="308"/>
    </row>
    <row r="475" spans="1:9" s="76" customFormat="1" ht="22.5" x14ac:dyDescent="0.2">
      <c r="A475" s="133" t="s">
        <v>95</v>
      </c>
      <c r="B475" s="138" t="s">
        <v>344</v>
      </c>
      <c r="C475" s="138" t="s">
        <v>66</v>
      </c>
      <c r="D475" s="138" t="s">
        <v>63</v>
      </c>
      <c r="E475" s="138" t="s">
        <v>96</v>
      </c>
      <c r="F475" s="136"/>
      <c r="G475" s="298">
        <f>G476</f>
        <v>1771.5</v>
      </c>
      <c r="H475" s="308"/>
      <c r="I475" s="308"/>
    </row>
    <row r="476" spans="1:9" s="76" customFormat="1" x14ac:dyDescent="0.2">
      <c r="A476" s="133" t="s">
        <v>99</v>
      </c>
      <c r="B476" s="138" t="s">
        <v>344</v>
      </c>
      <c r="C476" s="138" t="s">
        <v>66</v>
      </c>
      <c r="D476" s="138" t="s">
        <v>63</v>
      </c>
      <c r="E476" s="138" t="s">
        <v>100</v>
      </c>
      <c r="F476" s="136"/>
      <c r="G476" s="298">
        <f>G477</f>
        <v>1771.5</v>
      </c>
      <c r="H476" s="308"/>
      <c r="I476" s="308"/>
    </row>
    <row r="477" spans="1:9" s="76" customFormat="1" ht="13.5" customHeight="1" x14ac:dyDescent="0.2">
      <c r="A477" s="127" t="s">
        <v>133</v>
      </c>
      <c r="B477" s="138" t="s">
        <v>344</v>
      </c>
      <c r="C477" s="138" t="s">
        <v>66</v>
      </c>
      <c r="D477" s="138" t="s">
        <v>63</v>
      </c>
      <c r="E477" s="138" t="s">
        <v>100</v>
      </c>
      <c r="F477" s="136">
        <v>725</v>
      </c>
      <c r="G477" s="298">
        <v>1771.5</v>
      </c>
      <c r="H477" s="308"/>
      <c r="I477" s="308"/>
    </row>
    <row r="478" spans="1:9" s="76" customFormat="1" x14ac:dyDescent="0.2">
      <c r="A478" s="133" t="s">
        <v>10</v>
      </c>
      <c r="B478" s="138" t="s">
        <v>344</v>
      </c>
      <c r="C478" s="138" t="s">
        <v>66</v>
      </c>
      <c r="D478" s="138" t="s">
        <v>64</v>
      </c>
      <c r="E478" s="138"/>
      <c r="F478" s="136"/>
      <c r="G478" s="298">
        <f>G479</f>
        <v>8826.4</v>
      </c>
      <c r="H478" s="308"/>
      <c r="I478" s="308"/>
    </row>
    <row r="479" spans="1:9" s="76" customFormat="1" ht="22.5" x14ac:dyDescent="0.2">
      <c r="A479" s="133" t="s">
        <v>95</v>
      </c>
      <c r="B479" s="138" t="s">
        <v>344</v>
      </c>
      <c r="C479" s="138" t="s">
        <v>66</v>
      </c>
      <c r="D479" s="138" t="s">
        <v>64</v>
      </c>
      <c r="E479" s="138" t="s">
        <v>96</v>
      </c>
      <c r="F479" s="136"/>
      <c r="G479" s="298">
        <f>G481</f>
        <v>8826.4</v>
      </c>
      <c r="H479" s="308"/>
      <c r="I479" s="308"/>
    </row>
    <row r="480" spans="1:9" s="76" customFormat="1" x14ac:dyDescent="0.2">
      <c r="A480" s="133" t="s">
        <v>99</v>
      </c>
      <c r="B480" s="138" t="s">
        <v>344</v>
      </c>
      <c r="C480" s="138" t="s">
        <v>66</v>
      </c>
      <c r="D480" s="138" t="s">
        <v>64</v>
      </c>
      <c r="E480" s="138" t="s">
        <v>100</v>
      </c>
      <c r="F480" s="136"/>
      <c r="G480" s="298">
        <f>G481</f>
        <v>8826.4</v>
      </c>
      <c r="H480" s="308"/>
      <c r="I480" s="308"/>
    </row>
    <row r="481" spans="1:9" s="76" customFormat="1" ht="12" customHeight="1" x14ac:dyDescent="0.2">
      <c r="A481" s="127" t="s">
        <v>133</v>
      </c>
      <c r="B481" s="138" t="s">
        <v>344</v>
      </c>
      <c r="C481" s="138" t="s">
        <v>66</v>
      </c>
      <c r="D481" s="138" t="s">
        <v>64</v>
      </c>
      <c r="E481" s="138" t="s">
        <v>100</v>
      </c>
      <c r="F481" s="136">
        <v>725</v>
      </c>
      <c r="G481" s="298">
        <f>8914.3-87.9</f>
        <v>8826.4</v>
      </c>
      <c r="H481" s="308"/>
      <c r="I481" s="308"/>
    </row>
    <row r="482" spans="1:9" s="76" customFormat="1" x14ac:dyDescent="0.2">
      <c r="A482" s="127" t="s">
        <v>306</v>
      </c>
      <c r="B482" s="138" t="s">
        <v>344</v>
      </c>
      <c r="C482" s="138" t="s">
        <v>66</v>
      </c>
      <c r="D482" s="138" t="s">
        <v>67</v>
      </c>
      <c r="E482" s="138"/>
      <c r="F482" s="136"/>
      <c r="G482" s="298">
        <f>G483</f>
        <v>2060</v>
      </c>
      <c r="H482" s="308"/>
      <c r="I482" s="308"/>
    </row>
    <row r="483" spans="1:9" s="76" customFormat="1" ht="22.5" x14ac:dyDescent="0.2">
      <c r="A483" s="133" t="s">
        <v>95</v>
      </c>
      <c r="B483" s="138" t="s">
        <v>344</v>
      </c>
      <c r="C483" s="138" t="s">
        <v>66</v>
      </c>
      <c r="D483" s="138" t="s">
        <v>67</v>
      </c>
      <c r="E483" s="138" t="s">
        <v>96</v>
      </c>
      <c r="F483" s="136"/>
      <c r="G483" s="298">
        <f>G484</f>
        <v>2060</v>
      </c>
      <c r="H483" s="308"/>
      <c r="I483" s="308"/>
    </row>
    <row r="484" spans="1:9" s="76" customFormat="1" x14ac:dyDescent="0.2">
      <c r="A484" s="133" t="s">
        <v>99</v>
      </c>
      <c r="B484" s="138" t="s">
        <v>344</v>
      </c>
      <c r="C484" s="138" t="s">
        <v>66</v>
      </c>
      <c r="D484" s="138" t="s">
        <v>67</v>
      </c>
      <c r="E484" s="138" t="s">
        <v>100</v>
      </c>
      <c r="F484" s="136"/>
      <c r="G484" s="298">
        <f>G485+G486</f>
        <v>2060</v>
      </c>
      <c r="H484" s="308"/>
      <c r="I484" s="308"/>
    </row>
    <row r="485" spans="1:9" s="76" customFormat="1" ht="12" customHeight="1" x14ac:dyDescent="0.2">
      <c r="A485" s="127" t="s">
        <v>133</v>
      </c>
      <c r="B485" s="138" t="s">
        <v>344</v>
      </c>
      <c r="C485" s="138" t="s">
        <v>66</v>
      </c>
      <c r="D485" s="138" t="s">
        <v>67</v>
      </c>
      <c r="E485" s="138" t="s">
        <v>100</v>
      </c>
      <c r="F485" s="136">
        <v>725</v>
      </c>
      <c r="G485" s="298">
        <v>950</v>
      </c>
      <c r="H485" s="308"/>
      <c r="I485" s="308"/>
    </row>
    <row r="486" spans="1:9" s="76" customFormat="1" ht="22.5" x14ac:dyDescent="0.2">
      <c r="A486" s="127" t="s">
        <v>134</v>
      </c>
      <c r="B486" s="138" t="s">
        <v>344</v>
      </c>
      <c r="C486" s="138" t="s">
        <v>66</v>
      </c>
      <c r="D486" s="138" t="s">
        <v>67</v>
      </c>
      <c r="E486" s="138" t="s">
        <v>100</v>
      </c>
      <c r="F486" s="136">
        <v>726</v>
      </c>
      <c r="G486" s="298">
        <f>878+232</f>
        <v>1110</v>
      </c>
      <c r="H486" s="308"/>
      <c r="I486" s="308"/>
    </row>
    <row r="487" spans="1:9" s="74" customFormat="1" ht="36.6" customHeight="1" x14ac:dyDescent="0.2">
      <c r="A487" s="170" t="s">
        <v>438</v>
      </c>
      <c r="B487" s="137" t="s">
        <v>297</v>
      </c>
      <c r="C487" s="137"/>
      <c r="D487" s="137"/>
      <c r="E487" s="137"/>
      <c r="F487" s="131"/>
      <c r="G487" s="297">
        <f>G488</f>
        <v>2871</v>
      </c>
      <c r="H487" s="307"/>
      <c r="I487" s="307"/>
    </row>
    <row r="488" spans="1:9" s="75" customFormat="1" ht="33.75" customHeight="1" x14ac:dyDescent="0.2">
      <c r="A488" s="129" t="s">
        <v>437</v>
      </c>
      <c r="B488" s="137" t="s">
        <v>339</v>
      </c>
      <c r="C488" s="137"/>
      <c r="D488" s="137"/>
      <c r="E488" s="137"/>
      <c r="F488" s="131"/>
      <c r="G488" s="297">
        <f>G489</f>
        <v>2871</v>
      </c>
      <c r="H488" s="307"/>
      <c r="I488" s="307"/>
    </row>
    <row r="489" spans="1:9" s="75" customFormat="1" x14ac:dyDescent="0.2">
      <c r="A489" s="128" t="s">
        <v>8</v>
      </c>
      <c r="B489" s="137" t="s">
        <v>339</v>
      </c>
      <c r="C489" s="137" t="s">
        <v>66</v>
      </c>
      <c r="D489" s="137" t="s">
        <v>34</v>
      </c>
      <c r="E489" s="137"/>
      <c r="F489" s="131"/>
      <c r="G489" s="297">
        <f>G490</f>
        <v>2871</v>
      </c>
      <c r="H489" s="307"/>
      <c r="I489" s="307"/>
    </row>
    <row r="490" spans="1:9" s="75" customFormat="1" x14ac:dyDescent="0.2">
      <c r="A490" s="133" t="s">
        <v>11</v>
      </c>
      <c r="B490" s="138" t="s">
        <v>339</v>
      </c>
      <c r="C490" s="137" t="s">
        <v>66</v>
      </c>
      <c r="D490" s="137" t="s">
        <v>72</v>
      </c>
      <c r="E490" s="137"/>
      <c r="F490" s="131"/>
      <c r="G490" s="297">
        <f>G491+G494</f>
        <v>2871</v>
      </c>
      <c r="H490" s="307"/>
      <c r="I490" s="307"/>
    </row>
    <row r="491" spans="1:9" s="77" customFormat="1" ht="45" x14ac:dyDescent="0.2">
      <c r="A491" s="133" t="s">
        <v>92</v>
      </c>
      <c r="B491" s="138" t="s">
        <v>339</v>
      </c>
      <c r="C491" s="138" t="s">
        <v>66</v>
      </c>
      <c r="D491" s="138" t="s">
        <v>72</v>
      </c>
      <c r="E491" s="138" t="s">
        <v>93</v>
      </c>
      <c r="F491" s="136"/>
      <c r="G491" s="298">
        <f>G492</f>
        <v>2360.6</v>
      </c>
      <c r="H491" s="308"/>
      <c r="I491" s="308"/>
    </row>
    <row r="492" spans="1:9" s="77" customFormat="1" ht="22.5" x14ac:dyDescent="0.2">
      <c r="A492" s="133" t="s">
        <v>89</v>
      </c>
      <c r="B492" s="138" t="s">
        <v>339</v>
      </c>
      <c r="C492" s="138" t="s">
        <v>66</v>
      </c>
      <c r="D492" s="138" t="s">
        <v>72</v>
      </c>
      <c r="E492" s="138" t="s">
        <v>90</v>
      </c>
      <c r="F492" s="136"/>
      <c r="G492" s="298">
        <f>G493</f>
        <v>2360.6</v>
      </c>
      <c r="H492" s="308"/>
      <c r="I492" s="308"/>
    </row>
    <row r="493" spans="1:9" s="77" customFormat="1" x14ac:dyDescent="0.2">
      <c r="A493" s="133" t="s">
        <v>130</v>
      </c>
      <c r="B493" s="138" t="s">
        <v>339</v>
      </c>
      <c r="C493" s="138" t="s">
        <v>66</v>
      </c>
      <c r="D493" s="138" t="s">
        <v>72</v>
      </c>
      <c r="E493" s="138" t="s">
        <v>90</v>
      </c>
      <c r="F493" s="136">
        <v>721</v>
      </c>
      <c r="G493" s="298">
        <f>1929.7+570.9-140</f>
        <v>2360.6</v>
      </c>
      <c r="H493" s="308"/>
      <c r="I493" s="308"/>
    </row>
    <row r="494" spans="1:9" s="77" customFormat="1" ht="22.5" x14ac:dyDescent="0.2">
      <c r="A494" s="133" t="s">
        <v>335</v>
      </c>
      <c r="B494" s="138" t="s">
        <v>339</v>
      </c>
      <c r="C494" s="138" t="s">
        <v>66</v>
      </c>
      <c r="D494" s="138" t="s">
        <v>72</v>
      </c>
      <c r="E494" s="138" t="s">
        <v>94</v>
      </c>
      <c r="F494" s="136"/>
      <c r="G494" s="298">
        <f>G495</f>
        <v>510.4</v>
      </c>
      <c r="H494" s="308"/>
      <c r="I494" s="308"/>
    </row>
    <row r="495" spans="1:9" s="77" customFormat="1" ht="22.5" x14ac:dyDescent="0.2">
      <c r="A495" s="133" t="s">
        <v>633</v>
      </c>
      <c r="B495" s="138" t="s">
        <v>339</v>
      </c>
      <c r="C495" s="138" t="s">
        <v>66</v>
      </c>
      <c r="D495" s="138" t="s">
        <v>72</v>
      </c>
      <c r="E495" s="138" t="s">
        <v>91</v>
      </c>
      <c r="F495" s="136"/>
      <c r="G495" s="298">
        <f>G496</f>
        <v>510.4</v>
      </c>
      <c r="H495" s="308"/>
      <c r="I495" s="308"/>
    </row>
    <row r="496" spans="1:9" s="77" customFormat="1" x14ac:dyDescent="0.2">
      <c r="A496" s="133" t="s">
        <v>130</v>
      </c>
      <c r="B496" s="138" t="s">
        <v>339</v>
      </c>
      <c r="C496" s="138" t="s">
        <v>66</v>
      </c>
      <c r="D496" s="138" t="s">
        <v>72</v>
      </c>
      <c r="E496" s="138" t="s">
        <v>91</v>
      </c>
      <c r="F496" s="136">
        <v>721</v>
      </c>
      <c r="G496" s="298">
        <f>370.4+140</f>
        <v>510.4</v>
      </c>
      <c r="H496" s="308"/>
      <c r="I496" s="308"/>
    </row>
    <row r="497" spans="1:9" s="75" customFormat="1" ht="32.25" x14ac:dyDescent="0.2">
      <c r="A497" s="129" t="s">
        <v>439</v>
      </c>
      <c r="B497" s="137" t="s">
        <v>440</v>
      </c>
      <c r="C497" s="137"/>
      <c r="D497" s="137"/>
      <c r="E497" s="137"/>
      <c r="F497" s="131"/>
      <c r="G497" s="297">
        <f>G498+G507+G513</f>
        <v>4003.8999999999996</v>
      </c>
      <c r="H497" s="307"/>
      <c r="I497" s="307"/>
    </row>
    <row r="498" spans="1:9" s="74" customFormat="1" ht="21.75" x14ac:dyDescent="0.2">
      <c r="A498" s="129" t="s">
        <v>606</v>
      </c>
      <c r="B498" s="137" t="s">
        <v>441</v>
      </c>
      <c r="C498" s="137"/>
      <c r="D498" s="137"/>
      <c r="E498" s="137"/>
      <c r="F498" s="131"/>
      <c r="G498" s="297">
        <f>G499</f>
        <v>2603.8999999999996</v>
      </c>
      <c r="H498" s="307"/>
      <c r="I498" s="307"/>
    </row>
    <row r="499" spans="1:9" s="74" customFormat="1" x14ac:dyDescent="0.2">
      <c r="A499" s="129" t="s">
        <v>59</v>
      </c>
      <c r="B499" s="137" t="s">
        <v>441</v>
      </c>
      <c r="C499" s="137" t="s">
        <v>68</v>
      </c>
      <c r="D499" s="137" t="s">
        <v>34</v>
      </c>
      <c r="E499" s="137"/>
      <c r="F499" s="131"/>
      <c r="G499" s="297">
        <f>G500</f>
        <v>2603.8999999999996</v>
      </c>
      <c r="H499" s="307"/>
      <c r="I499" s="307"/>
    </row>
    <row r="500" spans="1:9" s="74" customFormat="1" x14ac:dyDescent="0.2">
      <c r="A500" s="133" t="s">
        <v>129</v>
      </c>
      <c r="B500" s="138" t="s">
        <v>441</v>
      </c>
      <c r="C500" s="138" t="s">
        <v>68</v>
      </c>
      <c r="D500" s="138" t="s">
        <v>73</v>
      </c>
      <c r="E500" s="137"/>
      <c r="F500" s="131"/>
      <c r="G500" s="297">
        <f>G501+G504</f>
        <v>2603.8999999999996</v>
      </c>
      <c r="H500" s="307"/>
      <c r="I500" s="307"/>
    </row>
    <row r="501" spans="1:9" s="76" customFormat="1" ht="45" x14ac:dyDescent="0.2">
      <c r="A501" s="133" t="s">
        <v>92</v>
      </c>
      <c r="B501" s="138" t="s">
        <v>441</v>
      </c>
      <c r="C501" s="138" t="s">
        <v>68</v>
      </c>
      <c r="D501" s="138" t="s">
        <v>73</v>
      </c>
      <c r="E501" s="138" t="s">
        <v>93</v>
      </c>
      <c r="F501" s="136"/>
      <c r="G501" s="298">
        <f>G502</f>
        <v>2420.1999999999998</v>
      </c>
      <c r="H501" s="308"/>
      <c r="I501" s="308"/>
    </row>
    <row r="502" spans="1:9" s="76" customFormat="1" ht="22.5" x14ac:dyDescent="0.2">
      <c r="A502" s="133" t="s">
        <v>89</v>
      </c>
      <c r="B502" s="138" t="s">
        <v>441</v>
      </c>
      <c r="C502" s="138" t="s">
        <v>68</v>
      </c>
      <c r="D502" s="138" t="s">
        <v>73</v>
      </c>
      <c r="E502" s="138" t="s">
        <v>90</v>
      </c>
      <c r="F502" s="136"/>
      <c r="G502" s="298">
        <f>G503</f>
        <v>2420.1999999999998</v>
      </c>
      <c r="H502" s="308"/>
      <c r="I502" s="308"/>
    </row>
    <row r="503" spans="1:9" s="76" customFormat="1" x14ac:dyDescent="0.2">
      <c r="A503" s="133" t="s">
        <v>130</v>
      </c>
      <c r="B503" s="138" t="s">
        <v>441</v>
      </c>
      <c r="C503" s="138" t="s">
        <v>68</v>
      </c>
      <c r="D503" s="138" t="s">
        <v>73</v>
      </c>
      <c r="E503" s="138" t="s">
        <v>90</v>
      </c>
      <c r="F503" s="136">
        <v>721</v>
      </c>
      <c r="G503" s="298">
        <f>1812.6+100+507.6</f>
        <v>2420.1999999999998</v>
      </c>
      <c r="H503" s="308"/>
      <c r="I503" s="308"/>
    </row>
    <row r="504" spans="1:9" s="76" customFormat="1" ht="22.5" x14ac:dyDescent="0.2">
      <c r="A504" s="133" t="s">
        <v>335</v>
      </c>
      <c r="B504" s="138" t="s">
        <v>441</v>
      </c>
      <c r="C504" s="138" t="s">
        <v>68</v>
      </c>
      <c r="D504" s="138" t="s">
        <v>73</v>
      </c>
      <c r="E504" s="138" t="s">
        <v>94</v>
      </c>
      <c r="F504" s="136"/>
      <c r="G504" s="298">
        <f>G505</f>
        <v>183.7</v>
      </c>
      <c r="H504" s="308"/>
      <c r="I504" s="308"/>
    </row>
    <row r="505" spans="1:9" s="76" customFormat="1" ht="22.5" x14ac:dyDescent="0.2">
      <c r="A505" s="133" t="s">
        <v>633</v>
      </c>
      <c r="B505" s="138" t="s">
        <v>441</v>
      </c>
      <c r="C505" s="138" t="s">
        <v>68</v>
      </c>
      <c r="D505" s="138" t="s">
        <v>73</v>
      </c>
      <c r="E505" s="138" t="s">
        <v>91</v>
      </c>
      <c r="F505" s="136"/>
      <c r="G505" s="298">
        <f>G506</f>
        <v>183.7</v>
      </c>
      <c r="H505" s="308"/>
      <c r="I505" s="308"/>
    </row>
    <row r="506" spans="1:9" s="76" customFormat="1" x14ac:dyDescent="0.2">
      <c r="A506" s="133" t="s">
        <v>130</v>
      </c>
      <c r="B506" s="138" t="s">
        <v>441</v>
      </c>
      <c r="C506" s="138" t="s">
        <v>68</v>
      </c>
      <c r="D506" s="138" t="s">
        <v>73</v>
      </c>
      <c r="E506" s="138" t="s">
        <v>91</v>
      </c>
      <c r="F506" s="136">
        <v>721</v>
      </c>
      <c r="G506" s="298">
        <v>183.7</v>
      </c>
      <c r="H506" s="308"/>
      <c r="I506" s="308"/>
    </row>
    <row r="507" spans="1:9" s="76" customFormat="1" ht="53.25" x14ac:dyDescent="0.2">
      <c r="A507" s="376" t="s">
        <v>680</v>
      </c>
      <c r="B507" s="130" t="s">
        <v>681</v>
      </c>
      <c r="C507" s="348"/>
      <c r="D507" s="137"/>
      <c r="E507" s="137"/>
      <c r="F507" s="131"/>
      <c r="G507" s="297">
        <f>G508</f>
        <v>1000</v>
      </c>
      <c r="H507" s="308"/>
      <c r="I507" s="308"/>
    </row>
    <row r="508" spans="1:9" s="76" customFormat="1" ht="15.6" customHeight="1" x14ac:dyDescent="0.2">
      <c r="A508" s="128" t="s">
        <v>2</v>
      </c>
      <c r="B508" s="134" t="s">
        <v>681</v>
      </c>
      <c r="C508" s="132" t="s">
        <v>63</v>
      </c>
      <c r="D508" s="132" t="s">
        <v>34</v>
      </c>
      <c r="E508" s="137"/>
      <c r="F508" s="131"/>
      <c r="G508" s="298">
        <f>G509</f>
        <v>1000</v>
      </c>
      <c r="H508" s="308"/>
      <c r="I508" s="308"/>
    </row>
    <row r="509" spans="1:9" s="76" customFormat="1" ht="15" customHeight="1" x14ac:dyDescent="0.2">
      <c r="A509" s="127" t="s">
        <v>60</v>
      </c>
      <c r="B509" s="134" t="s">
        <v>681</v>
      </c>
      <c r="C509" s="135" t="s">
        <v>63</v>
      </c>
      <c r="D509" s="135" t="s">
        <v>84</v>
      </c>
      <c r="E509" s="138"/>
      <c r="F509" s="136"/>
      <c r="G509" s="298">
        <f>G510</f>
        <v>1000</v>
      </c>
      <c r="H509" s="308"/>
      <c r="I509" s="308"/>
    </row>
    <row r="510" spans="1:9" s="76" customFormat="1" ht="22.5" x14ac:dyDescent="0.2">
      <c r="A510" s="349" t="s">
        <v>684</v>
      </c>
      <c r="B510" s="134" t="s">
        <v>681</v>
      </c>
      <c r="C510" s="135" t="s">
        <v>63</v>
      </c>
      <c r="D510" s="135" t="s">
        <v>84</v>
      </c>
      <c r="E510" s="138" t="s">
        <v>682</v>
      </c>
      <c r="F510" s="136"/>
      <c r="G510" s="298">
        <f>G511</f>
        <v>1000</v>
      </c>
      <c r="H510" s="308"/>
      <c r="I510" s="308"/>
    </row>
    <row r="511" spans="1:9" s="76" customFormat="1" x14ac:dyDescent="0.2">
      <c r="A511" s="133" t="s">
        <v>685</v>
      </c>
      <c r="B511" s="134" t="s">
        <v>681</v>
      </c>
      <c r="C511" s="135" t="s">
        <v>63</v>
      </c>
      <c r="D511" s="135" t="s">
        <v>84</v>
      </c>
      <c r="E511" s="138" t="s">
        <v>683</v>
      </c>
      <c r="F511" s="136"/>
      <c r="G511" s="298">
        <f>G512</f>
        <v>1000</v>
      </c>
      <c r="H511" s="308"/>
      <c r="I511" s="308"/>
    </row>
    <row r="512" spans="1:9" s="76" customFormat="1" ht="22.5" x14ac:dyDescent="0.2">
      <c r="A512" s="127" t="s">
        <v>138</v>
      </c>
      <c r="B512" s="134" t="s">
        <v>681</v>
      </c>
      <c r="C512" s="135" t="s">
        <v>63</v>
      </c>
      <c r="D512" s="135" t="s">
        <v>84</v>
      </c>
      <c r="E512" s="138" t="s">
        <v>683</v>
      </c>
      <c r="F512" s="136">
        <v>724</v>
      </c>
      <c r="G512" s="298">
        <v>1000</v>
      </c>
      <c r="H512" s="308"/>
      <c r="I512" s="308"/>
    </row>
    <row r="513" spans="1:9" s="74" customFormat="1" ht="63.75" x14ac:dyDescent="0.2">
      <c r="A513" s="376" t="s">
        <v>733</v>
      </c>
      <c r="B513" s="130" t="s">
        <v>728</v>
      </c>
      <c r="C513" s="132"/>
      <c r="D513" s="132"/>
      <c r="E513" s="137"/>
      <c r="F513" s="131"/>
      <c r="G513" s="297">
        <f>G514</f>
        <v>400</v>
      </c>
      <c r="H513" s="307"/>
      <c r="I513" s="307"/>
    </row>
    <row r="514" spans="1:9" s="76" customFormat="1" x14ac:dyDescent="0.2">
      <c r="A514" s="128" t="s">
        <v>2</v>
      </c>
      <c r="B514" s="134" t="s">
        <v>728</v>
      </c>
      <c r="C514" s="132" t="s">
        <v>63</v>
      </c>
      <c r="D514" s="132" t="s">
        <v>34</v>
      </c>
      <c r="E514" s="137"/>
      <c r="F514" s="131"/>
      <c r="G514" s="298">
        <f>G515</f>
        <v>400</v>
      </c>
      <c r="H514" s="308"/>
      <c r="I514" s="308"/>
    </row>
    <row r="515" spans="1:9" s="76" customFormat="1" x14ac:dyDescent="0.2">
      <c r="A515" s="127" t="s">
        <v>60</v>
      </c>
      <c r="B515" s="134" t="s">
        <v>728</v>
      </c>
      <c r="C515" s="135" t="s">
        <v>63</v>
      </c>
      <c r="D515" s="135" t="s">
        <v>84</v>
      </c>
      <c r="E515" s="138"/>
      <c r="F515" s="136"/>
      <c r="G515" s="298">
        <f>G516</f>
        <v>400</v>
      </c>
      <c r="H515" s="308"/>
      <c r="I515" s="308"/>
    </row>
    <row r="516" spans="1:9" s="76" customFormat="1" ht="22.5" x14ac:dyDescent="0.2">
      <c r="A516" s="349" t="s">
        <v>684</v>
      </c>
      <c r="B516" s="134" t="s">
        <v>728</v>
      </c>
      <c r="C516" s="135" t="s">
        <v>63</v>
      </c>
      <c r="D516" s="135" t="s">
        <v>84</v>
      </c>
      <c r="E516" s="138" t="s">
        <v>682</v>
      </c>
      <c r="F516" s="136"/>
      <c r="G516" s="298">
        <f>G517</f>
        <v>400</v>
      </c>
      <c r="H516" s="308"/>
      <c r="I516" s="308"/>
    </row>
    <row r="517" spans="1:9" s="76" customFormat="1" x14ac:dyDescent="0.2">
      <c r="A517" s="133" t="s">
        <v>685</v>
      </c>
      <c r="B517" s="134" t="s">
        <v>728</v>
      </c>
      <c r="C517" s="135" t="s">
        <v>63</v>
      </c>
      <c r="D517" s="135" t="s">
        <v>84</v>
      </c>
      <c r="E517" s="138" t="s">
        <v>683</v>
      </c>
      <c r="F517" s="136"/>
      <c r="G517" s="298">
        <f>G518</f>
        <v>400</v>
      </c>
      <c r="H517" s="308"/>
      <c r="I517" s="308"/>
    </row>
    <row r="518" spans="1:9" s="76" customFormat="1" ht="22.5" x14ac:dyDescent="0.2">
      <c r="A518" s="127" t="s">
        <v>138</v>
      </c>
      <c r="B518" s="134" t="s">
        <v>728</v>
      </c>
      <c r="C518" s="135" t="s">
        <v>63</v>
      </c>
      <c r="D518" s="135" t="s">
        <v>84</v>
      </c>
      <c r="E518" s="138" t="s">
        <v>683</v>
      </c>
      <c r="F518" s="136">
        <v>724</v>
      </c>
      <c r="G518" s="298">
        <v>400</v>
      </c>
      <c r="H518" s="308"/>
      <c r="I518" s="308"/>
    </row>
    <row r="519" spans="1:9" s="63" customFormat="1" ht="32.25" x14ac:dyDescent="0.2">
      <c r="A519" s="119" t="s">
        <v>476</v>
      </c>
      <c r="B519" s="118" t="s">
        <v>477</v>
      </c>
      <c r="C519" s="118"/>
      <c r="D519" s="118"/>
      <c r="E519" s="118"/>
      <c r="F519" s="106"/>
      <c r="G519" s="487">
        <f t="shared" ref="G519:G524" si="11">G520</f>
        <v>275</v>
      </c>
      <c r="H519" s="303"/>
      <c r="I519" s="303"/>
    </row>
    <row r="520" spans="1:9" s="76" customFormat="1" ht="22.5" x14ac:dyDescent="0.2">
      <c r="A520" s="115" t="s">
        <v>609</v>
      </c>
      <c r="B520" s="116" t="s">
        <v>602</v>
      </c>
      <c r="C520" s="116"/>
      <c r="D520" s="116"/>
      <c r="E520" s="116"/>
      <c r="F520" s="111"/>
      <c r="G520" s="294">
        <f t="shared" si="11"/>
        <v>275</v>
      </c>
      <c r="H520" s="308"/>
      <c r="I520" s="308"/>
    </row>
    <row r="521" spans="1:9" s="76" customFormat="1" x14ac:dyDescent="0.2">
      <c r="A521" s="109" t="s">
        <v>8</v>
      </c>
      <c r="B521" s="116" t="s">
        <v>602</v>
      </c>
      <c r="C521" s="116" t="s">
        <v>66</v>
      </c>
      <c r="D521" s="116" t="s">
        <v>34</v>
      </c>
      <c r="E521" s="116"/>
      <c r="F521" s="111"/>
      <c r="G521" s="294">
        <f t="shared" si="11"/>
        <v>275</v>
      </c>
      <c r="H521" s="308"/>
      <c r="I521" s="308"/>
    </row>
    <row r="522" spans="1:9" s="76" customFormat="1" x14ac:dyDescent="0.2">
      <c r="A522" s="115" t="s">
        <v>10</v>
      </c>
      <c r="B522" s="116" t="s">
        <v>602</v>
      </c>
      <c r="C522" s="116" t="s">
        <v>66</v>
      </c>
      <c r="D522" s="116" t="s">
        <v>64</v>
      </c>
      <c r="E522" s="116"/>
      <c r="F522" s="111"/>
      <c r="G522" s="294">
        <f t="shared" si="11"/>
        <v>275</v>
      </c>
      <c r="H522" s="308"/>
      <c r="I522" s="308"/>
    </row>
    <row r="523" spans="1:9" s="76" customFormat="1" ht="22.5" x14ac:dyDescent="0.2">
      <c r="A523" s="115" t="s">
        <v>95</v>
      </c>
      <c r="B523" s="116" t="s">
        <v>602</v>
      </c>
      <c r="C523" s="116" t="s">
        <v>66</v>
      </c>
      <c r="D523" s="116" t="s">
        <v>64</v>
      </c>
      <c r="E523" s="116" t="s">
        <v>96</v>
      </c>
      <c r="F523" s="111"/>
      <c r="G523" s="294">
        <f t="shared" si="11"/>
        <v>275</v>
      </c>
      <c r="H523" s="308"/>
      <c r="I523" s="308"/>
    </row>
    <row r="524" spans="1:9" s="76" customFormat="1" x14ac:dyDescent="0.2">
      <c r="A524" s="115" t="s">
        <v>99</v>
      </c>
      <c r="B524" s="116" t="s">
        <v>602</v>
      </c>
      <c r="C524" s="116" t="s">
        <v>66</v>
      </c>
      <c r="D524" s="116" t="s">
        <v>64</v>
      </c>
      <c r="E524" s="116" t="s">
        <v>100</v>
      </c>
      <c r="F524" s="111"/>
      <c r="G524" s="294">
        <f t="shared" si="11"/>
        <v>275</v>
      </c>
      <c r="H524" s="308"/>
      <c r="I524" s="308"/>
    </row>
    <row r="525" spans="1:9" s="76" customFormat="1" ht="22.5" x14ac:dyDescent="0.2">
      <c r="A525" s="112" t="s">
        <v>133</v>
      </c>
      <c r="B525" s="116" t="s">
        <v>602</v>
      </c>
      <c r="C525" s="116" t="s">
        <v>66</v>
      </c>
      <c r="D525" s="116" t="s">
        <v>64</v>
      </c>
      <c r="E525" s="116" t="s">
        <v>100</v>
      </c>
      <c r="F525" s="111">
        <v>725</v>
      </c>
      <c r="G525" s="294">
        <v>275</v>
      </c>
      <c r="H525" s="308"/>
      <c r="I525" s="308"/>
    </row>
    <row r="526" spans="1:9" s="74" customFormat="1" x14ac:dyDescent="0.2">
      <c r="A526" s="219" t="s">
        <v>706</v>
      </c>
      <c r="B526" s="118" t="s">
        <v>707</v>
      </c>
      <c r="C526" s="118"/>
      <c r="D526" s="118"/>
      <c r="E526" s="118"/>
      <c r="F526" s="106"/>
      <c r="G526" s="293">
        <f>G527</f>
        <v>92</v>
      </c>
      <c r="H526" s="307"/>
      <c r="I526" s="307"/>
    </row>
    <row r="527" spans="1:9" s="76" customFormat="1" ht="22.5" x14ac:dyDescent="0.2">
      <c r="A527" s="480" t="s">
        <v>757</v>
      </c>
      <c r="B527" s="116" t="s">
        <v>708</v>
      </c>
      <c r="C527" s="116"/>
      <c r="D527" s="116"/>
      <c r="E527" s="116"/>
      <c r="F527" s="111"/>
      <c r="G527" s="294">
        <f>G528</f>
        <v>92</v>
      </c>
      <c r="H527" s="308"/>
      <c r="I527" s="308"/>
    </row>
    <row r="528" spans="1:9" s="76" customFormat="1" x14ac:dyDescent="0.2">
      <c r="A528" s="109" t="s">
        <v>8</v>
      </c>
      <c r="B528" s="116" t="s">
        <v>708</v>
      </c>
      <c r="C528" s="116"/>
      <c r="D528" s="116"/>
      <c r="E528" s="116"/>
      <c r="F528" s="111"/>
      <c r="G528" s="294">
        <f>G529</f>
        <v>92</v>
      </c>
      <c r="H528" s="308"/>
      <c r="I528" s="308"/>
    </row>
    <row r="529" spans="1:9" s="76" customFormat="1" x14ac:dyDescent="0.2">
      <c r="A529" s="112" t="s">
        <v>11</v>
      </c>
      <c r="B529" s="116" t="s">
        <v>708</v>
      </c>
      <c r="C529" s="114" t="s">
        <v>66</v>
      </c>
      <c r="D529" s="114" t="s">
        <v>72</v>
      </c>
      <c r="E529" s="116"/>
      <c r="F529" s="111"/>
      <c r="G529" s="294">
        <f>G530</f>
        <v>92</v>
      </c>
      <c r="H529" s="308"/>
      <c r="I529" s="308"/>
    </row>
    <row r="530" spans="1:9" s="76" customFormat="1" x14ac:dyDescent="0.2">
      <c r="A530" s="115" t="s">
        <v>101</v>
      </c>
      <c r="B530" s="116" t="s">
        <v>708</v>
      </c>
      <c r="C530" s="114" t="s">
        <v>66</v>
      </c>
      <c r="D530" s="114" t="s">
        <v>72</v>
      </c>
      <c r="E530" s="116" t="s">
        <v>102</v>
      </c>
      <c r="F530" s="111"/>
      <c r="G530" s="294">
        <f>G532</f>
        <v>92</v>
      </c>
      <c r="H530" s="308"/>
      <c r="I530" s="308"/>
    </row>
    <row r="531" spans="1:9" s="76" customFormat="1" x14ac:dyDescent="0.2">
      <c r="A531" s="344" t="s">
        <v>126</v>
      </c>
      <c r="B531" s="116" t="s">
        <v>708</v>
      </c>
      <c r="C531" s="114" t="s">
        <v>66</v>
      </c>
      <c r="D531" s="114" t="s">
        <v>72</v>
      </c>
      <c r="E531" s="116" t="s">
        <v>125</v>
      </c>
      <c r="F531" s="111"/>
      <c r="G531" s="294">
        <f>G532</f>
        <v>92</v>
      </c>
      <c r="H531" s="308"/>
      <c r="I531" s="308"/>
    </row>
    <row r="532" spans="1:9" s="76" customFormat="1" ht="22.5" x14ac:dyDescent="0.2">
      <c r="A532" s="112" t="s">
        <v>133</v>
      </c>
      <c r="B532" s="116" t="s">
        <v>708</v>
      </c>
      <c r="C532" s="114" t="s">
        <v>66</v>
      </c>
      <c r="D532" s="114" t="s">
        <v>72</v>
      </c>
      <c r="E532" s="116" t="s">
        <v>125</v>
      </c>
      <c r="F532" s="111">
        <v>725</v>
      </c>
      <c r="G532" s="294">
        <v>92</v>
      </c>
      <c r="H532" s="308"/>
      <c r="I532" s="308"/>
    </row>
    <row r="533" spans="1:9" s="11" customFormat="1" ht="32.25" x14ac:dyDescent="0.2">
      <c r="A533" s="237" t="s">
        <v>442</v>
      </c>
      <c r="B533" s="235" t="s">
        <v>156</v>
      </c>
      <c r="C533" s="238"/>
      <c r="D533" s="238"/>
      <c r="E533" s="241"/>
      <c r="F533" s="239"/>
      <c r="G533" s="396">
        <f>G534+G547+G558</f>
        <v>540.29999999999995</v>
      </c>
      <c r="H533" s="389"/>
      <c r="I533" s="300"/>
    </row>
    <row r="534" spans="1:9" s="5" customFormat="1" ht="21.75" x14ac:dyDescent="0.2">
      <c r="A534" s="109" t="s">
        <v>185</v>
      </c>
      <c r="B534" s="107" t="s">
        <v>247</v>
      </c>
      <c r="C534" s="110"/>
      <c r="D534" s="110"/>
      <c r="E534" s="116"/>
      <c r="F534" s="111"/>
      <c r="G534" s="293">
        <f>G535+G541</f>
        <v>50</v>
      </c>
      <c r="H534" s="300"/>
      <c r="I534" s="300"/>
    </row>
    <row r="535" spans="1:9" s="5" customFormat="1" ht="45" customHeight="1" x14ac:dyDescent="0.2">
      <c r="A535" s="109" t="s">
        <v>443</v>
      </c>
      <c r="B535" s="107" t="s">
        <v>281</v>
      </c>
      <c r="C535" s="110"/>
      <c r="D535" s="110"/>
      <c r="E535" s="116"/>
      <c r="F535" s="111"/>
      <c r="G535" s="293">
        <f>G536</f>
        <v>8</v>
      </c>
      <c r="H535" s="300"/>
      <c r="I535" s="300"/>
    </row>
    <row r="536" spans="1:9" s="5" customFormat="1" x14ac:dyDescent="0.2">
      <c r="A536" s="109" t="s">
        <v>2</v>
      </c>
      <c r="B536" s="107" t="s">
        <v>281</v>
      </c>
      <c r="C536" s="110" t="s">
        <v>63</v>
      </c>
      <c r="D536" s="110" t="s">
        <v>34</v>
      </c>
      <c r="E536" s="116"/>
      <c r="F536" s="111"/>
      <c r="G536" s="293">
        <f>G537</f>
        <v>8</v>
      </c>
      <c r="H536" s="300"/>
      <c r="I536" s="300"/>
    </row>
    <row r="537" spans="1:9" s="5" customFormat="1" x14ac:dyDescent="0.2">
      <c r="A537" s="112" t="s">
        <v>60</v>
      </c>
      <c r="B537" s="113" t="s">
        <v>281</v>
      </c>
      <c r="C537" s="114" t="s">
        <v>63</v>
      </c>
      <c r="D537" s="114" t="s">
        <v>84</v>
      </c>
      <c r="E537" s="116"/>
      <c r="F537" s="111"/>
      <c r="G537" s="294">
        <f>G538</f>
        <v>8</v>
      </c>
      <c r="H537" s="300"/>
      <c r="I537" s="300"/>
    </row>
    <row r="538" spans="1:9" s="5" customFormat="1" ht="22.5" x14ac:dyDescent="0.2">
      <c r="A538" s="115" t="s">
        <v>335</v>
      </c>
      <c r="B538" s="113" t="s">
        <v>281</v>
      </c>
      <c r="C538" s="114" t="s">
        <v>63</v>
      </c>
      <c r="D538" s="114" t="s">
        <v>84</v>
      </c>
      <c r="E538" s="116" t="s">
        <v>94</v>
      </c>
      <c r="F538" s="111"/>
      <c r="G538" s="294">
        <f>G539</f>
        <v>8</v>
      </c>
      <c r="H538" s="300"/>
      <c r="I538" s="300"/>
    </row>
    <row r="539" spans="1:9" s="5" customFormat="1" ht="21.75" customHeight="1" x14ac:dyDescent="0.2">
      <c r="A539" s="115" t="s">
        <v>633</v>
      </c>
      <c r="B539" s="113" t="s">
        <v>281</v>
      </c>
      <c r="C539" s="114" t="s">
        <v>63</v>
      </c>
      <c r="D539" s="114" t="s">
        <v>84</v>
      </c>
      <c r="E539" s="116" t="s">
        <v>91</v>
      </c>
      <c r="F539" s="111"/>
      <c r="G539" s="294">
        <f>G540</f>
        <v>8</v>
      </c>
      <c r="H539" s="300"/>
      <c r="I539" s="300"/>
    </row>
    <row r="540" spans="1:9" s="5" customFormat="1" x14ac:dyDescent="0.2">
      <c r="A540" s="112" t="s">
        <v>130</v>
      </c>
      <c r="B540" s="113" t="s">
        <v>281</v>
      </c>
      <c r="C540" s="114" t="s">
        <v>63</v>
      </c>
      <c r="D540" s="114" t="s">
        <v>84</v>
      </c>
      <c r="E540" s="116" t="s">
        <v>91</v>
      </c>
      <c r="F540" s="111">
        <v>721</v>
      </c>
      <c r="G540" s="294">
        <f>50-40-2</f>
        <v>8</v>
      </c>
      <c r="H540" s="300"/>
      <c r="I540" s="300"/>
    </row>
    <row r="541" spans="1:9" s="73" customFormat="1" ht="32.25" x14ac:dyDescent="0.2">
      <c r="A541" s="109" t="s">
        <v>444</v>
      </c>
      <c r="B541" s="107" t="s">
        <v>445</v>
      </c>
      <c r="C541" s="110"/>
      <c r="D541" s="110"/>
      <c r="E541" s="118"/>
      <c r="F541" s="106"/>
      <c r="G541" s="293">
        <f>G542</f>
        <v>42</v>
      </c>
      <c r="H541" s="303"/>
      <c r="I541" s="303"/>
    </row>
    <row r="542" spans="1:9" s="73" customFormat="1" x14ac:dyDescent="0.2">
      <c r="A542" s="109" t="s">
        <v>2</v>
      </c>
      <c r="B542" s="107" t="s">
        <v>445</v>
      </c>
      <c r="C542" s="110" t="s">
        <v>63</v>
      </c>
      <c r="D542" s="110" t="s">
        <v>34</v>
      </c>
      <c r="E542" s="118"/>
      <c r="F542" s="106"/>
      <c r="G542" s="293">
        <f>G543</f>
        <v>42</v>
      </c>
      <c r="H542" s="303"/>
      <c r="I542" s="303"/>
    </row>
    <row r="543" spans="1:9" s="5" customFormat="1" x14ac:dyDescent="0.2">
      <c r="A543" s="112" t="s">
        <v>60</v>
      </c>
      <c r="B543" s="113" t="s">
        <v>445</v>
      </c>
      <c r="C543" s="114" t="s">
        <v>63</v>
      </c>
      <c r="D543" s="114" t="s">
        <v>84</v>
      </c>
      <c r="E543" s="116"/>
      <c r="F543" s="111"/>
      <c r="G543" s="294">
        <f>G544</f>
        <v>42</v>
      </c>
      <c r="H543" s="300"/>
      <c r="I543" s="300"/>
    </row>
    <row r="544" spans="1:9" s="5" customFormat="1" ht="45" x14ac:dyDescent="0.2">
      <c r="A544" s="115" t="s">
        <v>92</v>
      </c>
      <c r="B544" s="113" t="s">
        <v>445</v>
      </c>
      <c r="C544" s="114" t="s">
        <v>63</v>
      </c>
      <c r="D544" s="114" t="s">
        <v>84</v>
      </c>
      <c r="E544" s="116" t="s">
        <v>93</v>
      </c>
      <c r="F544" s="111"/>
      <c r="G544" s="294">
        <f>G545</f>
        <v>42</v>
      </c>
      <c r="H544" s="300"/>
      <c r="I544" s="300"/>
    </row>
    <row r="545" spans="1:9" s="5" customFormat="1" ht="22.5" x14ac:dyDescent="0.2">
      <c r="A545" s="115" t="s">
        <v>89</v>
      </c>
      <c r="B545" s="113" t="s">
        <v>445</v>
      </c>
      <c r="C545" s="114" t="s">
        <v>63</v>
      </c>
      <c r="D545" s="114" t="s">
        <v>84</v>
      </c>
      <c r="E545" s="116" t="s">
        <v>90</v>
      </c>
      <c r="F545" s="111"/>
      <c r="G545" s="294">
        <f>G546</f>
        <v>42</v>
      </c>
      <c r="H545" s="300"/>
      <c r="I545" s="300"/>
    </row>
    <row r="546" spans="1:9" s="5" customFormat="1" x14ac:dyDescent="0.2">
      <c r="A546" s="112" t="s">
        <v>130</v>
      </c>
      <c r="B546" s="113" t="s">
        <v>445</v>
      </c>
      <c r="C546" s="114" t="s">
        <v>63</v>
      </c>
      <c r="D546" s="114" t="s">
        <v>84</v>
      </c>
      <c r="E546" s="116" t="s">
        <v>90</v>
      </c>
      <c r="F546" s="111">
        <v>721</v>
      </c>
      <c r="G546" s="294">
        <f>40+2</f>
        <v>42</v>
      </c>
      <c r="H546" s="300"/>
      <c r="I546" s="300"/>
    </row>
    <row r="547" spans="1:9" s="5" customFormat="1" ht="21.75" customHeight="1" x14ac:dyDescent="0.2">
      <c r="A547" s="109" t="s">
        <v>194</v>
      </c>
      <c r="B547" s="107" t="s">
        <v>313</v>
      </c>
      <c r="C547" s="114"/>
      <c r="D547" s="114"/>
      <c r="E547" s="116"/>
      <c r="F547" s="111"/>
      <c r="G547" s="293">
        <f>G552+G548</f>
        <v>320</v>
      </c>
      <c r="H547" s="300"/>
      <c r="I547" s="300"/>
    </row>
    <row r="548" spans="1:9" s="5" customFormat="1" ht="21.75" customHeight="1" x14ac:dyDescent="0.2">
      <c r="A548" s="344" t="s">
        <v>653</v>
      </c>
      <c r="B548" s="113" t="s">
        <v>654</v>
      </c>
      <c r="C548" s="114" t="s">
        <v>63</v>
      </c>
      <c r="D548" s="114" t="s">
        <v>84</v>
      </c>
      <c r="E548" s="116"/>
      <c r="F548" s="111"/>
      <c r="G548" s="293">
        <f>G549</f>
        <v>20</v>
      </c>
      <c r="H548" s="300"/>
      <c r="I548" s="300"/>
    </row>
    <row r="549" spans="1:9" s="5" customFormat="1" ht="21.75" customHeight="1" x14ac:dyDescent="0.2">
      <c r="A549" s="344" t="s">
        <v>335</v>
      </c>
      <c r="B549" s="113" t="s">
        <v>654</v>
      </c>
      <c r="C549" s="114" t="s">
        <v>63</v>
      </c>
      <c r="D549" s="114" t="s">
        <v>84</v>
      </c>
      <c r="E549" s="116" t="s">
        <v>94</v>
      </c>
      <c r="F549" s="111"/>
      <c r="G549" s="293">
        <f>G550</f>
        <v>20</v>
      </c>
      <c r="H549" s="300"/>
      <c r="I549" s="300"/>
    </row>
    <row r="550" spans="1:9" s="5" customFormat="1" ht="21.75" customHeight="1" x14ac:dyDescent="0.2">
      <c r="A550" s="115" t="s">
        <v>633</v>
      </c>
      <c r="B550" s="113" t="s">
        <v>654</v>
      </c>
      <c r="C550" s="114" t="s">
        <v>63</v>
      </c>
      <c r="D550" s="114" t="s">
        <v>84</v>
      </c>
      <c r="E550" s="116" t="s">
        <v>91</v>
      </c>
      <c r="F550" s="111"/>
      <c r="G550" s="293">
        <f>G551</f>
        <v>20</v>
      </c>
      <c r="H550" s="300"/>
      <c r="I550" s="300"/>
    </row>
    <row r="551" spans="1:9" s="5" customFormat="1" x14ac:dyDescent="0.2">
      <c r="A551" s="112" t="s">
        <v>130</v>
      </c>
      <c r="B551" s="113" t="s">
        <v>654</v>
      </c>
      <c r="C551" s="114" t="s">
        <v>63</v>
      </c>
      <c r="D551" s="114" t="s">
        <v>84</v>
      </c>
      <c r="E551" s="116" t="s">
        <v>91</v>
      </c>
      <c r="F551" s="111">
        <v>721</v>
      </c>
      <c r="G551" s="293">
        <v>20</v>
      </c>
      <c r="H551" s="300"/>
      <c r="I551" s="300"/>
    </row>
    <row r="552" spans="1:9" s="5" customFormat="1" x14ac:dyDescent="0.2">
      <c r="A552" s="109" t="s">
        <v>165</v>
      </c>
      <c r="B552" s="107" t="s">
        <v>314</v>
      </c>
      <c r="C552" s="114"/>
      <c r="D552" s="114"/>
      <c r="E552" s="116"/>
      <c r="F552" s="111"/>
      <c r="G552" s="293">
        <f>G553</f>
        <v>300</v>
      </c>
      <c r="H552" s="300"/>
      <c r="I552" s="300"/>
    </row>
    <row r="553" spans="1:9" s="5" customFormat="1" x14ac:dyDescent="0.2">
      <c r="A553" s="109" t="s">
        <v>80</v>
      </c>
      <c r="B553" s="107" t="s">
        <v>314</v>
      </c>
      <c r="C553" s="110" t="s">
        <v>71</v>
      </c>
      <c r="D553" s="110" t="s">
        <v>34</v>
      </c>
      <c r="E553" s="118"/>
      <c r="F553" s="106"/>
      <c r="G553" s="293">
        <f>G554</f>
        <v>300</v>
      </c>
      <c r="H553" s="300"/>
      <c r="I553" s="300"/>
    </row>
    <row r="554" spans="1:9" s="5" customFormat="1" x14ac:dyDescent="0.2">
      <c r="A554" s="112" t="s">
        <v>81</v>
      </c>
      <c r="B554" s="113" t="s">
        <v>314</v>
      </c>
      <c r="C554" s="114" t="s">
        <v>71</v>
      </c>
      <c r="D554" s="114" t="s">
        <v>63</v>
      </c>
      <c r="E554" s="116"/>
      <c r="F554" s="111"/>
      <c r="G554" s="294">
        <f>G555</f>
        <v>300</v>
      </c>
      <c r="H554" s="300"/>
      <c r="I554" s="300"/>
    </row>
    <row r="555" spans="1:9" s="5" customFormat="1" ht="22.5" x14ac:dyDescent="0.2">
      <c r="A555" s="115" t="s">
        <v>95</v>
      </c>
      <c r="B555" s="113" t="s">
        <v>314</v>
      </c>
      <c r="C555" s="114" t="s">
        <v>71</v>
      </c>
      <c r="D555" s="114" t="s">
        <v>63</v>
      </c>
      <c r="E555" s="116" t="s">
        <v>96</v>
      </c>
      <c r="F555" s="111"/>
      <c r="G555" s="294">
        <f>G556</f>
        <v>300</v>
      </c>
      <c r="H555" s="300"/>
      <c r="I555" s="300"/>
    </row>
    <row r="556" spans="1:9" s="5" customFormat="1" x14ac:dyDescent="0.2">
      <c r="A556" s="115" t="s">
        <v>99</v>
      </c>
      <c r="B556" s="113" t="s">
        <v>314</v>
      </c>
      <c r="C556" s="114" t="s">
        <v>71</v>
      </c>
      <c r="D556" s="114" t="s">
        <v>63</v>
      </c>
      <c r="E556" s="116" t="s">
        <v>100</v>
      </c>
      <c r="F556" s="111"/>
      <c r="G556" s="294">
        <f>G557</f>
        <v>300</v>
      </c>
      <c r="H556" s="300"/>
      <c r="I556" s="300"/>
    </row>
    <row r="557" spans="1:9" s="5" customFormat="1" ht="22.5" x14ac:dyDescent="0.2">
      <c r="A557" s="112" t="s">
        <v>134</v>
      </c>
      <c r="B557" s="113" t="s">
        <v>314</v>
      </c>
      <c r="C557" s="114" t="s">
        <v>71</v>
      </c>
      <c r="D557" s="114" t="s">
        <v>63</v>
      </c>
      <c r="E557" s="116" t="s">
        <v>100</v>
      </c>
      <c r="F557" s="111">
        <v>726</v>
      </c>
      <c r="G557" s="294">
        <v>300</v>
      </c>
      <c r="H557" s="300"/>
      <c r="I557" s="300"/>
    </row>
    <row r="558" spans="1:9" s="5" customFormat="1" ht="21.75" x14ac:dyDescent="0.2">
      <c r="A558" s="119" t="s">
        <v>311</v>
      </c>
      <c r="B558" s="107" t="s">
        <v>312</v>
      </c>
      <c r="C558" s="114"/>
      <c r="D558" s="114"/>
      <c r="E558" s="116"/>
      <c r="F558" s="111"/>
      <c r="G558" s="293">
        <f t="shared" ref="G558:G563" si="12">G559</f>
        <v>170.3</v>
      </c>
      <c r="H558" s="300"/>
      <c r="I558" s="300"/>
    </row>
    <row r="559" spans="1:9" s="5" customFormat="1" ht="21.75" x14ac:dyDescent="0.2">
      <c r="A559" s="109" t="s">
        <v>347</v>
      </c>
      <c r="B559" s="107" t="s">
        <v>348</v>
      </c>
      <c r="C559" s="114"/>
      <c r="D559" s="114"/>
      <c r="E559" s="116"/>
      <c r="F559" s="111"/>
      <c r="G559" s="293">
        <f t="shared" si="12"/>
        <v>170.3</v>
      </c>
      <c r="H559" s="300"/>
      <c r="I559" s="300"/>
    </row>
    <row r="560" spans="1:9" s="5" customFormat="1" x14ac:dyDescent="0.2">
      <c r="A560" s="109" t="s">
        <v>8</v>
      </c>
      <c r="B560" s="107" t="s">
        <v>348</v>
      </c>
      <c r="C560" s="110" t="s">
        <v>66</v>
      </c>
      <c r="D560" s="110" t="s">
        <v>34</v>
      </c>
      <c r="E560" s="116"/>
      <c r="F560" s="111"/>
      <c r="G560" s="293">
        <f t="shared" si="12"/>
        <v>170.3</v>
      </c>
      <c r="H560" s="300"/>
      <c r="I560" s="300"/>
    </row>
    <row r="561" spans="1:9" s="5" customFormat="1" x14ac:dyDescent="0.2">
      <c r="A561" s="112" t="s">
        <v>338</v>
      </c>
      <c r="B561" s="113" t="s">
        <v>348</v>
      </c>
      <c r="C561" s="114" t="s">
        <v>66</v>
      </c>
      <c r="D561" s="114" t="s">
        <v>66</v>
      </c>
      <c r="E561" s="116"/>
      <c r="F561" s="111"/>
      <c r="G561" s="294">
        <f t="shared" si="12"/>
        <v>170.3</v>
      </c>
      <c r="H561" s="300"/>
      <c r="I561" s="300"/>
    </row>
    <row r="562" spans="1:9" s="5" customFormat="1" ht="22.5" x14ac:dyDescent="0.2">
      <c r="A562" s="115" t="s">
        <v>95</v>
      </c>
      <c r="B562" s="113" t="s">
        <v>348</v>
      </c>
      <c r="C562" s="114" t="s">
        <v>66</v>
      </c>
      <c r="D562" s="114" t="s">
        <v>66</v>
      </c>
      <c r="E562" s="116" t="s">
        <v>96</v>
      </c>
      <c r="F562" s="111"/>
      <c r="G562" s="294">
        <f t="shared" si="12"/>
        <v>170.3</v>
      </c>
      <c r="H562" s="300"/>
      <c r="I562" s="300"/>
    </row>
    <row r="563" spans="1:9" s="5" customFormat="1" x14ac:dyDescent="0.2">
      <c r="A563" s="115" t="s">
        <v>99</v>
      </c>
      <c r="B563" s="113" t="s">
        <v>348</v>
      </c>
      <c r="C563" s="114" t="s">
        <v>66</v>
      </c>
      <c r="D563" s="114" t="s">
        <v>66</v>
      </c>
      <c r="E563" s="116" t="s">
        <v>100</v>
      </c>
      <c r="F563" s="111"/>
      <c r="G563" s="294">
        <f t="shared" si="12"/>
        <v>170.3</v>
      </c>
      <c r="H563" s="300"/>
      <c r="I563" s="300"/>
    </row>
    <row r="564" spans="1:9" s="5" customFormat="1" ht="13.5" customHeight="1" x14ac:dyDescent="0.2">
      <c r="A564" s="112" t="s">
        <v>133</v>
      </c>
      <c r="B564" s="113" t="s">
        <v>348</v>
      </c>
      <c r="C564" s="114" t="s">
        <v>66</v>
      </c>
      <c r="D564" s="114" t="s">
        <v>66</v>
      </c>
      <c r="E564" s="116" t="s">
        <v>100</v>
      </c>
      <c r="F564" s="111">
        <v>725</v>
      </c>
      <c r="G564" s="294">
        <v>170.3</v>
      </c>
      <c r="H564" s="300"/>
      <c r="I564" s="300"/>
    </row>
    <row r="565" spans="1:9" s="5" customFormat="1" ht="21.75" x14ac:dyDescent="0.2">
      <c r="A565" s="237" t="s">
        <v>558</v>
      </c>
      <c r="B565" s="235" t="s">
        <v>168</v>
      </c>
      <c r="C565" s="238"/>
      <c r="D565" s="238"/>
      <c r="E565" s="241"/>
      <c r="F565" s="239"/>
      <c r="G565" s="396">
        <f>G566</f>
        <v>1237.9000000000001</v>
      </c>
      <c r="H565" s="300"/>
      <c r="I565" s="300"/>
    </row>
    <row r="566" spans="1:9" s="5" customFormat="1" ht="23.25" customHeight="1" x14ac:dyDescent="0.2">
      <c r="A566" s="109" t="s">
        <v>195</v>
      </c>
      <c r="B566" s="107" t="s">
        <v>259</v>
      </c>
      <c r="C566" s="110"/>
      <c r="D566" s="110"/>
      <c r="E566" s="116"/>
      <c r="F566" s="111"/>
      <c r="G566" s="293">
        <f>G573+G579+G585+G567</f>
        <v>1237.9000000000001</v>
      </c>
      <c r="H566" s="300"/>
      <c r="I566" s="300"/>
    </row>
    <row r="567" spans="1:9" s="5" customFormat="1" ht="45" x14ac:dyDescent="0.2">
      <c r="A567" s="380" t="s">
        <v>436</v>
      </c>
      <c r="B567" s="134" t="s">
        <v>676</v>
      </c>
      <c r="C567" s="132"/>
      <c r="D567" s="132"/>
      <c r="E567" s="138"/>
      <c r="F567" s="136"/>
      <c r="G567" s="297">
        <f>G568</f>
        <v>87.9</v>
      </c>
      <c r="H567" s="300"/>
      <c r="I567" s="300"/>
    </row>
    <row r="568" spans="1:9" s="77" customFormat="1" x14ac:dyDescent="0.2">
      <c r="A568" s="128" t="s">
        <v>80</v>
      </c>
      <c r="B568" s="134" t="s">
        <v>676</v>
      </c>
      <c r="C568" s="132" t="s">
        <v>71</v>
      </c>
      <c r="D568" s="132" t="s">
        <v>34</v>
      </c>
      <c r="E568" s="138"/>
      <c r="F568" s="136"/>
      <c r="G568" s="297">
        <f>G569</f>
        <v>87.9</v>
      </c>
      <c r="H568" s="308"/>
      <c r="I568" s="308"/>
    </row>
    <row r="569" spans="1:9" s="77" customFormat="1" x14ac:dyDescent="0.2">
      <c r="A569" s="127" t="s">
        <v>81</v>
      </c>
      <c r="B569" s="134" t="s">
        <v>676</v>
      </c>
      <c r="C569" s="135" t="s">
        <v>71</v>
      </c>
      <c r="D569" s="135" t="s">
        <v>63</v>
      </c>
      <c r="E569" s="138"/>
      <c r="F569" s="136"/>
      <c r="G569" s="298">
        <f>G570</f>
        <v>87.9</v>
      </c>
      <c r="H569" s="308"/>
      <c r="I569" s="308"/>
    </row>
    <row r="570" spans="1:9" s="77" customFormat="1" ht="23.25" customHeight="1" x14ac:dyDescent="0.2">
      <c r="A570" s="133" t="s">
        <v>95</v>
      </c>
      <c r="B570" s="134" t="s">
        <v>676</v>
      </c>
      <c r="C570" s="135" t="s">
        <v>71</v>
      </c>
      <c r="D570" s="135" t="s">
        <v>63</v>
      </c>
      <c r="E570" s="138" t="s">
        <v>96</v>
      </c>
      <c r="F570" s="136"/>
      <c r="G570" s="298">
        <f>G571</f>
        <v>87.9</v>
      </c>
      <c r="H570" s="308"/>
      <c r="I570" s="308"/>
    </row>
    <row r="571" spans="1:9" s="77" customFormat="1" ht="23.25" customHeight="1" x14ac:dyDescent="0.2">
      <c r="A571" s="133" t="s">
        <v>99</v>
      </c>
      <c r="B571" s="134" t="s">
        <v>676</v>
      </c>
      <c r="C571" s="135" t="s">
        <v>71</v>
      </c>
      <c r="D571" s="135" t="s">
        <v>63</v>
      </c>
      <c r="E571" s="138" t="s">
        <v>100</v>
      </c>
      <c r="F571" s="136"/>
      <c r="G571" s="298">
        <f>G572</f>
        <v>87.9</v>
      </c>
      <c r="H571" s="308"/>
      <c r="I571" s="308"/>
    </row>
    <row r="572" spans="1:9" s="77" customFormat="1" ht="23.25" customHeight="1" x14ac:dyDescent="0.2">
      <c r="A572" s="127" t="s">
        <v>134</v>
      </c>
      <c r="B572" s="134" t="s">
        <v>676</v>
      </c>
      <c r="C572" s="135" t="s">
        <v>71</v>
      </c>
      <c r="D572" s="135" t="s">
        <v>63</v>
      </c>
      <c r="E572" s="138" t="s">
        <v>100</v>
      </c>
      <c r="F572" s="136">
        <v>726</v>
      </c>
      <c r="G572" s="298">
        <v>87.9</v>
      </c>
      <c r="H572" s="308"/>
      <c r="I572" s="308"/>
    </row>
    <row r="573" spans="1:9" s="5" customFormat="1" x14ac:dyDescent="0.2">
      <c r="A573" s="109" t="s">
        <v>147</v>
      </c>
      <c r="B573" s="107" t="s">
        <v>261</v>
      </c>
      <c r="C573" s="114"/>
      <c r="D573" s="114"/>
      <c r="E573" s="116"/>
      <c r="F573" s="111"/>
      <c r="G573" s="293">
        <f>G574</f>
        <v>300</v>
      </c>
      <c r="H573" s="300"/>
      <c r="I573" s="300"/>
    </row>
    <row r="574" spans="1:9" s="5" customFormat="1" x14ac:dyDescent="0.2">
      <c r="A574" s="109" t="s">
        <v>80</v>
      </c>
      <c r="B574" s="107" t="s">
        <v>261</v>
      </c>
      <c r="C574" s="110" t="s">
        <v>71</v>
      </c>
      <c r="D574" s="110" t="s">
        <v>34</v>
      </c>
      <c r="E574" s="116"/>
      <c r="F574" s="111"/>
      <c r="G574" s="293">
        <f>G575</f>
        <v>300</v>
      </c>
      <c r="H574" s="300"/>
      <c r="I574" s="300"/>
    </row>
    <row r="575" spans="1:9" s="5" customFormat="1" x14ac:dyDescent="0.2">
      <c r="A575" s="112" t="s">
        <v>81</v>
      </c>
      <c r="B575" s="113" t="s">
        <v>261</v>
      </c>
      <c r="C575" s="114" t="s">
        <v>71</v>
      </c>
      <c r="D575" s="114" t="s">
        <v>63</v>
      </c>
      <c r="E575" s="116"/>
      <c r="F575" s="111"/>
      <c r="G575" s="294">
        <f>G576</f>
        <v>300</v>
      </c>
      <c r="H575" s="300"/>
      <c r="I575" s="300"/>
    </row>
    <row r="576" spans="1:9" s="5" customFormat="1" ht="22.5" x14ac:dyDescent="0.2">
      <c r="A576" s="115" t="s">
        <v>95</v>
      </c>
      <c r="B576" s="113" t="s">
        <v>261</v>
      </c>
      <c r="C576" s="114" t="s">
        <v>71</v>
      </c>
      <c r="D576" s="114" t="s">
        <v>63</v>
      </c>
      <c r="E576" s="116" t="s">
        <v>96</v>
      </c>
      <c r="F576" s="111"/>
      <c r="G576" s="294">
        <f>G577</f>
        <v>300</v>
      </c>
      <c r="H576" s="300"/>
      <c r="I576" s="300"/>
    </row>
    <row r="577" spans="1:9" s="5" customFormat="1" x14ac:dyDescent="0.2">
      <c r="A577" s="115" t="s">
        <v>99</v>
      </c>
      <c r="B577" s="113" t="s">
        <v>261</v>
      </c>
      <c r="C577" s="114" t="s">
        <v>71</v>
      </c>
      <c r="D577" s="114" t="s">
        <v>63</v>
      </c>
      <c r="E577" s="116" t="s">
        <v>100</v>
      </c>
      <c r="F577" s="111"/>
      <c r="G577" s="294">
        <f>G578</f>
        <v>300</v>
      </c>
      <c r="H577" s="300"/>
      <c r="I577" s="300"/>
    </row>
    <row r="578" spans="1:9" s="5" customFormat="1" ht="22.5" x14ac:dyDescent="0.2">
      <c r="A578" s="112" t="s">
        <v>134</v>
      </c>
      <c r="B578" s="113" t="s">
        <v>261</v>
      </c>
      <c r="C578" s="114" t="s">
        <v>71</v>
      </c>
      <c r="D578" s="114" t="s">
        <v>63</v>
      </c>
      <c r="E578" s="116" t="s">
        <v>100</v>
      </c>
      <c r="F578" s="111">
        <v>726</v>
      </c>
      <c r="G578" s="294">
        <v>300</v>
      </c>
      <c r="H578" s="300"/>
      <c r="I578" s="300"/>
    </row>
    <row r="579" spans="1:9" s="5" customFormat="1" ht="21.75" x14ac:dyDescent="0.2">
      <c r="A579" s="109" t="s">
        <v>321</v>
      </c>
      <c r="B579" s="107" t="s">
        <v>260</v>
      </c>
      <c r="C579" s="110"/>
      <c r="D579" s="110"/>
      <c r="E579" s="116"/>
      <c r="F579" s="111"/>
      <c r="G579" s="293">
        <f>G580</f>
        <v>580</v>
      </c>
      <c r="H579" s="300"/>
      <c r="I579" s="300"/>
    </row>
    <row r="580" spans="1:9" s="5" customFormat="1" x14ac:dyDescent="0.2">
      <c r="A580" s="109" t="s">
        <v>80</v>
      </c>
      <c r="B580" s="107" t="s">
        <v>260</v>
      </c>
      <c r="C580" s="110" t="s">
        <v>71</v>
      </c>
      <c r="D580" s="110" t="s">
        <v>34</v>
      </c>
      <c r="E580" s="116"/>
      <c r="F580" s="111"/>
      <c r="G580" s="293">
        <f>G581</f>
        <v>580</v>
      </c>
      <c r="H580" s="300"/>
      <c r="I580" s="300"/>
    </row>
    <row r="581" spans="1:9" s="5" customFormat="1" x14ac:dyDescent="0.2">
      <c r="A581" s="112" t="s">
        <v>81</v>
      </c>
      <c r="B581" s="113" t="s">
        <v>260</v>
      </c>
      <c r="C581" s="114" t="s">
        <v>71</v>
      </c>
      <c r="D581" s="114" t="s">
        <v>63</v>
      </c>
      <c r="E581" s="116"/>
      <c r="F581" s="111"/>
      <c r="G581" s="294">
        <f>G582</f>
        <v>580</v>
      </c>
      <c r="H581" s="300"/>
      <c r="I581" s="300"/>
    </row>
    <row r="582" spans="1:9" s="5" customFormat="1" ht="22.5" x14ac:dyDescent="0.2">
      <c r="A582" s="115" t="s">
        <v>95</v>
      </c>
      <c r="B582" s="113" t="s">
        <v>260</v>
      </c>
      <c r="C582" s="114" t="s">
        <v>71</v>
      </c>
      <c r="D582" s="114" t="s">
        <v>63</v>
      </c>
      <c r="E582" s="116" t="s">
        <v>96</v>
      </c>
      <c r="F582" s="111"/>
      <c r="G582" s="294">
        <f>G583</f>
        <v>580</v>
      </c>
      <c r="H582" s="300"/>
      <c r="I582" s="300"/>
    </row>
    <row r="583" spans="1:9" s="5" customFormat="1" x14ac:dyDescent="0.2">
      <c r="A583" s="115" t="s">
        <v>99</v>
      </c>
      <c r="B583" s="113" t="s">
        <v>260</v>
      </c>
      <c r="C583" s="114" t="s">
        <v>71</v>
      </c>
      <c r="D583" s="114" t="s">
        <v>63</v>
      </c>
      <c r="E583" s="116" t="s">
        <v>100</v>
      </c>
      <c r="F583" s="111"/>
      <c r="G583" s="294">
        <f>G584</f>
        <v>580</v>
      </c>
      <c r="H583" s="300"/>
      <c r="I583" s="300"/>
    </row>
    <row r="584" spans="1:9" s="5" customFormat="1" ht="22.5" x14ac:dyDescent="0.2">
      <c r="A584" s="112" t="s">
        <v>134</v>
      </c>
      <c r="B584" s="113" t="s">
        <v>260</v>
      </c>
      <c r="C584" s="114" t="s">
        <v>71</v>
      </c>
      <c r="D584" s="114" t="s">
        <v>63</v>
      </c>
      <c r="E584" s="116" t="s">
        <v>100</v>
      </c>
      <c r="F584" s="111">
        <v>726</v>
      </c>
      <c r="G584" s="294">
        <v>580</v>
      </c>
      <c r="H584" s="300"/>
      <c r="I584" s="300"/>
    </row>
    <row r="585" spans="1:9" s="5" customFormat="1" x14ac:dyDescent="0.2">
      <c r="A585" s="109" t="s">
        <v>167</v>
      </c>
      <c r="B585" s="107" t="s">
        <v>262</v>
      </c>
      <c r="C585" s="110"/>
      <c r="D585" s="110"/>
      <c r="E585" s="118"/>
      <c r="F585" s="106"/>
      <c r="G585" s="293">
        <f>G586</f>
        <v>270</v>
      </c>
      <c r="H585" s="300"/>
      <c r="I585" s="300"/>
    </row>
    <row r="586" spans="1:9" s="5" customFormat="1" x14ac:dyDescent="0.2">
      <c r="A586" s="109" t="s">
        <v>80</v>
      </c>
      <c r="B586" s="107" t="s">
        <v>262</v>
      </c>
      <c r="C586" s="110" t="s">
        <v>71</v>
      </c>
      <c r="D586" s="110" t="s">
        <v>34</v>
      </c>
      <c r="E586" s="116"/>
      <c r="F586" s="111"/>
      <c r="G586" s="293">
        <f>G587</f>
        <v>270</v>
      </c>
      <c r="H586" s="300"/>
      <c r="I586" s="300"/>
    </row>
    <row r="587" spans="1:9" s="5" customFormat="1" x14ac:dyDescent="0.2">
      <c r="A587" s="112" t="s">
        <v>81</v>
      </c>
      <c r="B587" s="113" t="s">
        <v>262</v>
      </c>
      <c r="C587" s="114" t="s">
        <v>71</v>
      </c>
      <c r="D587" s="114" t="s">
        <v>63</v>
      </c>
      <c r="E587" s="116"/>
      <c r="F587" s="111"/>
      <c r="G587" s="294">
        <f>G588</f>
        <v>270</v>
      </c>
      <c r="H587" s="300"/>
      <c r="I587" s="300"/>
    </row>
    <row r="588" spans="1:9" s="5" customFormat="1" ht="22.5" x14ac:dyDescent="0.2">
      <c r="A588" s="115" t="s">
        <v>95</v>
      </c>
      <c r="B588" s="113" t="s">
        <v>262</v>
      </c>
      <c r="C588" s="114" t="s">
        <v>71</v>
      </c>
      <c r="D588" s="114" t="s">
        <v>63</v>
      </c>
      <c r="E588" s="116" t="s">
        <v>96</v>
      </c>
      <c r="F588" s="111"/>
      <c r="G588" s="294">
        <f>G589</f>
        <v>270</v>
      </c>
      <c r="H588" s="300"/>
      <c r="I588" s="300"/>
    </row>
    <row r="589" spans="1:9" s="5" customFormat="1" x14ac:dyDescent="0.2">
      <c r="A589" s="115" t="s">
        <v>99</v>
      </c>
      <c r="B589" s="113" t="s">
        <v>262</v>
      </c>
      <c r="C589" s="114" t="s">
        <v>71</v>
      </c>
      <c r="D589" s="114" t="s">
        <v>63</v>
      </c>
      <c r="E589" s="116" t="s">
        <v>100</v>
      </c>
      <c r="F589" s="111"/>
      <c r="G589" s="294">
        <f>G590</f>
        <v>270</v>
      </c>
      <c r="H589" s="300"/>
      <c r="I589" s="300"/>
    </row>
    <row r="590" spans="1:9" s="5" customFormat="1" ht="22.5" x14ac:dyDescent="0.2">
      <c r="A590" s="112" t="s">
        <v>134</v>
      </c>
      <c r="B590" s="113" t="s">
        <v>262</v>
      </c>
      <c r="C590" s="114" t="s">
        <v>71</v>
      </c>
      <c r="D590" s="114" t="s">
        <v>63</v>
      </c>
      <c r="E590" s="116" t="s">
        <v>100</v>
      </c>
      <c r="F590" s="111">
        <v>726</v>
      </c>
      <c r="G590" s="294">
        <v>270</v>
      </c>
      <c r="H590" s="300"/>
      <c r="I590" s="300"/>
    </row>
    <row r="591" spans="1:9" s="5" customFormat="1" ht="32.25" customHeight="1" x14ac:dyDescent="0.2">
      <c r="A591" s="234" t="s">
        <v>446</v>
      </c>
      <c r="B591" s="235" t="s">
        <v>141</v>
      </c>
      <c r="C591" s="240"/>
      <c r="D591" s="240"/>
      <c r="E591" s="243"/>
      <c r="F591" s="236"/>
      <c r="G591" s="396">
        <f t="shared" ref="G591:G597" si="13">G592</f>
        <v>350</v>
      </c>
      <c r="H591" s="300"/>
      <c r="I591" s="300"/>
    </row>
    <row r="592" spans="1:9" s="5" customFormat="1" ht="42" customHeight="1" x14ac:dyDescent="0.2">
      <c r="A592" s="119" t="s">
        <v>288</v>
      </c>
      <c r="B592" s="107" t="s">
        <v>230</v>
      </c>
      <c r="C592" s="114"/>
      <c r="D592" s="114"/>
      <c r="E592" s="118"/>
      <c r="F592" s="106"/>
      <c r="G592" s="293">
        <f t="shared" si="13"/>
        <v>350</v>
      </c>
      <c r="H592" s="300"/>
      <c r="I592" s="300"/>
    </row>
    <row r="593" spans="1:9" s="5" customFormat="1" ht="21.75" customHeight="1" x14ac:dyDescent="0.2">
      <c r="A593" s="119" t="s">
        <v>140</v>
      </c>
      <c r="B593" s="107" t="s">
        <v>231</v>
      </c>
      <c r="C593" s="114"/>
      <c r="D593" s="114"/>
      <c r="E593" s="118"/>
      <c r="F593" s="106"/>
      <c r="G593" s="293">
        <f t="shared" si="13"/>
        <v>350</v>
      </c>
      <c r="H593" s="300"/>
      <c r="I593" s="300"/>
    </row>
    <row r="594" spans="1:9" s="5" customFormat="1" ht="21.75" x14ac:dyDescent="0.2">
      <c r="A594" s="119" t="s">
        <v>4</v>
      </c>
      <c r="B594" s="107" t="s">
        <v>231</v>
      </c>
      <c r="C594" s="110" t="s">
        <v>67</v>
      </c>
      <c r="D594" s="110" t="s">
        <v>34</v>
      </c>
      <c r="E594" s="118"/>
      <c r="F594" s="106"/>
      <c r="G594" s="293">
        <f t="shared" si="13"/>
        <v>350</v>
      </c>
      <c r="H594" s="300"/>
      <c r="I594" s="300"/>
    </row>
    <row r="595" spans="1:9" s="5" customFormat="1" ht="22.5" x14ac:dyDescent="0.2">
      <c r="A595" s="115" t="s">
        <v>77</v>
      </c>
      <c r="B595" s="113" t="s">
        <v>231</v>
      </c>
      <c r="C595" s="114" t="s">
        <v>67</v>
      </c>
      <c r="D595" s="114" t="s">
        <v>72</v>
      </c>
      <c r="E595" s="116"/>
      <c r="F595" s="111"/>
      <c r="G595" s="294">
        <f t="shared" si="13"/>
        <v>350</v>
      </c>
      <c r="H595" s="300"/>
      <c r="I595" s="300"/>
    </row>
    <row r="596" spans="1:9" s="5" customFormat="1" ht="22.5" x14ac:dyDescent="0.2">
      <c r="A596" s="115" t="s">
        <v>335</v>
      </c>
      <c r="B596" s="113" t="s">
        <v>231</v>
      </c>
      <c r="C596" s="114" t="s">
        <v>67</v>
      </c>
      <c r="D596" s="114" t="s">
        <v>72</v>
      </c>
      <c r="E596" s="121" t="s">
        <v>94</v>
      </c>
      <c r="F596" s="111"/>
      <c r="G596" s="294">
        <f t="shared" si="13"/>
        <v>350</v>
      </c>
      <c r="H596" s="300"/>
      <c r="I596" s="300"/>
    </row>
    <row r="597" spans="1:9" s="5" customFormat="1" ht="27.6" customHeight="1" x14ac:dyDescent="0.2">
      <c r="A597" s="115" t="s">
        <v>633</v>
      </c>
      <c r="B597" s="113" t="s">
        <v>231</v>
      </c>
      <c r="C597" s="114" t="s">
        <v>67</v>
      </c>
      <c r="D597" s="114" t="s">
        <v>72</v>
      </c>
      <c r="E597" s="121" t="s">
        <v>91</v>
      </c>
      <c r="F597" s="111"/>
      <c r="G597" s="294">
        <f t="shared" si="13"/>
        <v>350</v>
      </c>
      <c r="H597" s="300"/>
      <c r="I597" s="300"/>
    </row>
    <row r="598" spans="1:9" s="5" customFormat="1" x14ac:dyDescent="0.2">
      <c r="A598" s="112" t="s">
        <v>130</v>
      </c>
      <c r="B598" s="113" t="s">
        <v>231</v>
      </c>
      <c r="C598" s="114" t="s">
        <v>67</v>
      </c>
      <c r="D598" s="114" t="s">
        <v>72</v>
      </c>
      <c r="E598" s="116" t="s">
        <v>91</v>
      </c>
      <c r="F598" s="111">
        <v>721</v>
      </c>
      <c r="G598" s="294">
        <v>350</v>
      </c>
      <c r="H598" s="300"/>
      <c r="I598" s="300"/>
    </row>
    <row r="599" spans="1:9" s="5" customFormat="1" ht="32.25" x14ac:dyDescent="0.2">
      <c r="A599" s="234" t="s">
        <v>679</v>
      </c>
      <c r="B599" s="235" t="s">
        <v>656</v>
      </c>
      <c r="C599" s="240"/>
      <c r="D599" s="240"/>
      <c r="E599" s="243"/>
      <c r="F599" s="236"/>
      <c r="G599" s="339">
        <f>G600</f>
        <v>1000</v>
      </c>
      <c r="H599" s="300"/>
      <c r="I599" s="300"/>
    </row>
    <row r="600" spans="1:9" s="5" customFormat="1" ht="32.25" x14ac:dyDescent="0.2">
      <c r="A600" s="128" t="s">
        <v>660</v>
      </c>
      <c r="B600" s="340" t="s">
        <v>657</v>
      </c>
      <c r="C600" s="132"/>
      <c r="D600" s="132"/>
      <c r="E600" s="137"/>
      <c r="F600" s="131"/>
      <c r="G600" s="397">
        <f>G601</f>
        <v>1000</v>
      </c>
      <c r="H600" s="300"/>
      <c r="I600" s="300"/>
    </row>
    <row r="601" spans="1:9" s="5" customFormat="1" ht="21.75" x14ac:dyDescent="0.2">
      <c r="A601" s="343" t="s">
        <v>659</v>
      </c>
      <c r="B601" s="342" t="s">
        <v>658</v>
      </c>
      <c r="C601" s="132"/>
      <c r="D601" s="132"/>
      <c r="E601" s="137"/>
      <c r="F601" s="131"/>
      <c r="G601" s="397">
        <f>G602</f>
        <v>1000</v>
      </c>
      <c r="H601" s="300"/>
      <c r="I601" s="300"/>
    </row>
    <row r="602" spans="1:9" s="5" customFormat="1" ht="22.5" x14ac:dyDescent="0.2">
      <c r="A602" s="133" t="s">
        <v>335</v>
      </c>
      <c r="B602" s="342" t="s">
        <v>658</v>
      </c>
      <c r="C602" s="135" t="s">
        <v>63</v>
      </c>
      <c r="D602" s="135" t="s">
        <v>84</v>
      </c>
      <c r="E602" s="144" t="s">
        <v>94</v>
      </c>
      <c r="F602" s="136"/>
      <c r="G602" s="398">
        <f>G603</f>
        <v>1000</v>
      </c>
      <c r="H602" s="300"/>
      <c r="I602" s="300"/>
    </row>
    <row r="603" spans="1:9" s="5" customFormat="1" ht="22.5" x14ac:dyDescent="0.2">
      <c r="A603" s="133" t="s">
        <v>637</v>
      </c>
      <c r="B603" s="342" t="s">
        <v>658</v>
      </c>
      <c r="C603" s="135" t="s">
        <v>63</v>
      </c>
      <c r="D603" s="135" t="s">
        <v>84</v>
      </c>
      <c r="E603" s="144" t="s">
        <v>91</v>
      </c>
      <c r="F603" s="136"/>
      <c r="G603" s="398">
        <f>G604</f>
        <v>1000</v>
      </c>
      <c r="H603" s="300"/>
      <c r="I603" s="300"/>
    </row>
    <row r="604" spans="1:9" s="5" customFormat="1" ht="22.5" x14ac:dyDescent="0.2">
      <c r="A604" s="277" t="s">
        <v>138</v>
      </c>
      <c r="B604" s="342" t="s">
        <v>658</v>
      </c>
      <c r="C604" s="135" t="s">
        <v>63</v>
      </c>
      <c r="D604" s="135" t="s">
        <v>84</v>
      </c>
      <c r="E604" s="138" t="s">
        <v>91</v>
      </c>
      <c r="F604" s="136">
        <v>724</v>
      </c>
      <c r="G604" s="398">
        <f>944+56</f>
        <v>1000</v>
      </c>
      <c r="H604" s="300"/>
      <c r="I604" s="300"/>
    </row>
    <row r="605" spans="1:9" s="11" customFormat="1" ht="32.25" x14ac:dyDescent="0.2">
      <c r="A605" s="237" t="s">
        <v>447</v>
      </c>
      <c r="B605" s="235" t="s">
        <v>146</v>
      </c>
      <c r="C605" s="240"/>
      <c r="D605" s="240"/>
      <c r="E605" s="241"/>
      <c r="F605" s="239"/>
      <c r="G605" s="396">
        <f>G606</f>
        <v>5417.6</v>
      </c>
      <c r="H605" s="300"/>
      <c r="I605" s="304"/>
    </row>
    <row r="606" spans="1:9" s="5" customFormat="1" ht="23.25" customHeight="1" x14ac:dyDescent="0.2">
      <c r="A606" s="109" t="s">
        <v>613</v>
      </c>
      <c r="B606" s="107" t="s">
        <v>235</v>
      </c>
      <c r="C606" s="114"/>
      <c r="D606" s="114"/>
      <c r="E606" s="116"/>
      <c r="F606" s="111"/>
      <c r="G606" s="293">
        <f>G607+G623+G641+G635+G617+G629</f>
        <v>5417.6</v>
      </c>
      <c r="H606" s="300"/>
      <c r="I606" s="304"/>
    </row>
    <row r="607" spans="1:9" s="5" customFormat="1" ht="21.75" x14ac:dyDescent="0.2">
      <c r="A607" s="109" t="s">
        <v>298</v>
      </c>
      <c r="B607" s="107" t="s">
        <v>299</v>
      </c>
      <c r="C607" s="114"/>
      <c r="D607" s="114"/>
      <c r="E607" s="116"/>
      <c r="F607" s="111"/>
      <c r="G607" s="293">
        <f>G608</f>
        <v>402</v>
      </c>
      <c r="H607" s="300"/>
      <c r="I607" s="300"/>
    </row>
    <row r="608" spans="1:9" s="5" customFormat="1" x14ac:dyDescent="0.2">
      <c r="A608" s="109" t="s">
        <v>8</v>
      </c>
      <c r="B608" s="107" t="s">
        <v>299</v>
      </c>
      <c r="C608" s="110" t="s">
        <v>66</v>
      </c>
      <c r="D608" s="110" t="s">
        <v>34</v>
      </c>
      <c r="E608" s="116"/>
      <c r="F608" s="111"/>
      <c r="G608" s="293">
        <f>G609+G613</f>
        <v>402</v>
      </c>
      <c r="H608" s="300"/>
      <c r="I608" s="304"/>
    </row>
    <row r="609" spans="1:9" s="5" customFormat="1" x14ac:dyDescent="0.2">
      <c r="A609" s="112" t="s">
        <v>9</v>
      </c>
      <c r="B609" s="113" t="s">
        <v>299</v>
      </c>
      <c r="C609" s="114" t="s">
        <v>66</v>
      </c>
      <c r="D609" s="114" t="s">
        <v>63</v>
      </c>
      <c r="E609" s="116"/>
      <c r="F609" s="111"/>
      <c r="G609" s="294">
        <f>G610</f>
        <v>126</v>
      </c>
      <c r="H609" s="300"/>
      <c r="I609" s="300"/>
    </row>
    <row r="610" spans="1:9" s="5" customFormat="1" ht="22.5" x14ac:dyDescent="0.2">
      <c r="A610" s="115" t="s">
        <v>95</v>
      </c>
      <c r="B610" s="113" t="s">
        <v>299</v>
      </c>
      <c r="C610" s="114" t="s">
        <v>66</v>
      </c>
      <c r="D610" s="114" t="s">
        <v>63</v>
      </c>
      <c r="E610" s="116" t="s">
        <v>96</v>
      </c>
      <c r="F610" s="111"/>
      <c r="G610" s="294">
        <f>G611</f>
        <v>126</v>
      </c>
      <c r="H610" s="300"/>
      <c r="I610" s="300"/>
    </row>
    <row r="611" spans="1:9" s="5" customFormat="1" x14ac:dyDescent="0.2">
      <c r="A611" s="115" t="s">
        <v>99</v>
      </c>
      <c r="B611" s="113" t="s">
        <v>299</v>
      </c>
      <c r="C611" s="114" t="s">
        <v>66</v>
      </c>
      <c r="D611" s="114" t="s">
        <v>63</v>
      </c>
      <c r="E611" s="116" t="s">
        <v>100</v>
      </c>
      <c r="F611" s="111"/>
      <c r="G611" s="294">
        <f>G612</f>
        <v>126</v>
      </c>
      <c r="H611" s="300"/>
      <c r="I611" s="300"/>
    </row>
    <row r="612" spans="1:9" s="27" customFormat="1" ht="13.5" customHeight="1" x14ac:dyDescent="0.2">
      <c r="A612" s="112" t="s">
        <v>133</v>
      </c>
      <c r="B612" s="113" t="s">
        <v>299</v>
      </c>
      <c r="C612" s="114" t="s">
        <v>66</v>
      </c>
      <c r="D612" s="114" t="s">
        <v>63</v>
      </c>
      <c r="E612" s="116" t="s">
        <v>100</v>
      </c>
      <c r="F612" s="111">
        <v>725</v>
      </c>
      <c r="G612" s="294">
        <v>126</v>
      </c>
      <c r="H612" s="300"/>
      <c r="I612" s="300"/>
    </row>
    <row r="613" spans="1:9" s="27" customFormat="1" x14ac:dyDescent="0.2">
      <c r="A613" s="112" t="s">
        <v>353</v>
      </c>
      <c r="B613" s="113" t="s">
        <v>299</v>
      </c>
      <c r="C613" s="114" t="s">
        <v>66</v>
      </c>
      <c r="D613" s="114" t="s">
        <v>64</v>
      </c>
      <c r="E613" s="116"/>
      <c r="F613" s="111"/>
      <c r="G613" s="294">
        <f>G614</f>
        <v>276</v>
      </c>
      <c r="H613" s="300"/>
      <c r="I613" s="300"/>
    </row>
    <row r="614" spans="1:9" s="27" customFormat="1" ht="22.5" x14ac:dyDescent="0.2">
      <c r="A614" s="115" t="s">
        <v>95</v>
      </c>
      <c r="B614" s="113" t="s">
        <v>299</v>
      </c>
      <c r="C614" s="114" t="s">
        <v>66</v>
      </c>
      <c r="D614" s="114" t="s">
        <v>64</v>
      </c>
      <c r="E614" s="116" t="s">
        <v>96</v>
      </c>
      <c r="F614" s="111"/>
      <c r="G614" s="294">
        <f>G615</f>
        <v>276</v>
      </c>
      <c r="H614" s="300"/>
      <c r="I614" s="300"/>
    </row>
    <row r="615" spans="1:9" s="27" customFormat="1" x14ac:dyDescent="0.2">
      <c r="A615" s="115" t="s">
        <v>99</v>
      </c>
      <c r="B615" s="113" t="s">
        <v>299</v>
      </c>
      <c r="C615" s="114" t="s">
        <v>66</v>
      </c>
      <c r="D615" s="114" t="s">
        <v>64</v>
      </c>
      <c r="E615" s="116" t="s">
        <v>100</v>
      </c>
      <c r="F615" s="111"/>
      <c r="G615" s="294">
        <f>G616</f>
        <v>276</v>
      </c>
      <c r="H615" s="300"/>
      <c r="I615" s="300"/>
    </row>
    <row r="616" spans="1:9" s="5" customFormat="1" ht="11.25" customHeight="1" x14ac:dyDescent="0.2">
      <c r="A616" s="112" t="s">
        <v>133</v>
      </c>
      <c r="B616" s="113" t="s">
        <v>299</v>
      </c>
      <c r="C616" s="114" t="s">
        <v>66</v>
      </c>
      <c r="D616" s="114" t="s">
        <v>64</v>
      </c>
      <c r="E616" s="116" t="s">
        <v>100</v>
      </c>
      <c r="F616" s="111">
        <v>725</v>
      </c>
      <c r="G616" s="294">
        <f>274+2</f>
        <v>276</v>
      </c>
      <c r="H616" s="300"/>
      <c r="I616" s="300"/>
    </row>
    <row r="617" spans="1:9" s="75" customFormat="1" ht="21.75" x14ac:dyDescent="0.2">
      <c r="A617" s="129" t="s">
        <v>448</v>
      </c>
      <c r="B617" s="137" t="s">
        <v>302</v>
      </c>
      <c r="C617" s="132"/>
      <c r="D617" s="132"/>
      <c r="E617" s="137"/>
      <c r="F617" s="131"/>
      <c r="G617" s="297">
        <f>G618</f>
        <v>1777.4</v>
      </c>
      <c r="H617" s="307"/>
      <c r="I617" s="307"/>
    </row>
    <row r="618" spans="1:9" s="75" customFormat="1" x14ac:dyDescent="0.2">
      <c r="A618" s="128" t="s">
        <v>8</v>
      </c>
      <c r="B618" s="137" t="s">
        <v>302</v>
      </c>
      <c r="C618" s="132" t="s">
        <v>66</v>
      </c>
      <c r="D618" s="132" t="s">
        <v>34</v>
      </c>
      <c r="E618" s="137"/>
      <c r="F618" s="131"/>
      <c r="G618" s="297">
        <f>G619</f>
        <v>1777.4</v>
      </c>
      <c r="H618" s="307"/>
      <c r="I618" s="307"/>
    </row>
    <row r="619" spans="1:9" s="77" customFormat="1" x14ac:dyDescent="0.2">
      <c r="A619" s="127" t="s">
        <v>353</v>
      </c>
      <c r="B619" s="138" t="s">
        <v>302</v>
      </c>
      <c r="C619" s="135" t="s">
        <v>66</v>
      </c>
      <c r="D619" s="135" t="s">
        <v>64</v>
      </c>
      <c r="E619" s="138"/>
      <c r="F619" s="136"/>
      <c r="G619" s="298">
        <f>G620</f>
        <v>1777.4</v>
      </c>
      <c r="H619" s="308"/>
      <c r="I619" s="308"/>
    </row>
    <row r="620" spans="1:9" s="77" customFormat="1" ht="22.5" x14ac:dyDescent="0.2">
      <c r="A620" s="133" t="s">
        <v>95</v>
      </c>
      <c r="B620" s="138" t="s">
        <v>302</v>
      </c>
      <c r="C620" s="135" t="s">
        <v>66</v>
      </c>
      <c r="D620" s="135" t="s">
        <v>64</v>
      </c>
      <c r="E620" s="138" t="s">
        <v>96</v>
      </c>
      <c r="F620" s="136"/>
      <c r="G620" s="298">
        <f>G621</f>
        <v>1777.4</v>
      </c>
      <c r="H620" s="308"/>
      <c r="I620" s="308"/>
    </row>
    <row r="621" spans="1:9" s="77" customFormat="1" x14ac:dyDescent="0.2">
      <c r="A621" s="133" t="s">
        <v>99</v>
      </c>
      <c r="B621" s="138" t="s">
        <v>302</v>
      </c>
      <c r="C621" s="135" t="s">
        <v>66</v>
      </c>
      <c r="D621" s="135" t="s">
        <v>64</v>
      </c>
      <c r="E621" s="138" t="s">
        <v>100</v>
      </c>
      <c r="F621" s="136"/>
      <c r="G621" s="298">
        <f>G622</f>
        <v>1777.4</v>
      </c>
      <c r="H621" s="308"/>
      <c r="I621" s="308"/>
    </row>
    <row r="622" spans="1:9" s="77" customFormat="1" ht="22.5" x14ac:dyDescent="0.2">
      <c r="A622" s="127" t="s">
        <v>133</v>
      </c>
      <c r="B622" s="138" t="s">
        <v>302</v>
      </c>
      <c r="C622" s="135" t="s">
        <v>66</v>
      </c>
      <c r="D622" s="135" t="s">
        <v>64</v>
      </c>
      <c r="E622" s="138" t="s">
        <v>100</v>
      </c>
      <c r="F622" s="136">
        <v>725</v>
      </c>
      <c r="G622" s="298">
        <f>1330.3+447.1</f>
        <v>1777.4</v>
      </c>
      <c r="H622" s="308"/>
      <c r="I622" s="308"/>
    </row>
    <row r="623" spans="1:9" s="5" customFormat="1" ht="24" customHeight="1" x14ac:dyDescent="0.2">
      <c r="A623" s="119" t="s">
        <v>449</v>
      </c>
      <c r="B623" s="118" t="s">
        <v>303</v>
      </c>
      <c r="C623" s="114"/>
      <c r="D623" s="114"/>
      <c r="E623" s="116"/>
      <c r="F623" s="111"/>
      <c r="G623" s="293">
        <f>G624</f>
        <v>2000</v>
      </c>
      <c r="H623" s="300"/>
      <c r="I623" s="300"/>
    </row>
    <row r="624" spans="1:9" s="5" customFormat="1" x14ac:dyDescent="0.2">
      <c r="A624" s="109" t="s">
        <v>8</v>
      </c>
      <c r="B624" s="118" t="s">
        <v>303</v>
      </c>
      <c r="C624" s="110" t="s">
        <v>66</v>
      </c>
      <c r="D624" s="110" t="s">
        <v>34</v>
      </c>
      <c r="E624" s="116"/>
      <c r="F624" s="111"/>
      <c r="G624" s="293">
        <f>G625</f>
        <v>2000</v>
      </c>
      <c r="H624" s="300"/>
      <c r="I624" s="300"/>
    </row>
    <row r="625" spans="1:9" s="5" customFormat="1" x14ac:dyDescent="0.2">
      <c r="A625" s="112" t="s">
        <v>353</v>
      </c>
      <c r="B625" s="116" t="s">
        <v>303</v>
      </c>
      <c r="C625" s="114" t="s">
        <v>66</v>
      </c>
      <c r="D625" s="114" t="s">
        <v>64</v>
      </c>
      <c r="E625" s="116"/>
      <c r="F625" s="111"/>
      <c r="G625" s="294">
        <f>G626</f>
        <v>2000</v>
      </c>
      <c r="H625" s="300"/>
      <c r="I625" s="300"/>
    </row>
    <row r="626" spans="1:9" s="5" customFormat="1" ht="22.5" x14ac:dyDescent="0.2">
      <c r="A626" s="115" t="s">
        <v>95</v>
      </c>
      <c r="B626" s="116" t="s">
        <v>303</v>
      </c>
      <c r="C626" s="114" t="s">
        <v>66</v>
      </c>
      <c r="D626" s="114" t="s">
        <v>64</v>
      </c>
      <c r="E626" s="116" t="s">
        <v>96</v>
      </c>
      <c r="F626" s="111"/>
      <c r="G626" s="294">
        <f>G627</f>
        <v>2000</v>
      </c>
      <c r="H626" s="300"/>
      <c r="I626" s="300"/>
    </row>
    <row r="627" spans="1:9" s="5" customFormat="1" x14ac:dyDescent="0.2">
      <c r="A627" s="115" t="s">
        <v>99</v>
      </c>
      <c r="B627" s="116" t="s">
        <v>303</v>
      </c>
      <c r="C627" s="114" t="s">
        <v>66</v>
      </c>
      <c r="D627" s="114" t="s">
        <v>64</v>
      </c>
      <c r="E627" s="116" t="s">
        <v>100</v>
      </c>
      <c r="F627" s="111"/>
      <c r="G627" s="294">
        <f>G628</f>
        <v>2000</v>
      </c>
      <c r="H627" s="300"/>
      <c r="I627" s="300"/>
    </row>
    <row r="628" spans="1:9" s="5" customFormat="1" ht="13.5" customHeight="1" x14ac:dyDescent="0.2">
      <c r="A628" s="112" t="s">
        <v>133</v>
      </c>
      <c r="B628" s="116" t="s">
        <v>303</v>
      </c>
      <c r="C628" s="114" t="s">
        <v>66</v>
      </c>
      <c r="D628" s="114" t="s">
        <v>64</v>
      </c>
      <c r="E628" s="116" t="s">
        <v>100</v>
      </c>
      <c r="F628" s="111">
        <v>725</v>
      </c>
      <c r="G628" s="294">
        <v>2000</v>
      </c>
      <c r="H628" s="300"/>
      <c r="I628" s="300"/>
    </row>
    <row r="629" spans="1:9" s="75" customFormat="1" ht="32.25" x14ac:dyDescent="0.2">
      <c r="A629" s="128" t="s">
        <v>450</v>
      </c>
      <c r="B629" s="130" t="s">
        <v>304</v>
      </c>
      <c r="C629" s="132"/>
      <c r="D629" s="132"/>
      <c r="E629" s="137"/>
      <c r="F629" s="131"/>
      <c r="G629" s="297">
        <f>G630</f>
        <v>808.8</v>
      </c>
      <c r="H629" s="307"/>
      <c r="I629" s="307"/>
    </row>
    <row r="630" spans="1:9" s="75" customFormat="1" x14ac:dyDescent="0.2">
      <c r="A630" s="128" t="s">
        <v>8</v>
      </c>
      <c r="B630" s="130" t="s">
        <v>304</v>
      </c>
      <c r="C630" s="132" t="s">
        <v>66</v>
      </c>
      <c r="D630" s="132" t="s">
        <v>34</v>
      </c>
      <c r="E630" s="137"/>
      <c r="F630" s="131"/>
      <c r="G630" s="297">
        <f>G631</f>
        <v>808.8</v>
      </c>
      <c r="H630" s="307"/>
      <c r="I630" s="307"/>
    </row>
    <row r="631" spans="1:9" s="77" customFormat="1" ht="10.5" customHeight="1" x14ac:dyDescent="0.2">
      <c r="A631" s="127" t="s">
        <v>353</v>
      </c>
      <c r="B631" s="134" t="s">
        <v>304</v>
      </c>
      <c r="C631" s="135" t="s">
        <v>66</v>
      </c>
      <c r="D631" s="135" t="s">
        <v>64</v>
      </c>
      <c r="E631" s="138"/>
      <c r="F631" s="136"/>
      <c r="G631" s="298">
        <f>G632</f>
        <v>808.8</v>
      </c>
      <c r="H631" s="308"/>
      <c r="I631" s="308"/>
    </row>
    <row r="632" spans="1:9" s="77" customFormat="1" ht="22.5" x14ac:dyDescent="0.2">
      <c r="A632" s="133" t="s">
        <v>95</v>
      </c>
      <c r="B632" s="134" t="s">
        <v>304</v>
      </c>
      <c r="C632" s="135" t="s">
        <v>66</v>
      </c>
      <c r="D632" s="135" t="s">
        <v>64</v>
      </c>
      <c r="E632" s="138" t="s">
        <v>96</v>
      </c>
      <c r="F632" s="136"/>
      <c r="G632" s="298">
        <f>G633</f>
        <v>808.8</v>
      </c>
      <c r="H632" s="308"/>
      <c r="I632" s="308"/>
    </row>
    <row r="633" spans="1:9" s="77" customFormat="1" x14ac:dyDescent="0.2">
      <c r="A633" s="133" t="s">
        <v>99</v>
      </c>
      <c r="B633" s="134" t="s">
        <v>304</v>
      </c>
      <c r="C633" s="135" t="s">
        <v>66</v>
      </c>
      <c r="D633" s="135" t="s">
        <v>64</v>
      </c>
      <c r="E633" s="138" t="s">
        <v>100</v>
      </c>
      <c r="F633" s="136"/>
      <c r="G633" s="298">
        <f>G634</f>
        <v>808.8</v>
      </c>
      <c r="H633" s="308"/>
      <c r="I633" s="308"/>
    </row>
    <row r="634" spans="1:9" s="77" customFormat="1" ht="22.5" x14ac:dyDescent="0.2">
      <c r="A634" s="127" t="s">
        <v>133</v>
      </c>
      <c r="B634" s="134" t="s">
        <v>304</v>
      </c>
      <c r="C634" s="135" t="s">
        <v>66</v>
      </c>
      <c r="D634" s="135" t="s">
        <v>64</v>
      </c>
      <c r="E634" s="138" t="s">
        <v>100</v>
      </c>
      <c r="F634" s="136">
        <v>725</v>
      </c>
      <c r="G634" s="298">
        <f>510.9+297.9</f>
        <v>808.8</v>
      </c>
      <c r="H634" s="308"/>
      <c r="I634" s="308"/>
    </row>
    <row r="635" spans="1:9" s="73" customFormat="1" ht="32.25" x14ac:dyDescent="0.2">
      <c r="A635" s="109" t="s">
        <v>451</v>
      </c>
      <c r="B635" s="107" t="s">
        <v>305</v>
      </c>
      <c r="C635" s="110"/>
      <c r="D635" s="110"/>
      <c r="E635" s="118"/>
      <c r="F635" s="106"/>
      <c r="G635" s="293">
        <f>G636</f>
        <v>336</v>
      </c>
      <c r="H635" s="303"/>
      <c r="I635" s="303"/>
    </row>
    <row r="636" spans="1:9" s="73" customFormat="1" x14ac:dyDescent="0.2">
      <c r="A636" s="109" t="s">
        <v>8</v>
      </c>
      <c r="B636" s="107" t="s">
        <v>305</v>
      </c>
      <c r="C636" s="110" t="s">
        <v>66</v>
      </c>
      <c r="D636" s="110" t="s">
        <v>34</v>
      </c>
      <c r="E636" s="118"/>
      <c r="F636" s="106"/>
      <c r="G636" s="293">
        <f>G637</f>
        <v>336</v>
      </c>
      <c r="H636" s="303"/>
      <c r="I636" s="303"/>
    </row>
    <row r="637" spans="1:9" s="5" customFormat="1" x14ac:dyDescent="0.2">
      <c r="A637" s="112" t="s">
        <v>353</v>
      </c>
      <c r="B637" s="113" t="s">
        <v>305</v>
      </c>
      <c r="C637" s="114" t="s">
        <v>66</v>
      </c>
      <c r="D637" s="114" t="s">
        <v>64</v>
      </c>
      <c r="E637" s="116"/>
      <c r="F637" s="111"/>
      <c r="G637" s="294">
        <f>G638</f>
        <v>336</v>
      </c>
      <c r="H637" s="300"/>
      <c r="I637" s="300"/>
    </row>
    <row r="638" spans="1:9" s="5" customFormat="1" ht="22.5" x14ac:dyDescent="0.2">
      <c r="A638" s="115" t="s">
        <v>95</v>
      </c>
      <c r="B638" s="113" t="s">
        <v>305</v>
      </c>
      <c r="C638" s="114" t="s">
        <v>66</v>
      </c>
      <c r="D638" s="114" t="s">
        <v>64</v>
      </c>
      <c r="E638" s="116" t="s">
        <v>96</v>
      </c>
      <c r="F638" s="111"/>
      <c r="G638" s="294">
        <f>G639</f>
        <v>336</v>
      </c>
      <c r="H638" s="300"/>
      <c r="I638" s="300"/>
    </row>
    <row r="639" spans="1:9" s="5" customFormat="1" x14ac:dyDescent="0.2">
      <c r="A639" s="115" t="s">
        <v>99</v>
      </c>
      <c r="B639" s="113" t="s">
        <v>305</v>
      </c>
      <c r="C639" s="114" t="s">
        <v>66</v>
      </c>
      <c r="D639" s="114" t="s">
        <v>64</v>
      </c>
      <c r="E639" s="116" t="s">
        <v>100</v>
      </c>
      <c r="F639" s="111"/>
      <c r="G639" s="294">
        <f>G640</f>
        <v>336</v>
      </c>
      <c r="H639" s="300"/>
      <c r="I639" s="300"/>
    </row>
    <row r="640" spans="1:9" s="5" customFormat="1" ht="13.5" customHeight="1" x14ac:dyDescent="0.2">
      <c r="A640" s="112" t="s">
        <v>133</v>
      </c>
      <c r="B640" s="113" t="s">
        <v>305</v>
      </c>
      <c r="C640" s="114" t="s">
        <v>66</v>
      </c>
      <c r="D640" s="114" t="s">
        <v>64</v>
      </c>
      <c r="E640" s="116" t="s">
        <v>100</v>
      </c>
      <c r="F640" s="111">
        <v>725</v>
      </c>
      <c r="G640" s="294">
        <v>336</v>
      </c>
      <c r="H640" s="300"/>
      <c r="I640" s="300"/>
    </row>
    <row r="641" spans="1:9" s="5" customFormat="1" ht="21.75" x14ac:dyDescent="0.2">
      <c r="A641" s="109" t="s">
        <v>208</v>
      </c>
      <c r="B641" s="107" t="s">
        <v>240</v>
      </c>
      <c r="C641" s="114"/>
      <c r="D641" s="114"/>
      <c r="E641" s="116"/>
      <c r="F641" s="111"/>
      <c r="G641" s="293">
        <f>G642</f>
        <v>93.4</v>
      </c>
      <c r="H641" s="300"/>
      <c r="I641" s="300"/>
    </row>
    <row r="642" spans="1:9" s="5" customFormat="1" x14ac:dyDescent="0.2">
      <c r="A642" s="109" t="s">
        <v>8</v>
      </c>
      <c r="B642" s="107" t="s">
        <v>240</v>
      </c>
      <c r="C642" s="110" t="s">
        <v>66</v>
      </c>
      <c r="D642" s="110" t="s">
        <v>34</v>
      </c>
      <c r="E642" s="116"/>
      <c r="F642" s="111"/>
      <c r="G642" s="294">
        <f>G643</f>
        <v>93.4</v>
      </c>
      <c r="H642" s="300"/>
      <c r="I642" s="300"/>
    </row>
    <row r="643" spans="1:9" s="5" customFormat="1" x14ac:dyDescent="0.2">
      <c r="A643" s="112" t="s">
        <v>353</v>
      </c>
      <c r="B643" s="113" t="s">
        <v>240</v>
      </c>
      <c r="C643" s="114" t="s">
        <v>66</v>
      </c>
      <c r="D643" s="114" t="s">
        <v>64</v>
      </c>
      <c r="E643" s="116"/>
      <c r="F643" s="111"/>
      <c r="G643" s="294">
        <f>G644</f>
        <v>93.4</v>
      </c>
      <c r="H643" s="300"/>
      <c r="I643" s="300"/>
    </row>
    <row r="644" spans="1:9" s="5" customFormat="1" ht="22.5" x14ac:dyDescent="0.2">
      <c r="A644" s="115" t="s">
        <v>95</v>
      </c>
      <c r="B644" s="113" t="s">
        <v>240</v>
      </c>
      <c r="C644" s="114" t="s">
        <v>66</v>
      </c>
      <c r="D644" s="114" t="s">
        <v>64</v>
      </c>
      <c r="E644" s="116" t="s">
        <v>96</v>
      </c>
      <c r="F644" s="111"/>
      <c r="G644" s="294">
        <f>G645</f>
        <v>93.4</v>
      </c>
      <c r="H644" s="300"/>
      <c r="I644" s="300"/>
    </row>
    <row r="645" spans="1:9" s="5" customFormat="1" x14ac:dyDescent="0.2">
      <c r="A645" s="115" t="s">
        <v>99</v>
      </c>
      <c r="B645" s="113" t="s">
        <v>240</v>
      </c>
      <c r="C645" s="114" t="s">
        <v>66</v>
      </c>
      <c r="D645" s="114" t="s">
        <v>64</v>
      </c>
      <c r="E645" s="116" t="s">
        <v>100</v>
      </c>
      <c r="F645" s="111"/>
      <c r="G645" s="294">
        <f>G646</f>
        <v>93.4</v>
      </c>
      <c r="H645" s="300"/>
      <c r="I645" s="300"/>
    </row>
    <row r="646" spans="1:9" s="5" customFormat="1" ht="13.5" customHeight="1" x14ac:dyDescent="0.2">
      <c r="A646" s="112" t="s">
        <v>133</v>
      </c>
      <c r="B646" s="113" t="s">
        <v>240</v>
      </c>
      <c r="C646" s="114" t="s">
        <v>66</v>
      </c>
      <c r="D646" s="114" t="s">
        <v>64</v>
      </c>
      <c r="E646" s="116" t="s">
        <v>100</v>
      </c>
      <c r="F646" s="111">
        <v>725</v>
      </c>
      <c r="G646" s="294">
        <v>93.4</v>
      </c>
      <c r="H646" s="300"/>
      <c r="I646" s="300"/>
    </row>
    <row r="647" spans="1:9" s="11" customFormat="1" ht="30.6" customHeight="1" x14ac:dyDescent="0.2">
      <c r="A647" s="234" t="s">
        <v>700</v>
      </c>
      <c r="B647" s="235" t="s">
        <v>203</v>
      </c>
      <c r="C647" s="238"/>
      <c r="D647" s="238"/>
      <c r="E647" s="243"/>
      <c r="F647" s="236"/>
      <c r="G647" s="396">
        <f t="shared" ref="G647:G652" si="14">G648</f>
        <v>800</v>
      </c>
      <c r="H647" s="300"/>
      <c r="I647" s="300"/>
    </row>
    <row r="648" spans="1:9" s="5" customFormat="1" ht="21" x14ac:dyDescent="0.2">
      <c r="A648" s="120" t="s">
        <v>678</v>
      </c>
      <c r="B648" s="107" t="s">
        <v>263</v>
      </c>
      <c r="C648" s="114"/>
      <c r="D648" s="114"/>
      <c r="E648" s="116"/>
      <c r="F648" s="111"/>
      <c r="G648" s="293">
        <f>G649</f>
        <v>800</v>
      </c>
      <c r="H648" s="300"/>
      <c r="I648" s="300"/>
    </row>
    <row r="649" spans="1:9" s="73" customFormat="1" ht="36" customHeight="1" x14ac:dyDescent="0.2">
      <c r="A649" s="218" t="s">
        <v>632</v>
      </c>
      <c r="B649" s="107" t="s">
        <v>264</v>
      </c>
      <c r="C649" s="110"/>
      <c r="D649" s="110"/>
      <c r="E649" s="118"/>
      <c r="F649" s="106"/>
      <c r="G649" s="293">
        <f t="shared" si="14"/>
        <v>800</v>
      </c>
      <c r="H649" s="303"/>
      <c r="I649" s="303"/>
    </row>
    <row r="650" spans="1:9" s="73" customFormat="1" x14ac:dyDescent="0.2">
      <c r="A650" s="139" t="s">
        <v>128</v>
      </c>
      <c r="B650" s="107" t="s">
        <v>264</v>
      </c>
      <c r="C650" s="110" t="s">
        <v>69</v>
      </c>
      <c r="D650" s="110" t="s">
        <v>34</v>
      </c>
      <c r="E650" s="118"/>
      <c r="F650" s="106"/>
      <c r="G650" s="293">
        <f t="shared" si="14"/>
        <v>800</v>
      </c>
      <c r="H650" s="303"/>
      <c r="I650" s="303"/>
    </row>
    <row r="651" spans="1:9" s="5" customFormat="1" x14ac:dyDescent="0.2">
      <c r="A651" s="140" t="s">
        <v>173</v>
      </c>
      <c r="B651" s="113" t="s">
        <v>264</v>
      </c>
      <c r="C651" s="114" t="s">
        <v>69</v>
      </c>
      <c r="D651" s="114" t="s">
        <v>64</v>
      </c>
      <c r="E651" s="116"/>
      <c r="F651" s="111"/>
      <c r="G651" s="294">
        <f t="shared" si="14"/>
        <v>800</v>
      </c>
      <c r="H651" s="300"/>
      <c r="I651" s="300"/>
    </row>
    <row r="652" spans="1:9" s="5" customFormat="1" x14ac:dyDescent="0.2">
      <c r="A652" s="141" t="s">
        <v>110</v>
      </c>
      <c r="B652" s="113" t="s">
        <v>264</v>
      </c>
      <c r="C652" s="114" t="s">
        <v>69</v>
      </c>
      <c r="D652" s="114" t="s">
        <v>64</v>
      </c>
      <c r="E652" s="116" t="s">
        <v>111</v>
      </c>
      <c r="F652" s="111"/>
      <c r="G652" s="294">
        <f t="shared" si="14"/>
        <v>800</v>
      </c>
      <c r="H652" s="300"/>
      <c r="I652" s="300"/>
    </row>
    <row r="653" spans="1:9" s="5" customFormat="1" ht="33.75" x14ac:dyDescent="0.2">
      <c r="A653" s="141" t="s">
        <v>135</v>
      </c>
      <c r="B653" s="113" t="s">
        <v>264</v>
      </c>
      <c r="C653" s="114" t="s">
        <v>69</v>
      </c>
      <c r="D653" s="114" t="s">
        <v>64</v>
      </c>
      <c r="E653" s="116" t="s">
        <v>112</v>
      </c>
      <c r="F653" s="111"/>
      <c r="G653" s="294">
        <f>G654</f>
        <v>800</v>
      </c>
      <c r="H653" s="300"/>
      <c r="I653" s="300"/>
    </row>
    <row r="654" spans="1:9" s="5" customFormat="1" ht="22.5" x14ac:dyDescent="0.2">
      <c r="A654" s="141" t="s">
        <v>322</v>
      </c>
      <c r="B654" s="113" t="s">
        <v>264</v>
      </c>
      <c r="C654" s="114" t="s">
        <v>69</v>
      </c>
      <c r="D654" s="114" t="s">
        <v>64</v>
      </c>
      <c r="E654" s="116" t="s">
        <v>112</v>
      </c>
      <c r="F654" s="111">
        <v>727</v>
      </c>
      <c r="G654" s="294">
        <f>1700-900</f>
        <v>800</v>
      </c>
      <c r="H654" s="300"/>
      <c r="I654" s="300"/>
    </row>
    <row r="655" spans="1:9" s="5" customFormat="1" ht="33.6" customHeight="1" x14ac:dyDescent="0.2">
      <c r="A655" s="244" t="s">
        <v>452</v>
      </c>
      <c r="B655" s="235" t="s">
        <v>328</v>
      </c>
      <c r="C655" s="243"/>
      <c r="D655" s="238"/>
      <c r="E655" s="238"/>
      <c r="F655" s="236"/>
      <c r="G655" s="396">
        <f t="shared" ref="G655:G660" si="15">G656</f>
        <v>875.2</v>
      </c>
      <c r="H655" s="300"/>
      <c r="I655" s="300"/>
    </row>
    <row r="656" spans="1:9" s="63" customFormat="1" x14ac:dyDescent="0.2">
      <c r="A656" s="109" t="s">
        <v>201</v>
      </c>
      <c r="B656" s="107" t="s">
        <v>329</v>
      </c>
      <c r="C656" s="118"/>
      <c r="D656" s="110"/>
      <c r="E656" s="110"/>
      <c r="F656" s="106"/>
      <c r="G656" s="293">
        <f>G657+G663</f>
        <v>875.2</v>
      </c>
      <c r="H656" s="303"/>
      <c r="I656" s="303"/>
    </row>
    <row r="657" spans="1:9" s="63" customFormat="1" ht="21.75" x14ac:dyDescent="0.2">
      <c r="A657" s="346" t="s">
        <v>709</v>
      </c>
      <c r="B657" s="107" t="s">
        <v>710</v>
      </c>
      <c r="C657" s="118"/>
      <c r="D657" s="110"/>
      <c r="E657" s="110"/>
      <c r="F657" s="106"/>
      <c r="G657" s="293">
        <f t="shared" si="15"/>
        <v>250</v>
      </c>
      <c r="H657" s="303"/>
      <c r="I657" s="303"/>
    </row>
    <row r="658" spans="1:9" s="63" customFormat="1" x14ac:dyDescent="0.2">
      <c r="A658" s="119" t="s">
        <v>5</v>
      </c>
      <c r="B658" s="107" t="s">
        <v>710</v>
      </c>
      <c r="C658" s="118" t="s">
        <v>65</v>
      </c>
      <c r="D658" s="110" t="s">
        <v>34</v>
      </c>
      <c r="E658" s="110"/>
      <c r="F658" s="106"/>
      <c r="G658" s="293">
        <f t="shared" si="15"/>
        <v>250</v>
      </c>
      <c r="H658" s="303"/>
      <c r="I658" s="303"/>
    </row>
    <row r="659" spans="1:9" s="11" customFormat="1" x14ac:dyDescent="0.2">
      <c r="A659" s="115" t="s">
        <v>79</v>
      </c>
      <c r="B659" s="113" t="s">
        <v>710</v>
      </c>
      <c r="C659" s="116" t="s">
        <v>65</v>
      </c>
      <c r="D659" s="114" t="s">
        <v>72</v>
      </c>
      <c r="E659" s="114"/>
      <c r="F659" s="111"/>
      <c r="G659" s="294">
        <f t="shared" si="15"/>
        <v>250</v>
      </c>
      <c r="H659" s="300"/>
      <c r="I659" s="300"/>
    </row>
    <row r="660" spans="1:9" s="11" customFormat="1" ht="22.5" x14ac:dyDescent="0.2">
      <c r="A660" s="115" t="s">
        <v>335</v>
      </c>
      <c r="B660" s="113" t="s">
        <v>710</v>
      </c>
      <c r="C660" s="116" t="s">
        <v>65</v>
      </c>
      <c r="D660" s="114" t="s">
        <v>72</v>
      </c>
      <c r="E660" s="114" t="s">
        <v>94</v>
      </c>
      <c r="F660" s="111"/>
      <c r="G660" s="294">
        <f t="shared" si="15"/>
        <v>250</v>
      </c>
      <c r="H660" s="300"/>
      <c r="I660" s="300"/>
    </row>
    <row r="661" spans="1:9" s="11" customFormat="1" ht="21.75" customHeight="1" x14ac:dyDescent="0.2">
      <c r="A661" s="115" t="s">
        <v>633</v>
      </c>
      <c r="B661" s="113" t="s">
        <v>710</v>
      </c>
      <c r="C661" s="116" t="s">
        <v>65</v>
      </c>
      <c r="D661" s="114" t="s">
        <v>72</v>
      </c>
      <c r="E661" s="114" t="s">
        <v>91</v>
      </c>
      <c r="F661" s="111"/>
      <c r="G661" s="294">
        <f>G662</f>
        <v>250</v>
      </c>
      <c r="H661" s="300"/>
      <c r="I661" s="300"/>
    </row>
    <row r="662" spans="1:9" s="5" customFormat="1" ht="22.5" x14ac:dyDescent="0.2">
      <c r="A662" s="115" t="s">
        <v>322</v>
      </c>
      <c r="B662" s="113" t="s">
        <v>710</v>
      </c>
      <c r="C662" s="116" t="s">
        <v>65</v>
      </c>
      <c r="D662" s="114" t="s">
        <v>72</v>
      </c>
      <c r="E662" s="114" t="s">
        <v>91</v>
      </c>
      <c r="F662" s="111">
        <v>727</v>
      </c>
      <c r="G662" s="294">
        <v>250</v>
      </c>
      <c r="H662" s="300"/>
      <c r="I662" s="300"/>
    </row>
    <row r="663" spans="1:9" s="73" customFormat="1" ht="53.25" x14ac:dyDescent="0.2">
      <c r="A663" s="346" t="s">
        <v>711</v>
      </c>
      <c r="B663" s="107" t="s">
        <v>712</v>
      </c>
      <c r="C663" s="118"/>
      <c r="D663" s="110"/>
      <c r="E663" s="110"/>
      <c r="F663" s="106"/>
      <c r="G663" s="293">
        <f>G664</f>
        <v>625.20000000000005</v>
      </c>
      <c r="H663" s="303"/>
      <c r="I663" s="303"/>
    </row>
    <row r="664" spans="1:9" s="73" customFormat="1" x14ac:dyDescent="0.2">
      <c r="A664" s="119" t="s">
        <v>5</v>
      </c>
      <c r="B664" s="107" t="s">
        <v>712</v>
      </c>
      <c r="C664" s="118" t="s">
        <v>65</v>
      </c>
      <c r="D664" s="110" t="s">
        <v>34</v>
      </c>
      <c r="E664" s="110"/>
      <c r="F664" s="106"/>
      <c r="G664" s="293">
        <f>G665</f>
        <v>625.20000000000005</v>
      </c>
      <c r="H664" s="303"/>
      <c r="I664" s="303"/>
    </row>
    <row r="665" spans="1:9" s="5" customFormat="1" x14ac:dyDescent="0.2">
      <c r="A665" s="115" t="s">
        <v>79</v>
      </c>
      <c r="B665" s="113" t="s">
        <v>712</v>
      </c>
      <c r="C665" s="116" t="s">
        <v>65</v>
      </c>
      <c r="D665" s="114" t="s">
        <v>72</v>
      </c>
      <c r="E665" s="114"/>
      <c r="F665" s="111"/>
      <c r="G665" s="294">
        <f>G666</f>
        <v>625.20000000000005</v>
      </c>
      <c r="H665" s="300"/>
      <c r="I665" s="300"/>
    </row>
    <row r="666" spans="1:9" s="5" customFormat="1" ht="22.5" x14ac:dyDescent="0.2">
      <c r="A666" s="115" t="s">
        <v>335</v>
      </c>
      <c r="B666" s="113" t="s">
        <v>712</v>
      </c>
      <c r="C666" s="116" t="s">
        <v>65</v>
      </c>
      <c r="D666" s="114" t="s">
        <v>72</v>
      </c>
      <c r="E666" s="116" t="s">
        <v>94</v>
      </c>
      <c r="F666" s="111"/>
      <c r="G666" s="294">
        <f>G667</f>
        <v>625.20000000000005</v>
      </c>
      <c r="H666" s="300"/>
      <c r="I666" s="300"/>
    </row>
    <row r="667" spans="1:9" s="5" customFormat="1" ht="22.5" x14ac:dyDescent="0.2">
      <c r="A667" s="115" t="s">
        <v>633</v>
      </c>
      <c r="B667" s="113" t="s">
        <v>712</v>
      </c>
      <c r="C667" s="116" t="s">
        <v>65</v>
      </c>
      <c r="D667" s="114" t="s">
        <v>72</v>
      </c>
      <c r="E667" s="116" t="s">
        <v>91</v>
      </c>
      <c r="F667" s="111"/>
      <c r="G667" s="294">
        <f>G668</f>
        <v>625.20000000000005</v>
      </c>
      <c r="H667" s="300"/>
      <c r="I667" s="300"/>
    </row>
    <row r="668" spans="1:9" s="5" customFormat="1" ht="22.5" x14ac:dyDescent="0.2">
      <c r="A668" s="115" t="s">
        <v>322</v>
      </c>
      <c r="B668" s="113" t="s">
        <v>712</v>
      </c>
      <c r="C668" s="116" t="s">
        <v>65</v>
      </c>
      <c r="D668" s="114" t="s">
        <v>72</v>
      </c>
      <c r="E668" s="116" t="s">
        <v>91</v>
      </c>
      <c r="F668" s="111">
        <v>727</v>
      </c>
      <c r="G668" s="294">
        <v>625.20000000000005</v>
      </c>
      <c r="H668" s="300"/>
      <c r="I668" s="300"/>
    </row>
    <row r="669" spans="1:9" s="5" customFormat="1" ht="42.75" x14ac:dyDescent="0.2">
      <c r="A669" s="234" t="s">
        <v>462</v>
      </c>
      <c r="B669" s="243" t="s">
        <v>467</v>
      </c>
      <c r="C669" s="241"/>
      <c r="D669" s="241"/>
      <c r="E669" s="245"/>
      <c r="F669" s="245"/>
      <c r="G669" s="396">
        <f>G683+G690+G670</f>
        <v>144.9</v>
      </c>
      <c r="H669" s="300"/>
      <c r="I669" s="300"/>
    </row>
    <row r="670" spans="1:9" s="73" customFormat="1" ht="29.45" customHeight="1" x14ac:dyDescent="0.2">
      <c r="A670" s="109" t="s">
        <v>292</v>
      </c>
      <c r="B670" s="118" t="s">
        <v>474</v>
      </c>
      <c r="C670" s="118"/>
      <c r="D670" s="118"/>
      <c r="E670" s="118"/>
      <c r="F670" s="118"/>
      <c r="G670" s="293">
        <f>G677+G671</f>
        <v>64.900000000000006</v>
      </c>
      <c r="H670" s="303"/>
      <c r="I670" s="303"/>
    </row>
    <row r="671" spans="1:9" s="73" customFormat="1" ht="32.25" x14ac:dyDescent="0.2">
      <c r="A671" s="129" t="s">
        <v>736</v>
      </c>
      <c r="B671" s="138" t="s">
        <v>737</v>
      </c>
      <c r="C671" s="137"/>
      <c r="D671" s="137"/>
      <c r="E671" s="137"/>
      <c r="F671" s="137"/>
      <c r="G671" s="297">
        <f>G672</f>
        <v>34.9</v>
      </c>
      <c r="H671" s="303"/>
      <c r="I671" s="303"/>
    </row>
    <row r="672" spans="1:9" s="73" customFormat="1" x14ac:dyDescent="0.2">
      <c r="A672" s="129" t="s">
        <v>59</v>
      </c>
      <c r="B672" s="138" t="s">
        <v>737</v>
      </c>
      <c r="C672" s="137" t="s">
        <v>68</v>
      </c>
      <c r="D672" s="137" t="s">
        <v>34</v>
      </c>
      <c r="E672" s="137"/>
      <c r="F672" s="137"/>
      <c r="G672" s="297">
        <f>G673</f>
        <v>34.9</v>
      </c>
      <c r="H672" s="303"/>
      <c r="I672" s="303"/>
    </row>
    <row r="673" spans="1:9" s="73" customFormat="1" x14ac:dyDescent="0.2">
      <c r="A673" s="133" t="s">
        <v>129</v>
      </c>
      <c r="B673" s="138" t="s">
        <v>737</v>
      </c>
      <c r="C673" s="138" t="s">
        <v>68</v>
      </c>
      <c r="D673" s="138" t="s">
        <v>73</v>
      </c>
      <c r="E673" s="138"/>
      <c r="F673" s="138"/>
      <c r="G673" s="298">
        <f>G674</f>
        <v>34.9</v>
      </c>
      <c r="H673" s="303"/>
      <c r="I673" s="303"/>
    </row>
    <row r="674" spans="1:9" s="73" customFormat="1" ht="22.5" x14ac:dyDescent="0.2">
      <c r="A674" s="133" t="s">
        <v>95</v>
      </c>
      <c r="B674" s="138" t="s">
        <v>737</v>
      </c>
      <c r="C674" s="138" t="s">
        <v>68</v>
      </c>
      <c r="D674" s="138" t="s">
        <v>73</v>
      </c>
      <c r="E674" s="138" t="s">
        <v>96</v>
      </c>
      <c r="F674" s="138"/>
      <c r="G674" s="298">
        <f>G675</f>
        <v>34.9</v>
      </c>
      <c r="H674" s="303"/>
      <c r="I674" s="303"/>
    </row>
    <row r="675" spans="1:9" s="73" customFormat="1" ht="33.75" x14ac:dyDescent="0.2">
      <c r="A675" s="133" t="s">
        <v>762</v>
      </c>
      <c r="B675" s="138" t="s">
        <v>737</v>
      </c>
      <c r="C675" s="138" t="s">
        <v>68</v>
      </c>
      <c r="D675" s="138" t="s">
        <v>73</v>
      </c>
      <c r="E675" s="138" t="s">
        <v>293</v>
      </c>
      <c r="F675" s="138"/>
      <c r="G675" s="298">
        <f>G676</f>
        <v>34.9</v>
      </c>
      <c r="H675" s="303"/>
      <c r="I675" s="303"/>
    </row>
    <row r="676" spans="1:9" s="73" customFormat="1" x14ac:dyDescent="0.2">
      <c r="A676" s="133" t="s">
        <v>130</v>
      </c>
      <c r="B676" s="138" t="s">
        <v>737</v>
      </c>
      <c r="C676" s="138" t="s">
        <v>68</v>
      </c>
      <c r="D676" s="138" t="s">
        <v>73</v>
      </c>
      <c r="E676" s="138" t="s">
        <v>293</v>
      </c>
      <c r="F676" s="138" t="s">
        <v>272</v>
      </c>
      <c r="G676" s="298">
        <v>34.9</v>
      </c>
      <c r="H676" s="303"/>
      <c r="I676" s="303"/>
    </row>
    <row r="677" spans="1:9" s="73" customFormat="1" ht="21.75" x14ac:dyDescent="0.2">
      <c r="A677" s="119" t="s">
        <v>473</v>
      </c>
      <c r="B677" s="118" t="s">
        <v>475</v>
      </c>
      <c r="C677" s="118"/>
      <c r="D677" s="118"/>
      <c r="E677" s="118"/>
      <c r="F677" s="118"/>
      <c r="G677" s="293">
        <f>G678</f>
        <v>30</v>
      </c>
      <c r="H677" s="303"/>
      <c r="I677" s="303"/>
    </row>
    <row r="678" spans="1:9" s="73" customFormat="1" x14ac:dyDescent="0.2">
      <c r="A678" s="119" t="s">
        <v>59</v>
      </c>
      <c r="B678" s="118" t="s">
        <v>475</v>
      </c>
      <c r="C678" s="118" t="s">
        <v>68</v>
      </c>
      <c r="D678" s="118" t="s">
        <v>34</v>
      </c>
      <c r="E678" s="118"/>
      <c r="F678" s="118"/>
      <c r="G678" s="293">
        <f>G679</f>
        <v>30</v>
      </c>
      <c r="H678" s="303"/>
      <c r="I678" s="303"/>
    </row>
    <row r="679" spans="1:9" s="5" customFormat="1" x14ac:dyDescent="0.2">
      <c r="A679" s="115" t="s">
        <v>129</v>
      </c>
      <c r="B679" s="116" t="s">
        <v>475</v>
      </c>
      <c r="C679" s="116" t="s">
        <v>68</v>
      </c>
      <c r="D679" s="116" t="s">
        <v>73</v>
      </c>
      <c r="E679" s="116"/>
      <c r="F679" s="116"/>
      <c r="G679" s="294">
        <f>G680</f>
        <v>30</v>
      </c>
      <c r="H679" s="300"/>
      <c r="I679" s="300"/>
    </row>
    <row r="680" spans="1:9" s="5" customFormat="1" ht="22.5" x14ac:dyDescent="0.2">
      <c r="A680" s="115" t="s">
        <v>95</v>
      </c>
      <c r="B680" s="116" t="s">
        <v>475</v>
      </c>
      <c r="C680" s="116" t="s">
        <v>68</v>
      </c>
      <c r="D680" s="116" t="s">
        <v>73</v>
      </c>
      <c r="E680" s="116" t="s">
        <v>96</v>
      </c>
      <c r="F680" s="116"/>
      <c r="G680" s="294">
        <f>G681</f>
        <v>30</v>
      </c>
      <c r="H680" s="300"/>
      <c r="I680" s="300"/>
    </row>
    <row r="681" spans="1:9" s="5" customFormat="1" ht="33.75" x14ac:dyDescent="0.2">
      <c r="A681" s="115" t="s">
        <v>762</v>
      </c>
      <c r="B681" s="116" t="s">
        <v>475</v>
      </c>
      <c r="C681" s="116" t="s">
        <v>68</v>
      </c>
      <c r="D681" s="116" t="s">
        <v>73</v>
      </c>
      <c r="E681" s="116" t="s">
        <v>293</v>
      </c>
      <c r="F681" s="116"/>
      <c r="G681" s="294">
        <f>G682</f>
        <v>30</v>
      </c>
      <c r="H681" s="300"/>
      <c r="I681" s="300"/>
    </row>
    <row r="682" spans="1:9" s="5" customFormat="1" x14ac:dyDescent="0.2">
      <c r="A682" s="115" t="s">
        <v>130</v>
      </c>
      <c r="B682" s="116" t="s">
        <v>475</v>
      </c>
      <c r="C682" s="116" t="s">
        <v>68</v>
      </c>
      <c r="D682" s="116" t="s">
        <v>73</v>
      </c>
      <c r="E682" s="116" t="s">
        <v>293</v>
      </c>
      <c r="F682" s="116" t="s">
        <v>272</v>
      </c>
      <c r="G682" s="294">
        <v>30</v>
      </c>
      <c r="H682" s="300"/>
      <c r="I682" s="300"/>
    </row>
    <row r="683" spans="1:9" s="5" customFormat="1" ht="21.75" x14ac:dyDescent="0.2">
      <c r="A683" s="119" t="s">
        <v>463</v>
      </c>
      <c r="B683" s="118" t="s">
        <v>468</v>
      </c>
      <c r="C683" s="116"/>
      <c r="D683" s="116"/>
      <c r="E683" s="121"/>
      <c r="F683" s="121"/>
      <c r="G683" s="293">
        <f t="shared" ref="G683:G688" si="16">G684</f>
        <v>33.6</v>
      </c>
      <c r="H683" s="300"/>
      <c r="I683" s="300"/>
    </row>
    <row r="684" spans="1:9" s="5" customFormat="1" ht="21.75" x14ac:dyDescent="0.2">
      <c r="A684" s="119" t="s">
        <v>464</v>
      </c>
      <c r="B684" s="118" t="s">
        <v>469</v>
      </c>
      <c r="C684" s="116"/>
      <c r="D684" s="116"/>
      <c r="E684" s="121"/>
      <c r="F684" s="121"/>
      <c r="G684" s="293">
        <f t="shared" si="16"/>
        <v>33.6</v>
      </c>
      <c r="H684" s="300"/>
      <c r="I684" s="300"/>
    </row>
    <row r="685" spans="1:9" s="73" customFormat="1" x14ac:dyDescent="0.2">
      <c r="A685" s="109" t="s">
        <v>2</v>
      </c>
      <c r="B685" s="118" t="s">
        <v>469</v>
      </c>
      <c r="C685" s="118" t="s">
        <v>63</v>
      </c>
      <c r="D685" s="118" t="s">
        <v>34</v>
      </c>
      <c r="E685" s="122"/>
      <c r="F685" s="122"/>
      <c r="G685" s="293">
        <f t="shared" si="16"/>
        <v>33.6</v>
      </c>
      <c r="H685" s="303"/>
      <c r="I685" s="303"/>
    </row>
    <row r="686" spans="1:9" s="5" customFormat="1" x14ac:dyDescent="0.2">
      <c r="A686" s="115" t="s">
        <v>60</v>
      </c>
      <c r="B686" s="116" t="s">
        <v>469</v>
      </c>
      <c r="C686" s="116" t="s">
        <v>63</v>
      </c>
      <c r="D686" s="116" t="s">
        <v>84</v>
      </c>
      <c r="E686" s="121"/>
      <c r="F686" s="121"/>
      <c r="G686" s="294">
        <f t="shared" si="16"/>
        <v>33.6</v>
      </c>
      <c r="H686" s="300"/>
      <c r="I686" s="300"/>
    </row>
    <row r="687" spans="1:9" s="5" customFormat="1" ht="45" x14ac:dyDescent="0.2">
      <c r="A687" s="115" t="s">
        <v>92</v>
      </c>
      <c r="B687" s="116" t="s">
        <v>469</v>
      </c>
      <c r="C687" s="116" t="s">
        <v>63</v>
      </c>
      <c r="D687" s="116" t="s">
        <v>84</v>
      </c>
      <c r="E687" s="121" t="s">
        <v>93</v>
      </c>
      <c r="F687" s="121"/>
      <c r="G687" s="294">
        <f t="shared" si="16"/>
        <v>33.6</v>
      </c>
      <c r="H687" s="300"/>
      <c r="I687" s="300"/>
    </row>
    <row r="688" spans="1:9" s="5" customFormat="1" ht="22.5" x14ac:dyDescent="0.2">
      <c r="A688" s="115" t="s">
        <v>89</v>
      </c>
      <c r="B688" s="116" t="s">
        <v>469</v>
      </c>
      <c r="C688" s="116" t="s">
        <v>63</v>
      </c>
      <c r="D688" s="116" t="s">
        <v>84</v>
      </c>
      <c r="E688" s="121" t="s">
        <v>90</v>
      </c>
      <c r="F688" s="121"/>
      <c r="G688" s="294">
        <f t="shared" si="16"/>
        <v>33.6</v>
      </c>
      <c r="H688" s="300"/>
      <c r="I688" s="300"/>
    </row>
    <row r="689" spans="1:9" s="5" customFormat="1" x14ac:dyDescent="0.2">
      <c r="A689" s="115" t="s">
        <v>130</v>
      </c>
      <c r="B689" s="116" t="s">
        <v>469</v>
      </c>
      <c r="C689" s="116" t="s">
        <v>63</v>
      </c>
      <c r="D689" s="116" t="s">
        <v>84</v>
      </c>
      <c r="E689" s="121" t="s">
        <v>90</v>
      </c>
      <c r="F689" s="121" t="s">
        <v>272</v>
      </c>
      <c r="G689" s="415">
        <f>50-16.4</f>
        <v>33.6</v>
      </c>
      <c r="H689" s="300"/>
      <c r="I689" s="300"/>
    </row>
    <row r="690" spans="1:9" s="73" customFormat="1" ht="21.75" x14ac:dyDescent="0.2">
      <c r="A690" s="119" t="s">
        <v>465</v>
      </c>
      <c r="B690" s="118" t="s">
        <v>470</v>
      </c>
      <c r="C690" s="118"/>
      <c r="D690" s="118"/>
      <c r="E690" s="122"/>
      <c r="F690" s="122"/>
      <c r="G690" s="293">
        <f>G691+G697</f>
        <v>46.4</v>
      </c>
      <c r="H690" s="303"/>
      <c r="I690" s="303"/>
    </row>
    <row r="691" spans="1:9" s="73" customFormat="1" ht="32.25" x14ac:dyDescent="0.2">
      <c r="A691" s="119" t="s">
        <v>466</v>
      </c>
      <c r="B691" s="118" t="s">
        <v>471</v>
      </c>
      <c r="C691" s="118"/>
      <c r="D691" s="118"/>
      <c r="E691" s="122"/>
      <c r="F691" s="122"/>
      <c r="G691" s="293">
        <f>G692</f>
        <v>20.9</v>
      </c>
      <c r="H691" s="303"/>
      <c r="I691" s="303"/>
    </row>
    <row r="692" spans="1:9" s="73" customFormat="1" x14ac:dyDescent="0.2">
      <c r="A692" s="109" t="s">
        <v>2</v>
      </c>
      <c r="B692" s="118" t="s">
        <v>471</v>
      </c>
      <c r="C692" s="118" t="s">
        <v>63</v>
      </c>
      <c r="D692" s="118" t="s">
        <v>34</v>
      </c>
      <c r="E692" s="122"/>
      <c r="F692" s="122"/>
      <c r="G692" s="293">
        <f>G693</f>
        <v>20.9</v>
      </c>
      <c r="H692" s="303"/>
      <c r="I692" s="303"/>
    </row>
    <row r="693" spans="1:9" s="73" customFormat="1" x14ac:dyDescent="0.2">
      <c r="A693" s="115" t="s">
        <v>60</v>
      </c>
      <c r="B693" s="116" t="s">
        <v>471</v>
      </c>
      <c r="C693" s="116" t="s">
        <v>63</v>
      </c>
      <c r="D693" s="116" t="s">
        <v>84</v>
      </c>
      <c r="E693" s="122"/>
      <c r="F693" s="122"/>
      <c r="G693" s="294">
        <f>G694</f>
        <v>20.9</v>
      </c>
      <c r="H693" s="303"/>
      <c r="I693" s="303"/>
    </row>
    <row r="694" spans="1:9" s="5" customFormat="1" ht="45" x14ac:dyDescent="0.2">
      <c r="A694" s="115" t="s">
        <v>92</v>
      </c>
      <c r="B694" s="116" t="s">
        <v>471</v>
      </c>
      <c r="C694" s="116" t="s">
        <v>63</v>
      </c>
      <c r="D694" s="116" t="s">
        <v>84</v>
      </c>
      <c r="E694" s="121" t="s">
        <v>93</v>
      </c>
      <c r="F694" s="121"/>
      <c r="G694" s="294">
        <f>G695</f>
        <v>20.9</v>
      </c>
      <c r="H694" s="300"/>
      <c r="I694" s="300"/>
    </row>
    <row r="695" spans="1:9" s="5" customFormat="1" ht="22.5" x14ac:dyDescent="0.2">
      <c r="A695" s="115" t="s">
        <v>89</v>
      </c>
      <c r="B695" s="116" t="s">
        <v>471</v>
      </c>
      <c r="C695" s="116" t="s">
        <v>63</v>
      </c>
      <c r="D695" s="116" t="s">
        <v>84</v>
      </c>
      <c r="E695" s="121" t="s">
        <v>90</v>
      </c>
      <c r="F695" s="121"/>
      <c r="G695" s="294">
        <f>G696</f>
        <v>20.9</v>
      </c>
      <c r="H695" s="300"/>
      <c r="I695" s="300"/>
    </row>
    <row r="696" spans="1:9" s="5" customFormat="1" x14ac:dyDescent="0.2">
      <c r="A696" s="115" t="s">
        <v>130</v>
      </c>
      <c r="B696" s="116" t="s">
        <v>471</v>
      </c>
      <c r="C696" s="116" t="s">
        <v>63</v>
      </c>
      <c r="D696" s="116" t="s">
        <v>84</v>
      </c>
      <c r="E696" s="121" t="s">
        <v>90</v>
      </c>
      <c r="F696" s="121" t="s">
        <v>272</v>
      </c>
      <c r="G696" s="415">
        <f>14+6.9</f>
        <v>20.9</v>
      </c>
      <c r="H696" s="300"/>
      <c r="I696" s="300"/>
    </row>
    <row r="697" spans="1:9" s="73" customFormat="1" ht="32.25" x14ac:dyDescent="0.2">
      <c r="A697" s="119" t="s">
        <v>557</v>
      </c>
      <c r="B697" s="118" t="s">
        <v>472</v>
      </c>
      <c r="C697" s="118"/>
      <c r="D697" s="118"/>
      <c r="E697" s="122"/>
      <c r="F697" s="122"/>
      <c r="G697" s="293">
        <f>G698+G703</f>
        <v>25.5</v>
      </c>
      <c r="H697" s="303"/>
      <c r="I697" s="303"/>
    </row>
    <row r="698" spans="1:9" s="73" customFormat="1" x14ac:dyDescent="0.2">
      <c r="A698" s="109" t="s">
        <v>2</v>
      </c>
      <c r="B698" s="118" t="s">
        <v>472</v>
      </c>
      <c r="C698" s="118" t="s">
        <v>63</v>
      </c>
      <c r="D698" s="118" t="s">
        <v>34</v>
      </c>
      <c r="E698" s="122"/>
      <c r="F698" s="122"/>
      <c r="G698" s="293">
        <f>G699</f>
        <v>10</v>
      </c>
      <c r="H698" s="303"/>
      <c r="I698" s="303"/>
    </row>
    <row r="699" spans="1:9" s="73" customFormat="1" x14ac:dyDescent="0.2">
      <c r="A699" s="115" t="s">
        <v>60</v>
      </c>
      <c r="B699" s="116" t="s">
        <v>472</v>
      </c>
      <c r="C699" s="116" t="s">
        <v>63</v>
      </c>
      <c r="D699" s="116" t="s">
        <v>84</v>
      </c>
      <c r="E699" s="122"/>
      <c r="F699" s="122"/>
      <c r="G699" s="293">
        <f>G700</f>
        <v>10</v>
      </c>
      <c r="H699" s="303"/>
      <c r="I699" s="303"/>
    </row>
    <row r="700" spans="1:9" s="5" customFormat="1" ht="22.5" x14ac:dyDescent="0.2">
      <c r="A700" s="115" t="s">
        <v>335</v>
      </c>
      <c r="B700" s="116" t="s">
        <v>472</v>
      </c>
      <c r="C700" s="116" t="s">
        <v>63</v>
      </c>
      <c r="D700" s="116" t="s">
        <v>84</v>
      </c>
      <c r="E700" s="116" t="s">
        <v>94</v>
      </c>
      <c r="F700" s="116"/>
      <c r="G700" s="294">
        <f>G701</f>
        <v>10</v>
      </c>
      <c r="H700" s="300"/>
      <c r="I700" s="300"/>
    </row>
    <row r="701" spans="1:9" s="5" customFormat="1" ht="22.5" x14ac:dyDescent="0.2">
      <c r="A701" s="115" t="s">
        <v>633</v>
      </c>
      <c r="B701" s="116" t="s">
        <v>472</v>
      </c>
      <c r="C701" s="116" t="s">
        <v>63</v>
      </c>
      <c r="D701" s="116" t="s">
        <v>84</v>
      </c>
      <c r="E701" s="116" t="s">
        <v>91</v>
      </c>
      <c r="F701" s="116"/>
      <c r="G701" s="294">
        <f>G702</f>
        <v>10</v>
      </c>
      <c r="H701" s="300"/>
      <c r="I701" s="300"/>
    </row>
    <row r="702" spans="1:9" s="5" customFormat="1" x14ac:dyDescent="0.2">
      <c r="A702" s="115" t="s">
        <v>130</v>
      </c>
      <c r="B702" s="116" t="s">
        <v>472</v>
      </c>
      <c r="C702" s="116" t="s">
        <v>63</v>
      </c>
      <c r="D702" s="116" t="s">
        <v>84</v>
      </c>
      <c r="E702" s="116" t="s">
        <v>91</v>
      </c>
      <c r="F702" s="116" t="s">
        <v>272</v>
      </c>
      <c r="G702" s="294">
        <v>10</v>
      </c>
      <c r="H702" s="300"/>
      <c r="I702" s="300"/>
    </row>
    <row r="703" spans="1:9" s="73" customFormat="1" x14ac:dyDescent="0.2">
      <c r="A703" s="119" t="s">
        <v>122</v>
      </c>
      <c r="B703" s="118" t="s">
        <v>472</v>
      </c>
      <c r="C703" s="110" t="s">
        <v>70</v>
      </c>
      <c r="D703" s="110" t="s">
        <v>34</v>
      </c>
      <c r="E703" s="110"/>
      <c r="F703" s="106"/>
      <c r="G703" s="293">
        <f>G704</f>
        <v>15.5</v>
      </c>
      <c r="H703" s="303"/>
      <c r="I703" s="303"/>
    </row>
    <row r="704" spans="1:9" s="5" customFormat="1" x14ac:dyDescent="0.2">
      <c r="A704" s="115" t="s">
        <v>83</v>
      </c>
      <c r="B704" s="116" t="s">
        <v>472</v>
      </c>
      <c r="C704" s="114" t="s">
        <v>70</v>
      </c>
      <c r="D704" s="114" t="s">
        <v>65</v>
      </c>
      <c r="E704" s="114"/>
      <c r="F704" s="111"/>
      <c r="G704" s="294">
        <f>G705</f>
        <v>15.5</v>
      </c>
      <c r="H704" s="300"/>
      <c r="I704" s="300"/>
    </row>
    <row r="705" spans="1:9" s="5" customFormat="1" ht="22.5" x14ac:dyDescent="0.2">
      <c r="A705" s="115" t="s">
        <v>335</v>
      </c>
      <c r="B705" s="116" t="s">
        <v>472</v>
      </c>
      <c r="C705" s="114" t="s">
        <v>70</v>
      </c>
      <c r="D705" s="114" t="s">
        <v>65</v>
      </c>
      <c r="E705" s="116" t="s">
        <v>94</v>
      </c>
      <c r="F705" s="111"/>
      <c r="G705" s="294">
        <f>G706</f>
        <v>15.5</v>
      </c>
      <c r="H705" s="300"/>
      <c r="I705" s="300"/>
    </row>
    <row r="706" spans="1:9" s="5" customFormat="1" ht="22.5" x14ac:dyDescent="0.2">
      <c r="A706" s="115" t="s">
        <v>633</v>
      </c>
      <c r="B706" s="116" t="s">
        <v>472</v>
      </c>
      <c r="C706" s="114" t="s">
        <v>70</v>
      </c>
      <c r="D706" s="114" t="s">
        <v>65</v>
      </c>
      <c r="E706" s="116" t="s">
        <v>91</v>
      </c>
      <c r="F706" s="111"/>
      <c r="G706" s="294">
        <f>G707</f>
        <v>15.5</v>
      </c>
      <c r="H706" s="300"/>
      <c r="I706" s="300"/>
    </row>
    <row r="707" spans="1:9" s="5" customFormat="1" ht="22.5" x14ac:dyDescent="0.2">
      <c r="A707" s="112" t="s">
        <v>134</v>
      </c>
      <c r="B707" s="116" t="s">
        <v>472</v>
      </c>
      <c r="C707" s="114" t="s">
        <v>70</v>
      </c>
      <c r="D707" s="114" t="s">
        <v>65</v>
      </c>
      <c r="E707" s="116" t="s">
        <v>91</v>
      </c>
      <c r="F707" s="111">
        <v>726</v>
      </c>
      <c r="G707" s="415">
        <f>6+9.5</f>
        <v>15.5</v>
      </c>
      <c r="H707" s="300"/>
      <c r="I707" s="300"/>
    </row>
    <row r="708" spans="1:9" s="73" customFormat="1" ht="32.450000000000003" customHeight="1" x14ac:dyDescent="0.2">
      <c r="A708" s="234" t="s">
        <v>453</v>
      </c>
      <c r="B708" s="235" t="s">
        <v>357</v>
      </c>
      <c r="C708" s="238"/>
      <c r="D708" s="238"/>
      <c r="E708" s="243"/>
      <c r="F708" s="236"/>
      <c r="G708" s="396">
        <f t="shared" ref="G708:G720" si="17">G709</f>
        <v>20366.8</v>
      </c>
      <c r="H708" s="303"/>
      <c r="I708" s="303"/>
    </row>
    <row r="709" spans="1:9" s="73" customFormat="1" ht="21.75" customHeight="1" x14ac:dyDescent="0.2">
      <c r="A709" s="119" t="s">
        <v>454</v>
      </c>
      <c r="B709" s="107" t="s">
        <v>358</v>
      </c>
      <c r="C709" s="110"/>
      <c r="D709" s="110"/>
      <c r="E709" s="118"/>
      <c r="F709" s="106"/>
      <c r="G709" s="293">
        <f>G710+G716</f>
        <v>20366.8</v>
      </c>
      <c r="H709" s="303"/>
      <c r="I709" s="303"/>
    </row>
    <row r="710" spans="1:9" s="73" customFormat="1" ht="42.75" x14ac:dyDescent="0.2">
      <c r="A710" s="219" t="s">
        <v>713</v>
      </c>
      <c r="B710" s="107" t="s">
        <v>714</v>
      </c>
      <c r="C710" s="110"/>
      <c r="D710" s="110"/>
      <c r="E710" s="118"/>
      <c r="F710" s="106"/>
      <c r="G710" s="293">
        <f t="shared" si="17"/>
        <v>300</v>
      </c>
      <c r="H710" s="303"/>
      <c r="I710" s="303"/>
    </row>
    <row r="711" spans="1:9" s="73" customFormat="1" x14ac:dyDescent="0.2">
      <c r="A711" s="120" t="s">
        <v>128</v>
      </c>
      <c r="B711" s="107" t="s">
        <v>714</v>
      </c>
      <c r="C711" s="110" t="s">
        <v>69</v>
      </c>
      <c r="D711" s="110" t="s">
        <v>34</v>
      </c>
      <c r="E711" s="118"/>
      <c r="F711" s="106"/>
      <c r="G711" s="293">
        <f t="shared" si="17"/>
        <v>300</v>
      </c>
      <c r="H711" s="303"/>
      <c r="I711" s="303"/>
    </row>
    <row r="712" spans="1:9" s="73" customFormat="1" x14ac:dyDescent="0.2">
      <c r="A712" s="117" t="s">
        <v>173</v>
      </c>
      <c r="B712" s="113" t="s">
        <v>714</v>
      </c>
      <c r="C712" s="114" t="s">
        <v>69</v>
      </c>
      <c r="D712" s="114" t="s">
        <v>64</v>
      </c>
      <c r="E712" s="118"/>
      <c r="F712" s="106"/>
      <c r="G712" s="294">
        <f t="shared" si="17"/>
        <v>300</v>
      </c>
      <c r="H712" s="303"/>
      <c r="I712" s="303"/>
    </row>
    <row r="713" spans="1:9" s="5" customFormat="1" ht="22.5" x14ac:dyDescent="0.2">
      <c r="A713" s="115" t="s">
        <v>335</v>
      </c>
      <c r="B713" s="113" t="s">
        <v>714</v>
      </c>
      <c r="C713" s="114" t="s">
        <v>69</v>
      </c>
      <c r="D713" s="114" t="s">
        <v>64</v>
      </c>
      <c r="E713" s="116" t="s">
        <v>94</v>
      </c>
      <c r="F713" s="111"/>
      <c r="G713" s="294">
        <f t="shared" si="17"/>
        <v>300</v>
      </c>
      <c r="H713" s="300"/>
      <c r="I713" s="300"/>
    </row>
    <row r="714" spans="1:9" s="5" customFormat="1" ht="22.5" x14ac:dyDescent="0.2">
      <c r="A714" s="115" t="s">
        <v>633</v>
      </c>
      <c r="B714" s="113" t="s">
        <v>714</v>
      </c>
      <c r="C714" s="114" t="s">
        <v>69</v>
      </c>
      <c r="D714" s="114" t="s">
        <v>64</v>
      </c>
      <c r="E714" s="116" t="s">
        <v>91</v>
      </c>
      <c r="F714" s="111"/>
      <c r="G714" s="294">
        <f t="shared" si="17"/>
        <v>300</v>
      </c>
      <c r="H714" s="300"/>
      <c r="I714" s="300"/>
    </row>
    <row r="715" spans="1:9" s="5" customFormat="1" ht="22.5" x14ac:dyDescent="0.2">
      <c r="A715" s="115" t="s">
        <v>322</v>
      </c>
      <c r="B715" s="113" t="s">
        <v>714</v>
      </c>
      <c r="C715" s="114" t="s">
        <v>69</v>
      </c>
      <c r="D715" s="114" t="s">
        <v>64</v>
      </c>
      <c r="E715" s="116" t="s">
        <v>91</v>
      </c>
      <c r="F715" s="111">
        <v>727</v>
      </c>
      <c r="G715" s="294">
        <v>300</v>
      </c>
      <c r="H715" s="300"/>
      <c r="I715" s="300"/>
    </row>
    <row r="716" spans="1:9" s="5" customFormat="1" ht="32.25" x14ac:dyDescent="0.2">
      <c r="A716" s="346" t="s">
        <v>669</v>
      </c>
      <c r="B716" s="107" t="s">
        <v>670</v>
      </c>
      <c r="C716" s="110"/>
      <c r="D716" s="110"/>
      <c r="E716" s="118"/>
      <c r="F716" s="106"/>
      <c r="G716" s="293">
        <f t="shared" si="17"/>
        <v>20066.8</v>
      </c>
      <c r="H716" s="300"/>
      <c r="I716" s="300"/>
    </row>
    <row r="717" spans="1:9" s="5" customFormat="1" x14ac:dyDescent="0.2">
      <c r="A717" s="120" t="s">
        <v>128</v>
      </c>
      <c r="B717" s="107" t="s">
        <v>670</v>
      </c>
      <c r="C717" s="110" t="s">
        <v>69</v>
      </c>
      <c r="D717" s="110" t="s">
        <v>34</v>
      </c>
      <c r="E717" s="118"/>
      <c r="F717" s="106"/>
      <c r="G717" s="293">
        <f t="shared" si="17"/>
        <v>20066.8</v>
      </c>
      <c r="H717" s="300"/>
      <c r="I717" s="300"/>
    </row>
    <row r="718" spans="1:9" s="5" customFormat="1" x14ac:dyDescent="0.2">
      <c r="A718" s="117" t="s">
        <v>173</v>
      </c>
      <c r="B718" s="113" t="s">
        <v>670</v>
      </c>
      <c r="C718" s="114" t="s">
        <v>69</v>
      </c>
      <c r="D718" s="114" t="s">
        <v>64</v>
      </c>
      <c r="E718" s="118"/>
      <c r="F718" s="106"/>
      <c r="G718" s="294">
        <f t="shared" si="17"/>
        <v>20066.8</v>
      </c>
      <c r="H718" s="300"/>
      <c r="I718" s="300"/>
    </row>
    <row r="719" spans="1:9" s="5" customFormat="1" ht="22.5" x14ac:dyDescent="0.2">
      <c r="A719" s="115" t="s">
        <v>335</v>
      </c>
      <c r="B719" s="113" t="s">
        <v>670</v>
      </c>
      <c r="C719" s="114" t="s">
        <v>69</v>
      </c>
      <c r="D719" s="114" t="s">
        <v>64</v>
      </c>
      <c r="E719" s="116" t="s">
        <v>94</v>
      </c>
      <c r="F719" s="111"/>
      <c r="G719" s="294">
        <f t="shared" si="17"/>
        <v>20066.8</v>
      </c>
      <c r="H719" s="300"/>
      <c r="I719" s="300"/>
    </row>
    <row r="720" spans="1:9" s="5" customFormat="1" ht="22.5" x14ac:dyDescent="0.2">
      <c r="A720" s="115" t="s">
        <v>633</v>
      </c>
      <c r="B720" s="113" t="s">
        <v>670</v>
      </c>
      <c r="C720" s="114" t="s">
        <v>69</v>
      </c>
      <c r="D720" s="114" t="s">
        <v>64</v>
      </c>
      <c r="E720" s="116" t="s">
        <v>91</v>
      </c>
      <c r="F720" s="111"/>
      <c r="G720" s="294">
        <f t="shared" si="17"/>
        <v>20066.8</v>
      </c>
      <c r="H720" s="300"/>
      <c r="I720" s="300"/>
    </row>
    <row r="721" spans="1:9" s="5" customFormat="1" ht="22.5" x14ac:dyDescent="0.2">
      <c r="A721" s="115" t="s">
        <v>322</v>
      </c>
      <c r="B721" s="113" t="s">
        <v>670</v>
      </c>
      <c r="C721" s="114" t="s">
        <v>69</v>
      </c>
      <c r="D721" s="114" t="s">
        <v>64</v>
      </c>
      <c r="E721" s="116" t="s">
        <v>91</v>
      </c>
      <c r="F721" s="111">
        <v>727</v>
      </c>
      <c r="G721" s="294">
        <v>20066.8</v>
      </c>
      <c r="H721" s="300"/>
      <c r="I721" s="300"/>
    </row>
    <row r="722" spans="1:9" s="11" customFormat="1" ht="33.6" customHeight="1" x14ac:dyDescent="0.2">
      <c r="A722" s="234" t="s">
        <v>455</v>
      </c>
      <c r="B722" s="235" t="s">
        <v>282</v>
      </c>
      <c r="C722" s="245"/>
      <c r="D722" s="238"/>
      <c r="E722" s="243"/>
      <c r="F722" s="236"/>
      <c r="G722" s="396">
        <f>G723</f>
        <v>127.3</v>
      </c>
      <c r="H722" s="300"/>
      <c r="I722" s="300"/>
    </row>
    <row r="723" spans="1:9" s="63" customFormat="1" ht="42.75" x14ac:dyDescent="0.2">
      <c r="A723" s="119" t="s">
        <v>456</v>
      </c>
      <c r="B723" s="107" t="s">
        <v>283</v>
      </c>
      <c r="C723" s="122"/>
      <c r="D723" s="110"/>
      <c r="E723" s="118"/>
      <c r="F723" s="106"/>
      <c r="G723" s="293">
        <f>G730+G724+G736</f>
        <v>127.3</v>
      </c>
      <c r="H723" s="303"/>
      <c r="I723" s="303"/>
    </row>
    <row r="724" spans="1:9" s="76" customFormat="1" ht="24" customHeight="1" x14ac:dyDescent="0.2">
      <c r="A724" s="129" t="s">
        <v>457</v>
      </c>
      <c r="B724" s="130" t="s">
        <v>284</v>
      </c>
      <c r="C724" s="143"/>
      <c r="D724" s="132"/>
      <c r="E724" s="137"/>
      <c r="F724" s="131"/>
      <c r="G724" s="297">
        <f>G725</f>
        <v>25</v>
      </c>
      <c r="H724" s="308"/>
      <c r="I724" s="308"/>
    </row>
    <row r="725" spans="1:9" s="76" customFormat="1" x14ac:dyDescent="0.2">
      <c r="A725" s="128" t="s">
        <v>2</v>
      </c>
      <c r="B725" s="134" t="s">
        <v>284</v>
      </c>
      <c r="C725" s="144" t="s">
        <v>63</v>
      </c>
      <c r="D725" s="135" t="s">
        <v>34</v>
      </c>
      <c r="E725" s="138"/>
      <c r="F725" s="136"/>
      <c r="G725" s="298">
        <f>G726</f>
        <v>25</v>
      </c>
      <c r="H725" s="308"/>
      <c r="I725" s="308"/>
    </row>
    <row r="726" spans="1:9" s="76" customFormat="1" x14ac:dyDescent="0.2">
      <c r="A726" s="133" t="s">
        <v>60</v>
      </c>
      <c r="B726" s="134" t="s">
        <v>284</v>
      </c>
      <c r="C726" s="144" t="s">
        <v>63</v>
      </c>
      <c r="D726" s="135" t="s">
        <v>84</v>
      </c>
      <c r="E726" s="138"/>
      <c r="F726" s="136"/>
      <c r="G726" s="298">
        <f>G727</f>
        <v>25</v>
      </c>
      <c r="H726" s="308"/>
      <c r="I726" s="308"/>
    </row>
    <row r="727" spans="1:9" s="76" customFormat="1" ht="22.5" x14ac:dyDescent="0.2">
      <c r="A727" s="133" t="s">
        <v>335</v>
      </c>
      <c r="B727" s="134" t="s">
        <v>284</v>
      </c>
      <c r="C727" s="144" t="s">
        <v>63</v>
      </c>
      <c r="D727" s="135" t="s">
        <v>84</v>
      </c>
      <c r="E727" s="138" t="s">
        <v>94</v>
      </c>
      <c r="F727" s="136"/>
      <c r="G727" s="298">
        <f>G728</f>
        <v>25</v>
      </c>
      <c r="H727" s="308"/>
      <c r="I727" s="308"/>
    </row>
    <row r="728" spans="1:9" s="76" customFormat="1" ht="24" customHeight="1" x14ac:dyDescent="0.2">
      <c r="A728" s="133" t="s">
        <v>633</v>
      </c>
      <c r="B728" s="134" t="s">
        <v>284</v>
      </c>
      <c r="C728" s="144" t="s">
        <v>63</v>
      </c>
      <c r="D728" s="135" t="s">
        <v>84</v>
      </c>
      <c r="E728" s="138" t="s">
        <v>91</v>
      </c>
      <c r="F728" s="136"/>
      <c r="G728" s="298">
        <f>G729</f>
        <v>25</v>
      </c>
      <c r="H728" s="308"/>
      <c r="I728" s="308"/>
    </row>
    <row r="729" spans="1:9" s="76" customFormat="1" x14ac:dyDescent="0.2">
      <c r="A729" s="127" t="s">
        <v>130</v>
      </c>
      <c r="B729" s="134" t="s">
        <v>284</v>
      </c>
      <c r="C729" s="144" t="s">
        <v>63</v>
      </c>
      <c r="D729" s="135" t="s">
        <v>84</v>
      </c>
      <c r="E729" s="138" t="s">
        <v>91</v>
      </c>
      <c r="F729" s="136">
        <v>721</v>
      </c>
      <c r="G729" s="298">
        <f>35-10</f>
        <v>25</v>
      </c>
      <c r="H729" s="308"/>
      <c r="I729" s="308"/>
    </row>
    <row r="730" spans="1:9" s="11" customFormat="1" ht="32.25" x14ac:dyDescent="0.2">
      <c r="A730" s="119" t="s">
        <v>458</v>
      </c>
      <c r="B730" s="107" t="s">
        <v>285</v>
      </c>
      <c r="C730" s="122"/>
      <c r="D730" s="110"/>
      <c r="E730" s="118"/>
      <c r="F730" s="106"/>
      <c r="G730" s="293">
        <f>G731</f>
        <v>7.3</v>
      </c>
      <c r="H730" s="300"/>
      <c r="I730" s="300"/>
    </row>
    <row r="731" spans="1:9" s="11" customFormat="1" x14ac:dyDescent="0.2">
      <c r="A731" s="109" t="s">
        <v>2</v>
      </c>
      <c r="B731" s="113" t="s">
        <v>285</v>
      </c>
      <c r="C731" s="121" t="s">
        <v>63</v>
      </c>
      <c r="D731" s="114" t="s">
        <v>34</v>
      </c>
      <c r="E731" s="116"/>
      <c r="F731" s="111"/>
      <c r="G731" s="294">
        <f>G732</f>
        <v>7.3</v>
      </c>
      <c r="H731" s="300"/>
      <c r="I731" s="300"/>
    </row>
    <row r="732" spans="1:9" s="11" customFormat="1" x14ac:dyDescent="0.2">
      <c r="A732" s="115" t="s">
        <v>60</v>
      </c>
      <c r="B732" s="113" t="s">
        <v>285</v>
      </c>
      <c r="C732" s="121" t="s">
        <v>63</v>
      </c>
      <c r="D732" s="114" t="s">
        <v>84</v>
      </c>
      <c r="E732" s="116"/>
      <c r="F732" s="111"/>
      <c r="G732" s="294">
        <f>G733</f>
        <v>7.3</v>
      </c>
      <c r="H732" s="300"/>
      <c r="I732" s="300"/>
    </row>
    <row r="733" spans="1:9" s="11" customFormat="1" ht="22.5" x14ac:dyDescent="0.2">
      <c r="A733" s="115" t="s">
        <v>335</v>
      </c>
      <c r="B733" s="113" t="s">
        <v>285</v>
      </c>
      <c r="C733" s="121" t="s">
        <v>63</v>
      </c>
      <c r="D733" s="114" t="s">
        <v>84</v>
      </c>
      <c r="E733" s="121" t="s">
        <v>94</v>
      </c>
      <c r="F733" s="111"/>
      <c r="G733" s="294">
        <f>G734</f>
        <v>7.3</v>
      </c>
      <c r="H733" s="300"/>
      <c r="I733" s="300"/>
    </row>
    <row r="734" spans="1:9" s="11" customFormat="1" ht="27.6" customHeight="1" x14ac:dyDescent="0.2">
      <c r="A734" s="115" t="s">
        <v>633</v>
      </c>
      <c r="B734" s="113" t="s">
        <v>285</v>
      </c>
      <c r="C734" s="121" t="s">
        <v>63</v>
      </c>
      <c r="D734" s="114" t="s">
        <v>84</v>
      </c>
      <c r="E734" s="121" t="s">
        <v>91</v>
      </c>
      <c r="F734" s="111"/>
      <c r="G734" s="294">
        <f>G735</f>
        <v>7.3</v>
      </c>
      <c r="H734" s="300"/>
      <c r="I734" s="300"/>
    </row>
    <row r="735" spans="1:9" s="11" customFormat="1" x14ac:dyDescent="0.2">
      <c r="A735" s="112" t="s">
        <v>130</v>
      </c>
      <c r="B735" s="113" t="s">
        <v>285</v>
      </c>
      <c r="C735" s="114" t="s">
        <v>63</v>
      </c>
      <c r="D735" s="114" t="s">
        <v>84</v>
      </c>
      <c r="E735" s="114" t="s">
        <v>91</v>
      </c>
      <c r="F735" s="111">
        <v>721</v>
      </c>
      <c r="G735" s="294">
        <f>10-2.7</f>
        <v>7.3</v>
      </c>
      <c r="H735" s="300"/>
      <c r="I735" s="300"/>
    </row>
    <row r="736" spans="1:9" s="11" customFormat="1" ht="12" customHeight="1" x14ac:dyDescent="0.2">
      <c r="A736" s="119" t="s">
        <v>286</v>
      </c>
      <c r="B736" s="107" t="s">
        <v>287</v>
      </c>
      <c r="C736" s="110"/>
      <c r="D736" s="110"/>
      <c r="E736" s="110"/>
      <c r="F736" s="106"/>
      <c r="G736" s="293">
        <f>G737</f>
        <v>95</v>
      </c>
      <c r="H736" s="300"/>
      <c r="I736" s="300"/>
    </row>
    <row r="737" spans="1:9" s="11" customFormat="1" x14ac:dyDescent="0.2">
      <c r="A737" s="109" t="s">
        <v>2</v>
      </c>
      <c r="B737" s="113" t="s">
        <v>287</v>
      </c>
      <c r="C737" s="121" t="s">
        <v>63</v>
      </c>
      <c r="D737" s="114" t="s">
        <v>34</v>
      </c>
      <c r="E737" s="110"/>
      <c r="F737" s="106"/>
      <c r="G737" s="294">
        <f>G738</f>
        <v>95</v>
      </c>
      <c r="H737" s="300"/>
      <c r="I737" s="300"/>
    </row>
    <row r="738" spans="1:9" s="11" customFormat="1" x14ac:dyDescent="0.2">
      <c r="A738" s="115" t="s">
        <v>60</v>
      </c>
      <c r="B738" s="113" t="s">
        <v>287</v>
      </c>
      <c r="C738" s="121" t="s">
        <v>63</v>
      </c>
      <c r="D738" s="114" t="s">
        <v>84</v>
      </c>
      <c r="E738" s="110"/>
      <c r="F738" s="106"/>
      <c r="G738" s="294">
        <f>G739</f>
        <v>95</v>
      </c>
      <c r="H738" s="300"/>
      <c r="I738" s="300"/>
    </row>
    <row r="739" spans="1:9" s="11" customFormat="1" ht="22.5" x14ac:dyDescent="0.2">
      <c r="A739" s="115" t="s">
        <v>335</v>
      </c>
      <c r="B739" s="113" t="s">
        <v>287</v>
      </c>
      <c r="C739" s="121" t="s">
        <v>63</v>
      </c>
      <c r="D739" s="114" t="s">
        <v>84</v>
      </c>
      <c r="E739" s="114" t="s">
        <v>94</v>
      </c>
      <c r="F739" s="111"/>
      <c r="G739" s="294">
        <f>G740</f>
        <v>95</v>
      </c>
      <c r="H739" s="300"/>
      <c r="I739" s="300"/>
    </row>
    <row r="740" spans="1:9" s="11" customFormat="1" ht="23.25" customHeight="1" x14ac:dyDescent="0.2">
      <c r="A740" s="115" t="s">
        <v>633</v>
      </c>
      <c r="B740" s="113" t="s">
        <v>287</v>
      </c>
      <c r="C740" s="116" t="s">
        <v>63</v>
      </c>
      <c r="D740" s="114" t="s">
        <v>84</v>
      </c>
      <c r="E740" s="114" t="s">
        <v>91</v>
      </c>
      <c r="F740" s="111"/>
      <c r="G740" s="294">
        <f>G741</f>
        <v>95</v>
      </c>
      <c r="H740" s="300"/>
      <c r="I740" s="300"/>
    </row>
    <row r="741" spans="1:9" s="11" customFormat="1" x14ac:dyDescent="0.2">
      <c r="A741" s="112" t="s">
        <v>130</v>
      </c>
      <c r="B741" s="113" t="s">
        <v>287</v>
      </c>
      <c r="C741" s="116" t="s">
        <v>63</v>
      </c>
      <c r="D741" s="114" t="s">
        <v>84</v>
      </c>
      <c r="E741" s="114" t="s">
        <v>91</v>
      </c>
      <c r="F741" s="111">
        <v>721</v>
      </c>
      <c r="G741" s="294">
        <f>40+55</f>
        <v>95</v>
      </c>
      <c r="H741" s="300"/>
      <c r="I741" s="300"/>
    </row>
    <row r="742" spans="1:9" s="5" customFormat="1" ht="32.25" x14ac:dyDescent="0.2">
      <c r="A742" s="237" t="s">
        <v>459</v>
      </c>
      <c r="B742" s="235" t="s">
        <v>324</v>
      </c>
      <c r="C742" s="240"/>
      <c r="D742" s="240"/>
      <c r="E742" s="241"/>
      <c r="F742" s="239"/>
      <c r="G742" s="396">
        <f t="shared" ref="G742:G747" si="18">G743</f>
        <v>4316.6000000000004</v>
      </c>
      <c r="H742" s="300"/>
      <c r="I742" s="300"/>
    </row>
    <row r="743" spans="1:9" s="5" customFormat="1" ht="24" x14ac:dyDescent="0.2">
      <c r="A743" s="381" t="s">
        <v>695</v>
      </c>
      <c r="B743" s="107" t="s">
        <v>325</v>
      </c>
      <c r="C743" s="114"/>
      <c r="D743" s="114"/>
      <c r="E743" s="116"/>
      <c r="F743" s="111"/>
      <c r="G743" s="293">
        <f t="shared" si="18"/>
        <v>4316.6000000000004</v>
      </c>
      <c r="H743" s="300"/>
      <c r="I743" s="300"/>
    </row>
    <row r="744" spans="1:9" s="73" customFormat="1" ht="21.75" x14ac:dyDescent="0.2">
      <c r="A744" s="279" t="s">
        <v>326</v>
      </c>
      <c r="B744" s="246" t="s">
        <v>327</v>
      </c>
      <c r="C744" s="280"/>
      <c r="D744" s="280"/>
      <c r="E744" s="118"/>
      <c r="F744" s="106"/>
      <c r="G744" s="293">
        <f>G746</f>
        <v>4316.6000000000004</v>
      </c>
      <c r="H744" s="303"/>
      <c r="I744" s="303"/>
    </row>
    <row r="745" spans="1:9" s="73" customFormat="1" x14ac:dyDescent="0.2">
      <c r="A745" s="279" t="s">
        <v>5</v>
      </c>
      <c r="B745" s="246" t="s">
        <v>327</v>
      </c>
      <c r="C745" s="281" t="s">
        <v>65</v>
      </c>
      <c r="D745" s="281" t="s">
        <v>34</v>
      </c>
      <c r="E745" s="118"/>
      <c r="F745" s="106"/>
      <c r="G745" s="293">
        <f>G746</f>
        <v>4316.6000000000004</v>
      </c>
      <c r="H745" s="303"/>
      <c r="I745" s="303"/>
    </row>
    <row r="746" spans="1:9" s="5" customFormat="1" x14ac:dyDescent="0.2">
      <c r="A746" s="112" t="s">
        <v>79</v>
      </c>
      <c r="B746" s="113" t="s">
        <v>327</v>
      </c>
      <c r="C746" s="114" t="s">
        <v>65</v>
      </c>
      <c r="D746" s="114" t="s">
        <v>72</v>
      </c>
      <c r="E746" s="116"/>
      <c r="F746" s="111"/>
      <c r="G746" s="294">
        <f t="shared" si="18"/>
        <v>4316.6000000000004</v>
      </c>
      <c r="H746" s="300"/>
      <c r="I746" s="300"/>
    </row>
    <row r="747" spans="1:9" s="5" customFormat="1" ht="22.5" x14ac:dyDescent="0.2">
      <c r="A747" s="115" t="s">
        <v>335</v>
      </c>
      <c r="B747" s="113" t="s">
        <v>327</v>
      </c>
      <c r="C747" s="114" t="s">
        <v>65</v>
      </c>
      <c r="D747" s="114" t="s">
        <v>72</v>
      </c>
      <c r="E747" s="116" t="s">
        <v>94</v>
      </c>
      <c r="F747" s="111"/>
      <c r="G747" s="294">
        <f t="shared" si="18"/>
        <v>4316.6000000000004</v>
      </c>
      <c r="H747" s="300"/>
      <c r="I747" s="300"/>
    </row>
    <row r="748" spans="1:9" s="5" customFormat="1" ht="22.5" x14ac:dyDescent="0.2">
      <c r="A748" s="115" t="s">
        <v>633</v>
      </c>
      <c r="B748" s="113" t="s">
        <v>327</v>
      </c>
      <c r="C748" s="114" t="s">
        <v>65</v>
      </c>
      <c r="D748" s="114" t="s">
        <v>72</v>
      </c>
      <c r="E748" s="116" t="s">
        <v>91</v>
      </c>
      <c r="F748" s="111"/>
      <c r="G748" s="294">
        <f>G749</f>
        <v>4316.6000000000004</v>
      </c>
      <c r="H748" s="300"/>
      <c r="I748" s="300"/>
    </row>
    <row r="749" spans="1:9" s="5" customFormat="1" ht="22.5" x14ac:dyDescent="0.2">
      <c r="A749" s="117" t="s">
        <v>322</v>
      </c>
      <c r="B749" s="113" t="s">
        <v>327</v>
      </c>
      <c r="C749" s="114" t="s">
        <v>65</v>
      </c>
      <c r="D749" s="114" t="s">
        <v>72</v>
      </c>
      <c r="E749" s="116" t="s">
        <v>91</v>
      </c>
      <c r="F749" s="111">
        <v>727</v>
      </c>
      <c r="G749" s="294">
        <v>4316.6000000000004</v>
      </c>
      <c r="H749" s="300"/>
      <c r="I749" s="300"/>
    </row>
    <row r="750" spans="1:9" s="73" customFormat="1" ht="32.25" x14ac:dyDescent="0.2">
      <c r="A750" s="234" t="s">
        <v>460</v>
      </c>
      <c r="B750" s="243" t="s">
        <v>359</v>
      </c>
      <c r="C750" s="238"/>
      <c r="D750" s="238"/>
      <c r="E750" s="243"/>
      <c r="F750" s="236"/>
      <c r="G750" s="396">
        <f>G751</f>
        <v>1500</v>
      </c>
      <c r="H750" s="303"/>
      <c r="I750" s="303"/>
    </row>
    <row r="751" spans="1:9" s="5" customFormat="1" ht="32.25" x14ac:dyDescent="0.2">
      <c r="A751" s="128" t="s">
        <v>691</v>
      </c>
      <c r="B751" s="137" t="s">
        <v>692</v>
      </c>
      <c r="C751" s="135"/>
      <c r="D751" s="135"/>
      <c r="E751" s="138"/>
      <c r="F751" s="136"/>
      <c r="G751" s="298">
        <f>G752+G758</f>
        <v>1500</v>
      </c>
      <c r="H751" s="300"/>
      <c r="I751" s="300"/>
    </row>
    <row r="752" spans="1:9" s="5" customFormat="1" ht="32.25" x14ac:dyDescent="0.2">
      <c r="A752" s="384" t="s">
        <v>701</v>
      </c>
      <c r="B752" s="340" t="s">
        <v>693</v>
      </c>
      <c r="C752" s="135"/>
      <c r="D752" s="135"/>
      <c r="E752" s="138"/>
      <c r="F752" s="136"/>
      <c r="G752" s="298">
        <f>G753</f>
        <v>1425</v>
      </c>
      <c r="H752" s="300"/>
      <c r="I752" s="300"/>
    </row>
    <row r="753" spans="1:9" s="5" customFormat="1" x14ac:dyDescent="0.2">
      <c r="A753" s="129" t="s">
        <v>360</v>
      </c>
      <c r="B753" s="340" t="s">
        <v>693</v>
      </c>
      <c r="C753" s="132" t="s">
        <v>73</v>
      </c>
      <c r="D753" s="132" t="s">
        <v>34</v>
      </c>
      <c r="E753" s="137"/>
      <c r="F753" s="131"/>
      <c r="G753" s="297">
        <f>G754</f>
        <v>1425</v>
      </c>
      <c r="H753" s="300"/>
      <c r="I753" s="300"/>
    </row>
    <row r="754" spans="1:9" s="5" customFormat="1" x14ac:dyDescent="0.2">
      <c r="A754" s="133" t="s">
        <v>296</v>
      </c>
      <c r="B754" s="356" t="s">
        <v>693</v>
      </c>
      <c r="C754" s="135" t="s">
        <v>73</v>
      </c>
      <c r="D754" s="135" t="s">
        <v>69</v>
      </c>
      <c r="E754" s="138"/>
      <c r="F754" s="136"/>
      <c r="G754" s="298">
        <f>G755</f>
        <v>1425</v>
      </c>
      <c r="H754" s="300"/>
      <c r="I754" s="300"/>
    </row>
    <row r="755" spans="1:9" s="5" customFormat="1" ht="22.5" x14ac:dyDescent="0.2">
      <c r="A755" s="133" t="s">
        <v>335</v>
      </c>
      <c r="B755" s="356" t="s">
        <v>693</v>
      </c>
      <c r="C755" s="135" t="s">
        <v>73</v>
      </c>
      <c r="D755" s="135" t="s">
        <v>69</v>
      </c>
      <c r="E755" s="138" t="s">
        <v>94</v>
      </c>
      <c r="F755" s="136"/>
      <c r="G755" s="298">
        <f>G756</f>
        <v>1425</v>
      </c>
      <c r="H755" s="300"/>
      <c r="I755" s="300"/>
    </row>
    <row r="756" spans="1:9" s="5" customFormat="1" ht="22.5" x14ac:dyDescent="0.2">
      <c r="A756" s="133" t="s">
        <v>633</v>
      </c>
      <c r="B756" s="356" t="s">
        <v>693</v>
      </c>
      <c r="C756" s="135" t="s">
        <v>73</v>
      </c>
      <c r="D756" s="135" t="s">
        <v>69</v>
      </c>
      <c r="E756" s="138" t="s">
        <v>91</v>
      </c>
      <c r="F756" s="136"/>
      <c r="G756" s="298">
        <f>G757</f>
        <v>1425</v>
      </c>
      <c r="H756" s="300"/>
      <c r="I756" s="300"/>
    </row>
    <row r="757" spans="1:9" s="5" customFormat="1" ht="22.5" x14ac:dyDescent="0.2">
      <c r="A757" s="133" t="s">
        <v>322</v>
      </c>
      <c r="B757" s="356" t="s">
        <v>693</v>
      </c>
      <c r="C757" s="135" t="s">
        <v>73</v>
      </c>
      <c r="D757" s="135" t="s">
        <v>69</v>
      </c>
      <c r="E757" s="138" t="s">
        <v>91</v>
      </c>
      <c r="F757" s="136">
        <v>727</v>
      </c>
      <c r="G757" s="298">
        <v>1425</v>
      </c>
      <c r="H757" s="300"/>
      <c r="I757" s="300"/>
    </row>
    <row r="758" spans="1:9" s="5" customFormat="1" ht="42.75" x14ac:dyDescent="0.2">
      <c r="A758" s="383" t="s">
        <v>689</v>
      </c>
      <c r="B758" s="267" t="s">
        <v>694</v>
      </c>
      <c r="C758" s="382"/>
      <c r="D758" s="382"/>
      <c r="E758" s="378"/>
      <c r="F758" s="379"/>
      <c r="G758" s="295">
        <f>G759</f>
        <v>75</v>
      </c>
      <c r="H758" s="300"/>
      <c r="I758" s="300"/>
    </row>
    <row r="759" spans="1:9" s="5" customFormat="1" x14ac:dyDescent="0.2">
      <c r="A759" s="365" t="s">
        <v>360</v>
      </c>
      <c r="B759" s="267" t="s">
        <v>694</v>
      </c>
      <c r="C759" s="377" t="s">
        <v>73</v>
      </c>
      <c r="D759" s="377" t="s">
        <v>34</v>
      </c>
      <c r="E759" s="373"/>
      <c r="F759" s="374"/>
      <c r="G759" s="295">
        <f>G760</f>
        <v>75</v>
      </c>
      <c r="H759" s="300"/>
      <c r="I759" s="300"/>
    </row>
    <row r="760" spans="1:9" s="5" customFormat="1" x14ac:dyDescent="0.2">
      <c r="A760" s="126" t="s">
        <v>296</v>
      </c>
      <c r="B760" s="272" t="s">
        <v>694</v>
      </c>
      <c r="C760" s="382" t="s">
        <v>73</v>
      </c>
      <c r="D760" s="382" t="s">
        <v>69</v>
      </c>
      <c r="E760" s="378"/>
      <c r="F760" s="379"/>
      <c r="G760" s="296">
        <f>G761</f>
        <v>75</v>
      </c>
      <c r="H760" s="300"/>
      <c r="I760" s="300"/>
    </row>
    <row r="761" spans="1:9" s="5" customFormat="1" ht="22.5" x14ac:dyDescent="0.2">
      <c r="A761" s="126" t="s">
        <v>335</v>
      </c>
      <c r="B761" s="272" t="s">
        <v>694</v>
      </c>
      <c r="C761" s="382" t="s">
        <v>73</v>
      </c>
      <c r="D761" s="382" t="s">
        <v>69</v>
      </c>
      <c r="E761" s="378" t="s">
        <v>94</v>
      </c>
      <c r="F761" s="379"/>
      <c r="G761" s="296">
        <f>G762</f>
        <v>75</v>
      </c>
      <c r="H761" s="300"/>
      <c r="I761" s="300"/>
    </row>
    <row r="762" spans="1:9" s="5" customFormat="1" ht="22.5" x14ac:dyDescent="0.2">
      <c r="A762" s="126" t="s">
        <v>633</v>
      </c>
      <c r="B762" s="272" t="s">
        <v>694</v>
      </c>
      <c r="C762" s="382" t="s">
        <v>73</v>
      </c>
      <c r="D762" s="382" t="s">
        <v>69</v>
      </c>
      <c r="E762" s="378" t="s">
        <v>91</v>
      </c>
      <c r="F762" s="379"/>
      <c r="G762" s="296">
        <f>G763</f>
        <v>75</v>
      </c>
      <c r="H762" s="300"/>
      <c r="I762" s="300"/>
    </row>
    <row r="763" spans="1:9" s="5" customFormat="1" ht="22.5" x14ac:dyDescent="0.2">
      <c r="A763" s="126" t="s">
        <v>322</v>
      </c>
      <c r="B763" s="272" t="s">
        <v>694</v>
      </c>
      <c r="C763" s="382" t="s">
        <v>73</v>
      </c>
      <c r="D763" s="382" t="s">
        <v>69</v>
      </c>
      <c r="E763" s="378" t="s">
        <v>91</v>
      </c>
      <c r="F763" s="379">
        <v>727</v>
      </c>
      <c r="G763" s="294">
        <f>16+59</f>
        <v>75</v>
      </c>
      <c r="H763" s="300"/>
      <c r="I763" s="300"/>
    </row>
    <row r="764" spans="1:9" s="5" customFormat="1" ht="21.75" x14ac:dyDescent="0.2">
      <c r="A764" s="234" t="s">
        <v>461</v>
      </c>
      <c r="B764" s="235" t="s">
        <v>331</v>
      </c>
      <c r="C764" s="240"/>
      <c r="D764" s="240"/>
      <c r="E764" s="241"/>
      <c r="F764" s="239"/>
      <c r="G764" s="396">
        <f t="shared" ref="G764:G770" si="19">G765</f>
        <v>142</v>
      </c>
      <c r="H764" s="300"/>
      <c r="I764" s="300"/>
    </row>
    <row r="765" spans="1:9" s="5" customFormat="1" x14ac:dyDescent="0.2">
      <c r="A765" s="120" t="s">
        <v>201</v>
      </c>
      <c r="B765" s="107" t="s">
        <v>332</v>
      </c>
      <c r="C765" s="110"/>
      <c r="D765" s="110"/>
      <c r="E765" s="118"/>
      <c r="F765" s="106"/>
      <c r="G765" s="293">
        <f t="shared" si="19"/>
        <v>142</v>
      </c>
      <c r="H765" s="300"/>
      <c r="I765" s="300"/>
    </row>
    <row r="766" spans="1:9" s="209" customFormat="1" ht="22.5" x14ac:dyDescent="0.2">
      <c r="A766" s="115" t="s">
        <v>645</v>
      </c>
      <c r="B766" s="107" t="s">
        <v>644</v>
      </c>
      <c r="C766" s="110"/>
      <c r="D766" s="110"/>
      <c r="E766" s="118"/>
      <c r="F766" s="106"/>
      <c r="G766" s="293">
        <f t="shared" si="19"/>
        <v>142</v>
      </c>
      <c r="H766" s="312"/>
      <c r="I766" s="312"/>
    </row>
    <row r="767" spans="1:9" s="209" customFormat="1" x14ac:dyDescent="0.2">
      <c r="A767" s="120" t="s">
        <v>128</v>
      </c>
      <c r="B767" s="107" t="s">
        <v>644</v>
      </c>
      <c r="C767" s="110" t="s">
        <v>69</v>
      </c>
      <c r="D767" s="110" t="s">
        <v>34</v>
      </c>
      <c r="E767" s="118"/>
      <c r="F767" s="106"/>
      <c r="G767" s="293">
        <f t="shared" si="19"/>
        <v>142</v>
      </c>
      <c r="H767" s="312"/>
      <c r="I767" s="312"/>
    </row>
    <row r="768" spans="1:9" s="142" customFormat="1" x14ac:dyDescent="0.2">
      <c r="A768" s="117" t="s">
        <v>175</v>
      </c>
      <c r="B768" s="113" t="s">
        <v>644</v>
      </c>
      <c r="C768" s="114" t="s">
        <v>69</v>
      </c>
      <c r="D768" s="114" t="s">
        <v>67</v>
      </c>
      <c r="E768" s="116"/>
      <c r="F768" s="111"/>
      <c r="G768" s="294">
        <f t="shared" si="19"/>
        <v>142</v>
      </c>
      <c r="H768" s="312"/>
      <c r="I768" s="312"/>
    </row>
    <row r="769" spans="1:12" s="142" customFormat="1" ht="22.5" x14ac:dyDescent="0.2">
      <c r="A769" s="115" t="s">
        <v>335</v>
      </c>
      <c r="B769" s="113" t="s">
        <v>644</v>
      </c>
      <c r="C769" s="114" t="s">
        <v>69</v>
      </c>
      <c r="D769" s="114" t="s">
        <v>67</v>
      </c>
      <c r="E769" s="116" t="s">
        <v>94</v>
      </c>
      <c r="F769" s="111"/>
      <c r="G769" s="294">
        <f t="shared" si="19"/>
        <v>142</v>
      </c>
      <c r="H769" s="312"/>
      <c r="I769" s="312"/>
    </row>
    <row r="770" spans="1:12" s="142" customFormat="1" ht="25.15" customHeight="1" x14ac:dyDescent="0.2">
      <c r="A770" s="115" t="s">
        <v>633</v>
      </c>
      <c r="B770" s="113" t="s">
        <v>644</v>
      </c>
      <c r="C770" s="114" t="s">
        <v>69</v>
      </c>
      <c r="D770" s="114" t="s">
        <v>67</v>
      </c>
      <c r="E770" s="116" t="s">
        <v>91</v>
      </c>
      <c r="F770" s="111"/>
      <c r="G770" s="294">
        <f t="shared" si="19"/>
        <v>142</v>
      </c>
      <c r="H770" s="312"/>
      <c r="I770" s="312"/>
    </row>
    <row r="771" spans="1:12" s="5" customFormat="1" ht="22.5" x14ac:dyDescent="0.2">
      <c r="A771" s="115" t="s">
        <v>322</v>
      </c>
      <c r="B771" s="113" t="s">
        <v>644</v>
      </c>
      <c r="C771" s="114" t="s">
        <v>69</v>
      </c>
      <c r="D771" s="114" t="s">
        <v>67</v>
      </c>
      <c r="E771" s="116" t="s">
        <v>91</v>
      </c>
      <c r="F771" s="111">
        <v>727</v>
      </c>
      <c r="G771" s="294">
        <v>142</v>
      </c>
      <c r="H771" s="300"/>
      <c r="I771" s="300"/>
    </row>
    <row r="772" spans="1:12" s="79" customFormat="1" x14ac:dyDescent="0.2">
      <c r="A772" s="109" t="s">
        <v>74</v>
      </c>
      <c r="B772" s="106"/>
      <c r="C772" s="106"/>
      <c r="D772" s="106"/>
      <c r="E772" s="118"/>
      <c r="F772" s="106"/>
      <c r="G772" s="293">
        <f>G17+G45+G69+G108+G125+G169+G177+G185+G193+G214+G247+G264+G395+G533+G565+G591+G605+G647+G655+G669+G708+G722+G742+G750+G764+G599+G9</f>
        <v>310184</v>
      </c>
      <c r="H772" s="313"/>
      <c r="I772" s="314"/>
      <c r="J772" s="233"/>
      <c r="K772" s="233"/>
      <c r="L772" s="233"/>
    </row>
    <row r="773" spans="1:12" s="79" customFormat="1" x14ac:dyDescent="0.2">
      <c r="A773" s="145"/>
      <c r="B773" s="146"/>
      <c r="C773" s="146"/>
      <c r="D773" s="146"/>
      <c r="E773" s="264"/>
      <c r="F773" s="146"/>
      <c r="G773" s="299"/>
      <c r="H773" s="314"/>
      <c r="I773" s="256"/>
    </row>
    <row r="774" spans="1:12" x14ac:dyDescent="0.2">
      <c r="H774" s="315"/>
      <c r="I774" s="315"/>
    </row>
    <row r="775" spans="1:12" x14ac:dyDescent="0.2">
      <c r="H775" s="315"/>
    </row>
  </sheetData>
  <autoFilter ref="A8:L772"/>
  <mergeCells count="5">
    <mergeCell ref="A5:G5"/>
    <mergeCell ref="A1:G1"/>
    <mergeCell ref="A2:G2"/>
    <mergeCell ref="A3:G3"/>
    <mergeCell ref="A4:G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G35"/>
  <sheetViews>
    <sheetView view="pageBreakPreview" zoomScaleSheetLayoutView="100" workbookViewId="0">
      <selection activeCell="B24" sqref="B24"/>
    </sheetView>
  </sheetViews>
  <sheetFormatPr defaultColWidth="9.140625" defaultRowHeight="12.75" x14ac:dyDescent="0.2"/>
  <cols>
    <col min="1" max="1" width="21.7109375" style="5" customWidth="1"/>
    <col min="2" max="2" width="73.85546875" style="5" customWidth="1"/>
    <col min="3" max="3" width="11.85546875" style="5" customWidth="1"/>
    <col min="4" max="4" width="3.7109375" style="5" customWidth="1"/>
    <col min="5" max="5" width="9.140625" style="5"/>
    <col min="6" max="6" width="9.7109375" style="5" bestFit="1" customWidth="1"/>
    <col min="7" max="7" width="9.85546875" style="5" bestFit="1" customWidth="1"/>
    <col min="8" max="16384" width="9.140625" style="5"/>
  </cols>
  <sheetData>
    <row r="1" spans="1:7" s="27" customFormat="1" x14ac:dyDescent="0.2">
      <c r="A1" s="508" t="s">
        <v>648</v>
      </c>
      <c r="B1" s="508"/>
      <c r="C1" s="508"/>
    </row>
    <row r="2" spans="1:7" x14ac:dyDescent="0.2">
      <c r="A2" s="508" t="str">
        <f>'пр2 по разд'!A2:D2</f>
        <v>к  решению Собрания представителей Сусуманского городского округа</v>
      </c>
      <c r="B2" s="508"/>
      <c r="C2" s="508"/>
    </row>
    <row r="3" spans="1:7" x14ac:dyDescent="0.2">
      <c r="A3" s="508" t="str">
        <f>'МП пр.5'!A3:G3</f>
        <v>"О бюджете муниципального образования "Сусуманский городской округ" на 2019 год"</v>
      </c>
      <c r="B3" s="508"/>
      <c r="C3" s="508"/>
    </row>
    <row r="4" spans="1:7" x14ac:dyDescent="0.2">
      <c r="A4" s="508" t="str">
        <f>'пр2 по разд'!A4:D4</f>
        <v>от    12.11.2019 г. № 315</v>
      </c>
      <c r="B4" s="508"/>
      <c r="C4" s="508"/>
    </row>
    <row r="5" spans="1:7" ht="28.9" customHeight="1" x14ac:dyDescent="0.2">
      <c r="A5" s="498" t="s">
        <v>618</v>
      </c>
      <c r="B5" s="498"/>
      <c r="C5" s="498"/>
    </row>
    <row r="6" spans="1:7" x14ac:dyDescent="0.2">
      <c r="A6" s="11"/>
      <c r="B6" s="11"/>
      <c r="C6" s="11" t="s">
        <v>1</v>
      </c>
    </row>
    <row r="7" spans="1:7" x14ac:dyDescent="0.2">
      <c r="A7" s="24" t="s">
        <v>29</v>
      </c>
      <c r="B7" s="24" t="s">
        <v>30</v>
      </c>
      <c r="C7" s="62" t="str">
        <f>'пр.4 вед.стр.'!G7</f>
        <v>Сумма</v>
      </c>
      <c r="E7" s="354"/>
      <c r="F7" s="354"/>
    </row>
    <row r="8" spans="1:7" x14ac:dyDescent="0.2">
      <c r="A8" s="24">
        <v>1</v>
      </c>
      <c r="B8" s="24">
        <v>2</v>
      </c>
      <c r="C8" s="24">
        <v>3</v>
      </c>
      <c r="E8" s="354"/>
      <c r="F8" s="354"/>
    </row>
    <row r="9" spans="1:7" ht="25.5" x14ac:dyDescent="0.2">
      <c r="A9" s="62" t="s">
        <v>23</v>
      </c>
      <c r="B9" s="105" t="s">
        <v>50</v>
      </c>
      <c r="C9" s="17">
        <f>C10+C23+C15</f>
        <v>12716.600000000093</v>
      </c>
      <c r="E9" s="355"/>
      <c r="F9" s="355"/>
      <c r="G9" s="416"/>
    </row>
    <row r="10" spans="1:7" x14ac:dyDescent="0.2">
      <c r="A10" s="46" t="s">
        <v>24</v>
      </c>
      <c r="B10" s="105" t="s">
        <v>49</v>
      </c>
      <c r="C10" s="17">
        <f>C11-C13</f>
        <v>0</v>
      </c>
      <c r="E10" s="89"/>
    </row>
    <row r="11" spans="1:7" x14ac:dyDescent="0.2">
      <c r="A11" s="46" t="s">
        <v>25</v>
      </c>
      <c r="B11" s="47" t="s">
        <v>51</v>
      </c>
      <c r="C11" s="18">
        <f>C12</f>
        <v>0</v>
      </c>
    </row>
    <row r="12" spans="1:7" ht="25.5" x14ac:dyDescent="0.2">
      <c r="A12" s="48" t="s">
        <v>211</v>
      </c>
      <c r="B12" s="29" t="s">
        <v>212</v>
      </c>
      <c r="C12" s="18">
        <v>0</v>
      </c>
    </row>
    <row r="13" spans="1:7" ht="25.5" x14ac:dyDescent="0.2">
      <c r="A13" s="46" t="s">
        <v>26</v>
      </c>
      <c r="B13" s="47" t="s">
        <v>46</v>
      </c>
      <c r="C13" s="18">
        <f>C14</f>
        <v>0</v>
      </c>
    </row>
    <row r="14" spans="1:7" ht="25.5" x14ac:dyDescent="0.2">
      <c r="A14" s="48" t="s">
        <v>213</v>
      </c>
      <c r="B14" s="29" t="s">
        <v>214</v>
      </c>
      <c r="C14" s="18">
        <v>0</v>
      </c>
    </row>
    <row r="15" spans="1:7" ht="17.25" customHeight="1" x14ac:dyDescent="0.2">
      <c r="A15" s="62" t="s">
        <v>27</v>
      </c>
      <c r="B15" s="105" t="s">
        <v>88</v>
      </c>
      <c r="C15" s="17">
        <f>C17+C20</f>
        <v>0</v>
      </c>
    </row>
    <row r="16" spans="1:7" ht="25.5" customHeight="1" x14ac:dyDescent="0.2">
      <c r="A16" s="46" t="s">
        <v>227</v>
      </c>
      <c r="B16" s="49" t="s">
        <v>228</v>
      </c>
      <c r="C16" s="17">
        <f>C17+C20</f>
        <v>0</v>
      </c>
    </row>
    <row r="17" spans="1:6" ht="25.5" x14ac:dyDescent="0.2">
      <c r="A17" s="46" t="s">
        <v>120</v>
      </c>
      <c r="B17" s="47" t="s">
        <v>52</v>
      </c>
      <c r="C17" s="18">
        <f>C18</f>
        <v>0</v>
      </c>
    </row>
    <row r="18" spans="1:6" ht="25.5" x14ac:dyDescent="0.2">
      <c r="A18" s="48" t="s">
        <v>217</v>
      </c>
      <c r="B18" s="47" t="s">
        <v>218</v>
      </c>
      <c r="C18" s="18">
        <f>C19</f>
        <v>0</v>
      </c>
    </row>
    <row r="19" spans="1:6" ht="38.25" x14ac:dyDescent="0.2">
      <c r="A19" s="48" t="s">
        <v>215</v>
      </c>
      <c r="B19" s="47" t="s">
        <v>216</v>
      </c>
      <c r="C19" s="18">
        <v>0</v>
      </c>
    </row>
    <row r="20" spans="1:6" ht="25.5" x14ac:dyDescent="0.2">
      <c r="A20" s="46" t="s">
        <v>119</v>
      </c>
      <c r="B20" s="47" t="s">
        <v>53</v>
      </c>
      <c r="C20" s="18">
        <f>C21</f>
        <v>0</v>
      </c>
    </row>
    <row r="21" spans="1:6" ht="25.5" x14ac:dyDescent="0.2">
      <c r="A21" s="48" t="s">
        <v>222</v>
      </c>
      <c r="B21" s="47" t="s">
        <v>221</v>
      </c>
      <c r="C21" s="18">
        <f>C22</f>
        <v>0</v>
      </c>
    </row>
    <row r="22" spans="1:6" ht="38.25" x14ac:dyDescent="0.2">
      <c r="A22" s="48" t="s">
        <v>219</v>
      </c>
      <c r="B22" s="47" t="s">
        <v>220</v>
      </c>
      <c r="C22" s="18">
        <v>0</v>
      </c>
    </row>
    <row r="23" spans="1:6" x14ac:dyDescent="0.2">
      <c r="A23" s="62" t="s">
        <v>35</v>
      </c>
      <c r="B23" s="105" t="s">
        <v>54</v>
      </c>
      <c r="C23" s="17">
        <f>C28+C24</f>
        <v>12716.600000000093</v>
      </c>
    </row>
    <row r="24" spans="1:6" x14ac:dyDescent="0.2">
      <c r="A24" s="46" t="s">
        <v>36</v>
      </c>
      <c r="B24" s="47" t="s">
        <v>14</v>
      </c>
      <c r="C24" s="18">
        <f>C25</f>
        <v>-750781.39999999991</v>
      </c>
      <c r="F24" s="89"/>
    </row>
    <row r="25" spans="1:6" x14ac:dyDescent="0.2">
      <c r="A25" s="46" t="s">
        <v>37</v>
      </c>
      <c r="B25" s="47" t="s">
        <v>21</v>
      </c>
      <c r="C25" s="18">
        <f>C26</f>
        <v>-750781.39999999991</v>
      </c>
    </row>
    <row r="26" spans="1:6" x14ac:dyDescent="0.2">
      <c r="A26" s="46" t="s">
        <v>38</v>
      </c>
      <c r="B26" s="47" t="s">
        <v>22</v>
      </c>
      <c r="C26" s="18">
        <f>C27</f>
        <v>-750781.39999999991</v>
      </c>
      <c r="D26" s="89"/>
    </row>
    <row r="27" spans="1:6" x14ac:dyDescent="0.2">
      <c r="A27" s="48" t="s">
        <v>223</v>
      </c>
      <c r="B27" s="29" t="s">
        <v>224</v>
      </c>
      <c r="C27" s="18">
        <f>-'[3]Приложение №1'!$C$156</f>
        <v>-750781.39999999991</v>
      </c>
    </row>
    <row r="28" spans="1:6" x14ac:dyDescent="0.2">
      <c r="A28" s="46" t="s">
        <v>39</v>
      </c>
      <c r="B28" s="47" t="s">
        <v>31</v>
      </c>
      <c r="C28" s="18">
        <f>C29</f>
        <v>763498</v>
      </c>
    </row>
    <row r="29" spans="1:6" x14ac:dyDescent="0.2">
      <c r="A29" s="46" t="s">
        <v>40</v>
      </c>
      <c r="B29" s="47" t="s">
        <v>32</v>
      </c>
      <c r="C29" s="18">
        <f>C30</f>
        <v>763498</v>
      </c>
      <c r="D29" s="89"/>
      <c r="F29" s="89"/>
    </row>
    <row r="30" spans="1:6" x14ac:dyDescent="0.2">
      <c r="A30" s="46" t="s">
        <v>121</v>
      </c>
      <c r="B30" s="47" t="s">
        <v>33</v>
      </c>
      <c r="C30" s="18">
        <f>C31</f>
        <v>763498</v>
      </c>
    </row>
    <row r="31" spans="1:6" x14ac:dyDescent="0.2">
      <c r="A31" s="48" t="s">
        <v>225</v>
      </c>
      <c r="B31" s="16" t="s">
        <v>226</v>
      </c>
      <c r="C31" s="18">
        <f>'пр2 по разд'!D50-C14-C20</f>
        <v>763498</v>
      </c>
      <c r="E31" s="89"/>
    </row>
    <row r="32" spans="1:6" s="26" customFormat="1" x14ac:dyDescent="0.2"/>
    <row r="33" s="26" customFormat="1" x14ac:dyDescent="0.2"/>
    <row r="34" s="26" customFormat="1" x14ac:dyDescent="0.2"/>
    <row r="35" s="26" customFormat="1" x14ac:dyDescent="0.2"/>
  </sheetData>
  <mergeCells count="5">
    <mergeCell ref="A1:C1"/>
    <mergeCell ref="A2:C2"/>
    <mergeCell ref="A4:C4"/>
    <mergeCell ref="A5:C5"/>
    <mergeCell ref="A3:C3"/>
  </mergeCells>
  <phoneticPr fontId="0" type="noConversion"/>
  <pageMargins left="1.1811023622047245" right="0.39370078740157483" top="0.43307086614173229" bottom="0.51181102362204722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tabSelected="1" view="pageBreakPreview" zoomScale="60" workbookViewId="0">
      <selection activeCell="G15" sqref="G15"/>
    </sheetView>
  </sheetViews>
  <sheetFormatPr defaultRowHeight="12.75" x14ac:dyDescent="0.2"/>
  <cols>
    <col min="1" max="1" width="58.28515625" customWidth="1"/>
    <col min="2" max="2" width="17" customWidth="1"/>
    <col min="3" max="3" width="5.28515625" customWidth="1"/>
    <col min="4" max="4" width="5.7109375" customWidth="1"/>
    <col min="5" max="5" width="6.42578125" customWidth="1"/>
    <col min="6" max="6" width="7.140625" customWidth="1"/>
  </cols>
  <sheetData>
    <row r="1" spans="1:8" s="422" customFormat="1" ht="15.75" x14ac:dyDescent="0.25">
      <c r="A1" s="419"/>
      <c r="B1" s="419"/>
      <c r="C1" s="420"/>
      <c r="D1" s="420"/>
      <c r="E1" s="494" t="s">
        <v>745</v>
      </c>
      <c r="F1" s="494"/>
      <c r="G1" s="494"/>
      <c r="H1" s="421"/>
    </row>
    <row r="2" spans="1:8" s="422" customFormat="1" ht="12.75" customHeight="1" x14ac:dyDescent="0.25">
      <c r="A2" s="509" t="s">
        <v>738</v>
      </c>
      <c r="B2" s="509"/>
      <c r="C2" s="510"/>
      <c r="D2" s="510"/>
      <c r="E2" s="510"/>
      <c r="F2" s="510"/>
      <c r="G2" s="510"/>
      <c r="H2" s="421"/>
    </row>
    <row r="3" spans="1:8" s="422" customFormat="1" ht="12.75" customHeight="1" x14ac:dyDescent="0.25">
      <c r="A3" s="509" t="str">
        <f>[4]пр.11!A3</f>
        <v>"О бюджете муниципального образования "Сусуманский городской округ" на 2019 год"</v>
      </c>
      <c r="B3" s="509"/>
      <c r="C3" s="495"/>
      <c r="D3" s="495"/>
      <c r="E3" s="495"/>
      <c r="F3" s="495"/>
      <c r="G3" s="495"/>
      <c r="H3" s="421"/>
    </row>
    <row r="4" spans="1:8" s="422" customFormat="1" ht="15" x14ac:dyDescent="0.25">
      <c r="A4" s="488" t="str">
        <f>'пр2 по разд'!A4:D4</f>
        <v>от    12.11.2019 г. № 315</v>
      </c>
      <c r="B4" s="488"/>
      <c r="C4" s="488"/>
      <c r="D4" s="488"/>
      <c r="E4" s="488"/>
      <c r="F4" s="500"/>
      <c r="G4" s="501"/>
      <c r="H4" s="421"/>
    </row>
    <row r="5" spans="1:8" s="422" customFormat="1" ht="41.45" customHeight="1" x14ac:dyDescent="0.25">
      <c r="A5" s="511" t="s">
        <v>739</v>
      </c>
      <c r="B5" s="511"/>
      <c r="C5" s="512"/>
      <c r="D5" s="512"/>
      <c r="E5" s="512"/>
      <c r="F5" s="512"/>
      <c r="G5" s="512"/>
      <c r="H5" s="421"/>
    </row>
    <row r="6" spans="1:8" s="422" customFormat="1" ht="15" x14ac:dyDescent="0.25">
      <c r="C6" s="420"/>
      <c r="D6" s="420"/>
      <c r="E6" s="420"/>
      <c r="F6" s="420"/>
      <c r="G6" s="420" t="s">
        <v>740</v>
      </c>
      <c r="H6" s="421"/>
    </row>
    <row r="7" spans="1:8" s="422" customFormat="1" ht="24" customHeight="1" x14ac:dyDescent="0.25">
      <c r="A7" s="423" t="s">
        <v>30</v>
      </c>
      <c r="B7" s="424" t="s">
        <v>741</v>
      </c>
      <c r="C7" s="424" t="s">
        <v>43</v>
      </c>
      <c r="D7" s="424" t="s">
        <v>42</v>
      </c>
      <c r="E7" s="423" t="s">
        <v>45</v>
      </c>
      <c r="F7" s="423" t="s">
        <v>742</v>
      </c>
      <c r="G7" s="423" t="s">
        <v>408</v>
      </c>
      <c r="H7" s="421"/>
    </row>
    <row r="8" spans="1:8" s="422" customFormat="1" ht="15" x14ac:dyDescent="0.25">
      <c r="A8" s="425">
        <v>1</v>
      </c>
      <c r="B8" s="425"/>
      <c r="C8" s="424">
        <v>2</v>
      </c>
      <c r="D8" s="424">
        <v>3</v>
      </c>
      <c r="E8" s="423">
        <v>5</v>
      </c>
      <c r="F8" s="423">
        <v>6</v>
      </c>
      <c r="G8" s="423">
        <v>7</v>
      </c>
      <c r="H8" s="421"/>
    </row>
    <row r="9" spans="1:8" s="422" customFormat="1" ht="15.75" x14ac:dyDescent="0.25">
      <c r="A9" s="426" t="s">
        <v>74</v>
      </c>
      <c r="C9" s="424"/>
      <c r="D9" s="424"/>
      <c r="E9" s="423"/>
      <c r="F9" s="423"/>
      <c r="G9" s="427">
        <f>G12</f>
        <v>7875.5</v>
      </c>
      <c r="H9" s="421"/>
    </row>
    <row r="10" spans="1:8" s="422" customFormat="1" ht="21" customHeight="1" x14ac:dyDescent="0.25">
      <c r="A10" s="428" t="s">
        <v>18</v>
      </c>
      <c r="B10" s="20" t="s">
        <v>351</v>
      </c>
      <c r="C10" s="429"/>
      <c r="D10" s="429"/>
      <c r="E10" s="430"/>
      <c r="F10" s="430"/>
      <c r="G10" s="431"/>
      <c r="H10" s="421"/>
    </row>
    <row r="11" spans="1:8" s="422" customFormat="1" ht="17.45" customHeight="1" x14ac:dyDescent="0.25">
      <c r="A11" s="428" t="s">
        <v>646</v>
      </c>
      <c r="B11" s="20" t="s">
        <v>647</v>
      </c>
      <c r="C11" s="429"/>
      <c r="D11" s="429"/>
      <c r="E11" s="430"/>
      <c r="F11" s="430"/>
      <c r="G11" s="431"/>
      <c r="H11" s="421"/>
    </row>
    <row r="12" spans="1:8" s="422" customFormat="1" ht="15.75" x14ac:dyDescent="0.25">
      <c r="A12" s="432" t="s">
        <v>743</v>
      </c>
      <c r="B12" s="20" t="s">
        <v>647</v>
      </c>
      <c r="C12" s="433">
        <v>10</v>
      </c>
      <c r="D12" s="433" t="s">
        <v>34</v>
      </c>
      <c r="E12" s="430"/>
      <c r="F12" s="430"/>
      <c r="G12" s="431">
        <f>G13</f>
        <v>7875.5</v>
      </c>
      <c r="H12" s="421"/>
    </row>
    <row r="13" spans="1:8" s="422" customFormat="1" ht="15.75" x14ac:dyDescent="0.25">
      <c r="A13" s="432" t="s">
        <v>744</v>
      </c>
      <c r="B13" s="20" t="s">
        <v>647</v>
      </c>
      <c r="C13" s="433">
        <v>10</v>
      </c>
      <c r="D13" s="433" t="s">
        <v>63</v>
      </c>
      <c r="E13" s="430"/>
      <c r="F13" s="430"/>
      <c r="G13" s="431">
        <f>G14</f>
        <v>7875.5</v>
      </c>
      <c r="H13" s="421"/>
    </row>
    <row r="14" spans="1:8" s="422" customFormat="1" ht="15.75" x14ac:dyDescent="0.25">
      <c r="A14" s="428" t="s">
        <v>101</v>
      </c>
      <c r="B14" s="20" t="s">
        <v>647</v>
      </c>
      <c r="C14" s="433">
        <v>10</v>
      </c>
      <c r="D14" s="433" t="s">
        <v>63</v>
      </c>
      <c r="E14" s="434" t="s">
        <v>102</v>
      </c>
      <c r="F14" s="430"/>
      <c r="G14" s="431">
        <f>G15</f>
        <v>7875.5</v>
      </c>
      <c r="H14" s="421"/>
    </row>
    <row r="15" spans="1:8" s="422" customFormat="1" ht="31.5" x14ac:dyDescent="0.25">
      <c r="A15" s="428" t="s">
        <v>103</v>
      </c>
      <c r="B15" s="20" t="s">
        <v>647</v>
      </c>
      <c r="C15" s="433">
        <v>10</v>
      </c>
      <c r="D15" s="433" t="s">
        <v>63</v>
      </c>
      <c r="E15" s="434" t="s">
        <v>104</v>
      </c>
      <c r="F15" s="430"/>
      <c r="G15" s="479">
        <f>пр.3!F787</f>
        <v>7875.5</v>
      </c>
      <c r="H15" s="421"/>
    </row>
  </sheetData>
  <mergeCells count="5">
    <mergeCell ref="E1:G1"/>
    <mergeCell ref="A2:G2"/>
    <mergeCell ref="A3:G3"/>
    <mergeCell ref="A5:G5"/>
    <mergeCell ref="A4:G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пр2 по разд</vt:lpstr>
      <vt:lpstr>сравн.таб.</vt:lpstr>
      <vt:lpstr>пр.3</vt:lpstr>
      <vt:lpstr>пр.4 вед.стр.</vt:lpstr>
      <vt:lpstr>МП пр.5</vt:lpstr>
      <vt:lpstr>пр.6 ист.</vt:lpstr>
      <vt:lpstr>Пр.7</vt:lpstr>
      <vt:lpstr>'пр.4 вед.стр.'!Заголовки_для_печати</vt:lpstr>
      <vt:lpstr>'МП пр.5'!Область_печати</vt:lpstr>
      <vt:lpstr>пр.3!Область_печати</vt:lpstr>
      <vt:lpstr>'пр.4 вед.стр.'!Область_печати</vt:lpstr>
      <vt:lpstr>'пр.6 ист.'!Область_печати</vt:lpstr>
      <vt:lpstr>Пр.7!Область_печати</vt:lpstr>
      <vt:lpstr>'пр2 по разд'!Область_печати</vt:lpstr>
      <vt:lpstr>сравн.таб.!Область_печати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Пользователь</cp:lastModifiedBy>
  <cp:lastPrinted>2019-11-18T00:53:00Z</cp:lastPrinted>
  <dcterms:created xsi:type="dcterms:W3CDTF">2004-12-28T06:12:23Z</dcterms:created>
  <dcterms:modified xsi:type="dcterms:W3CDTF">2019-11-18T00:54:26Z</dcterms:modified>
</cp:coreProperties>
</file>