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2" tabRatio="599" activeTab="7"/>
  </bookViews>
  <sheets>
    <sheet name="пр.2 по разд" sheetId="1" r:id="rId1"/>
    <sheet name="пр.3" sheetId="2" r:id="rId2"/>
    <sheet name="пр.4 вед.стр." sheetId="3" r:id="rId3"/>
    <sheet name="МП пр.5" sheetId="4" r:id="rId4"/>
    <sheet name="пр.6 ист." sheetId="5" r:id="rId5"/>
    <sheet name="пр.7ПВЗ" sheetId="6" r:id="rId6"/>
    <sheet name="пр.8" sheetId="7" r:id="rId7"/>
    <sheet name="пр.9 ПНО" sheetId="8" r:id="rId8"/>
  </sheets>
  <externalReferences>
    <externalReference r:id="rId11"/>
  </externalReferences>
  <definedNames>
    <definedName name="_xlnm.Print_Titles" localSheetId="2">'пр.4 вед.стр.'!$3:$3</definedName>
    <definedName name="_xlnm.Print_Area" localSheetId="3">'МП пр.5'!$A$1:$I$936</definedName>
    <definedName name="_xlnm.Print_Area" localSheetId="0">'пр.2 по разд'!$A$1:$F$48</definedName>
    <definedName name="_xlnm.Print_Area" localSheetId="1">'пр.3'!$A$1:$H$1212</definedName>
    <definedName name="_xlnm.Print_Area" localSheetId="2">'пр.4 вед.стр.'!$A$1:$I$1335</definedName>
    <definedName name="_xlnm.Print_Area" localSheetId="4">'пр.6 ист.'!$A$1:$E$27</definedName>
  </definedNames>
  <calcPr fullCalcOnLoad="1"/>
</workbook>
</file>

<file path=xl/sharedStrings.xml><?xml version="1.0" encoding="utf-8"?>
<sst xmlns="http://schemas.openxmlformats.org/spreadsheetml/2006/main" count="16626" uniqueCount="806">
  <si>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</si>
  <si>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</si>
  <si>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</si>
  <si>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</si>
  <si>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</si>
  <si>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</si>
  <si>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</si>
  <si>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</si>
  <si>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</si>
  <si>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</si>
  <si>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</si>
  <si>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</si>
  <si>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</si>
  <si>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</si>
  <si>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</si>
  <si>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</si>
  <si>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</si>
  <si>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</si>
  <si>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</si>
  <si>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</si>
  <si>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</si>
  <si>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</si>
  <si>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</si>
  <si>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</si>
  <si>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</si>
  <si>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</si>
  <si>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</si>
  <si>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</si>
  <si>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</si>
  <si>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</si>
  <si>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</si>
  <si>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</si>
  <si>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</si>
  <si>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</si>
  <si>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</si>
  <si>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</si>
  <si>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</si>
  <si>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</si>
  <si>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</si>
  <si>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</si>
  <si>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</si>
  <si>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</si>
  <si>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</si>
  <si>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</si>
  <si>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</si>
  <si>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</si>
  <si>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</si>
  <si>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</si>
  <si>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</si>
  <si>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</si>
  <si>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</si>
  <si>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</si>
  <si>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</si>
  <si>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</si>
  <si>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</si>
  <si>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</si>
  <si>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</si>
  <si>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</si>
  <si>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</si>
  <si>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</si>
  <si>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</si>
  <si>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</si>
  <si>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</si>
  <si>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</si>
  <si>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</si>
  <si>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</si>
  <si>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</si>
  <si>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</si>
  <si>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</si>
  <si>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</si>
  <si>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</si>
  <si>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</si>
  <si>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</si>
  <si>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</si>
  <si>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</si>
  <si>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</si>
  <si>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</si>
  <si>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</si>
  <si>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</si>
  <si>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</si>
  <si>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</si>
  <si>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</si>
  <si>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</si>
  <si>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</si>
  <si>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</si>
  <si>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</si>
  <si>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</si>
  <si>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</si>
  <si>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</si>
  <si>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</si>
  <si>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</si>
  <si>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</si>
  <si>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</si>
  <si>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</si>
  <si>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</si>
  <si>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</si>
  <si>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</si>
  <si>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</si>
  <si>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</si>
  <si>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</si>
  <si>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</si>
  <si>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</si>
  <si>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</si>
  <si>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</si>
  <si>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</si>
  <si>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</si>
  <si>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</si>
  <si>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</si>
  <si>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</si>
  <si>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</si>
  <si>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</si>
  <si>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</si>
  <si>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</si>
  <si>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</si>
  <si>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</si>
  <si>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</si>
  <si>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</si>
  <si>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</si>
  <si>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</si>
  <si>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</si>
  <si>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</si>
  <si>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</si>
  <si>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</si>
  <si>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</si>
  <si>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</si>
  <si>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</si>
  <si>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</si>
  <si>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</si>
  <si>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</si>
  <si>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</si>
  <si>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</si>
  <si>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</si>
  <si>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</si>
  <si>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</si>
  <si>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</si>
  <si>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</si>
  <si>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</si>
  <si>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</si>
  <si>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</si>
  <si>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</si>
  <si>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</si>
  <si>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</si>
  <si>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</si>
  <si>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</si>
  <si>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</si>
  <si>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</si>
  <si>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</si>
  <si>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</si>
  <si>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</si>
  <si>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</si>
  <si>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</si>
  <si>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</si>
  <si>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</si>
  <si>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</si>
  <si>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</si>
  <si>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</si>
  <si>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</si>
  <si>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</si>
  <si>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</si>
  <si>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</si>
  <si>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</si>
  <si>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</si>
  <si>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</si>
  <si>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</si>
  <si>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</si>
  <si>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</si>
  <si>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</si>
  <si>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</si>
  <si>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</si>
  <si>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</si>
  <si>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</si>
  <si>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</si>
  <si>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</si>
  <si>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</si>
  <si>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</si>
  <si>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</si>
  <si>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</si>
  <si>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</si>
  <si>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</si>
  <si>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</si>
  <si>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</si>
  <si>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</si>
  <si>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</si>
  <si>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</si>
  <si>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</si>
  <si>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</si>
  <si>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</si>
  <si>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</si>
  <si>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</si>
  <si>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</si>
  <si>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</si>
  <si>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</si>
  <si>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</si>
  <si>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</si>
  <si>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</si>
  <si>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</si>
  <si>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</si>
  <si>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</si>
  <si>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</si>
  <si>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</si>
  <si>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</si>
  <si>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</si>
  <si>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</si>
  <si>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</si>
  <si>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</si>
  <si>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</si>
  <si>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</si>
  <si>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</si>
  <si>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</si>
  <si>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</si>
  <si>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</si>
  <si>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</si>
  <si>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</si>
  <si>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</si>
  <si>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</si>
  <si>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</si>
  <si>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</si>
  <si>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</si>
  <si>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</si>
  <si>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</si>
  <si>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</si>
  <si>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</si>
  <si>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</si>
  <si>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</si>
  <si>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</si>
  <si>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</si>
  <si>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</si>
  <si>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</si>
  <si>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</si>
  <si>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</si>
  <si>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</si>
  <si>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</si>
  <si>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</si>
  <si>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</si>
  <si>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</si>
  <si>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</si>
  <si>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</si>
  <si>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</si>
  <si>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</si>
  <si>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</si>
  <si>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</si>
  <si>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</si>
  <si>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</si>
  <si>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</si>
  <si>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</si>
  <si>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</si>
  <si>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</si>
  <si>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</si>
  <si>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</si>
  <si>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</si>
  <si>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</si>
  <si>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</si>
  <si>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</si>
  <si>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</si>
  <si>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</si>
  <si>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</si>
  <si>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</si>
  <si>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</si>
  <si>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</si>
  <si>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</si>
  <si>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</si>
  <si>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</si>
  <si>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</si>
  <si>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</si>
  <si>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</si>
  <si>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</si>
  <si>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</si>
  <si>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</si>
  <si>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</si>
  <si>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</si>
  <si>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</si>
  <si>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</si>
  <si>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</si>
  <si>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</si>
  <si>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</si>
  <si>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</si>
  <si>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</si>
  <si>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</si>
  <si>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</si>
  <si>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</si>
  <si>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</si>
  <si>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</si>
  <si>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</si>
  <si>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</si>
  <si>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</si>
  <si>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</si>
  <si>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</si>
  <si>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</si>
  <si>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</si>
  <si>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</si>
  <si>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</si>
  <si>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</si>
  <si>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</si>
  <si>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</si>
  <si>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</si>
  <si>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</si>
  <si>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</si>
  <si>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</si>
  <si>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</si>
  <si>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</si>
  <si>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</si>
  <si>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</si>
  <si>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</si>
  <si>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</si>
  <si>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</si>
  <si>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</si>
  <si>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</si>
  <si>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</si>
  <si>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</si>
  <si>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</si>
  <si>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</si>
  <si>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</si>
  <si>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</si>
  <si>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</si>
  <si>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</si>
  <si>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</si>
  <si>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</si>
  <si>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</si>
  <si>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</si>
  <si>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</si>
  <si>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</si>
  <si>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</si>
  <si>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</si>
  <si>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</si>
  <si>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</si>
  <si>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</si>
  <si>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</si>
  <si>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</si>
  <si>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</si>
  <si>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</si>
  <si>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</si>
  <si>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</si>
  <si>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</si>
  <si>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</si>
  <si>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</si>
  <si>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</si>
  <si>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</si>
  <si>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</si>
  <si>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</si>
  <si>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</si>
  <si>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</si>
  <si>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</si>
  <si>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</si>
  <si>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</si>
  <si>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</si>
  <si>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</si>
  <si>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</si>
  <si>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</si>
  <si>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</si>
  <si>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</si>
  <si>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</si>
  <si>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</si>
  <si>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</si>
  <si>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</si>
  <si>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</si>
  <si>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</si>
  <si>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</si>
  <si>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</si>
  <si>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</si>
  <si>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</si>
  <si>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</si>
  <si>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</si>
  <si>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</si>
  <si>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</si>
  <si>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</si>
  <si>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</si>
  <si>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</si>
  <si>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</si>
  <si>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</si>
  <si>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</si>
  <si>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</si>
  <si>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</si>
  <si>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</si>
  <si>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</si>
  <si>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</si>
  <si>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</si>
  <si>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</si>
  <si>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</si>
  <si>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</si>
  <si>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</si>
  <si>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</si>
  <si>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</si>
  <si>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</si>
  <si>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</si>
  <si>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</si>
  <si>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</si>
  <si>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</si>
  <si>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</si>
  <si>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</si>
  <si>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</si>
  <si>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</si>
  <si>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</si>
  <si>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</si>
  <si>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</si>
  <si>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</si>
  <si>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</si>
  <si>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</si>
  <si>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</si>
  <si>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</si>
  <si>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</si>
  <si>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</si>
  <si>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</si>
  <si>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</si>
  <si>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</si>
  <si>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</si>
  <si>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</si>
  <si>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</si>
  <si>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</si>
  <si>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</si>
  <si>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</si>
  <si>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</si>
  <si>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</si>
  <si>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</si>
  <si>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</si>
  <si>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</si>
  <si>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</si>
  <si>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</si>
  <si>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</si>
  <si>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</si>
  <si>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</si>
  <si>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</si>
  <si>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</si>
  <si>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</si>
  <si>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</si>
  <si>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</si>
  <si>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</si>
  <si>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</si>
  <si>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</si>
  <si>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</si>
  <si>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</si>
  <si>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</si>
  <si>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</si>
  <si>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</si>
  <si>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</si>
  <si>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</si>
  <si>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</si>
  <si>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</si>
  <si>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</si>
  <si>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</si>
  <si>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</si>
  <si>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</si>
  <si>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</si>
  <si>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</si>
  <si>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</si>
  <si>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</si>
  <si>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</si>
  <si>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</si>
  <si>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</si>
  <si>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</si>
  <si>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</si>
  <si>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</si>
  <si>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7Н 0 01 73900</t>
  </si>
  <si>
    <t xml:space="preserve">7Н 0 01 S3900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</si>
  <si>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</si>
  <si>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</si>
  <si>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</si>
  <si>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</si>
  <si>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</si>
  <si>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</si>
  <si>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</si>
  <si>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</si>
  <si>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</si>
  <si>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</si>
  <si>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</si>
  <si>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</si>
  <si>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</si>
  <si>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</si>
  <si>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</si>
  <si>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</si>
  <si>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</si>
  <si>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</si>
  <si>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</si>
  <si>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</si>
  <si>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</si>
  <si>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</si>
  <si>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</si>
  <si>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</si>
  <si>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</si>
  <si>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</si>
  <si>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</si>
  <si>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</si>
  <si>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</si>
  <si>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</si>
  <si>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</si>
  <si>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</si>
  <si>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</si>
  <si>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</si>
  <si>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</si>
  <si>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</si>
  <si>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</si>
  <si>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</si>
  <si>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</si>
  <si>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</si>
  <si>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</si>
  <si>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</si>
  <si>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</si>
  <si>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7F 0 01 00000</t>
  </si>
  <si>
    <t>7F 0 01 73710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</si>
  <si>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</si>
  <si>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</si>
  <si>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</si>
  <si>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</si>
  <si>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</si>
  <si>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</si>
  <si>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</si>
  <si>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</si>
  <si>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</si>
  <si>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</si>
  <si>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</si>
  <si>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</si>
  <si>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</si>
  <si>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</si>
  <si>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</si>
  <si>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</si>
  <si>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</si>
  <si>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</si>
  <si>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</si>
  <si>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</si>
  <si>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</si>
  <si>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</si>
  <si>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</si>
  <si>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</si>
  <si>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</si>
  <si>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</si>
  <si>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</si>
  <si>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</si>
  <si>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</si>
  <si>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</si>
  <si>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</si>
  <si>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</si>
  <si>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</si>
  <si>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</si>
  <si>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</si>
  <si>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</si>
  <si>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</si>
  <si>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</si>
  <si>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</si>
  <si>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</si>
  <si>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</si>
  <si>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</si>
  <si>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</si>
  <si>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</si>
  <si>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</si>
  <si>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</si>
  <si>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</si>
  <si>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</si>
  <si>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</si>
  <si>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</si>
  <si>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</si>
  <si>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</si>
  <si>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</si>
  <si>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</si>
  <si>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</si>
  <si>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</si>
  <si>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</si>
  <si>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</si>
  <si>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</si>
  <si>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</si>
  <si>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</si>
  <si>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</si>
  <si>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</si>
  <si>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</si>
  <si>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</si>
  <si>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</si>
  <si>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</si>
  <si>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</si>
  <si>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</si>
  <si>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</si>
  <si>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</si>
  <si>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7Е 0 02 96000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</si>
  <si>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</si>
  <si>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</si>
  <si>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</si>
  <si>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</si>
  <si>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</si>
  <si>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</si>
  <si>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</si>
  <si>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</si>
  <si>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</si>
  <si>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</si>
  <si>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</si>
  <si>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</si>
  <si>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</si>
  <si>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</si>
  <si>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</si>
  <si>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</si>
  <si>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</si>
  <si>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</si>
  <si>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</si>
  <si>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</si>
  <si>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</si>
  <si>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</si>
  <si>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</si>
  <si>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</si>
  <si>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</si>
  <si>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</si>
  <si>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</si>
  <si>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</si>
  <si>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</si>
  <si>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</si>
  <si>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</si>
  <si>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</si>
  <si>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</si>
  <si>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</si>
  <si>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</si>
  <si>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</si>
  <si>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</si>
  <si>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</si>
  <si>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</si>
  <si>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</si>
  <si>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</si>
  <si>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</si>
  <si>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 xml:space="preserve">Прочие мероприятия по благоустройству </t>
  </si>
  <si>
    <t>К6 0 00 00000</t>
  </si>
  <si>
    <t>К6 0 00 08650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</si>
  <si>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</si>
  <si>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</si>
  <si>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</si>
  <si>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</si>
  <si>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</si>
  <si>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</si>
  <si>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</si>
  <si>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</si>
  <si>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</si>
  <si>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</si>
  <si>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</si>
  <si>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</si>
  <si>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</si>
  <si>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</si>
  <si>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</si>
  <si>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</si>
  <si>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</si>
  <si>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</si>
  <si>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</si>
  <si>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</si>
  <si>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</si>
  <si>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</si>
  <si>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</si>
  <si>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</si>
  <si>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</si>
  <si>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</si>
  <si>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</si>
  <si>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</si>
  <si>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</si>
  <si>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</si>
  <si>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 xml:space="preserve"> Т4 0  00 03180</t>
  </si>
  <si>
    <t>Субсидиарная ответственность</t>
  </si>
  <si>
    <t>Субсидиарная ответственность администрации Сусуманского городского округа по исполнительным документам Арбитражного суда Магаданской области</t>
  </si>
  <si>
    <t>Исполнение судебных актов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</si>
  <si>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</si>
  <si>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</si>
  <si>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</si>
  <si>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</si>
  <si>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</si>
  <si>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Бюджет на 2017 год</t>
  </si>
  <si>
    <t>Муниципальная  программа "Социальная защита населения Сусуманского городского округа  на 2017 год"</t>
  </si>
  <si>
    <t xml:space="preserve">Основное мероприятие "Реализация мероприятий по оказанию адресной помощи населению" </t>
  </si>
  <si>
    <t xml:space="preserve">7G 0 01 91200 </t>
  </si>
  <si>
    <t xml:space="preserve">7G 0 01 91310 </t>
  </si>
  <si>
    <t xml:space="preserve">7G 0 01 91410 </t>
  </si>
  <si>
    <t>Закупка товаров, работ и услуг для обеспечения  государственных (муниципальных) нужд</t>
  </si>
  <si>
    <t>КУЛЬТУРА И КИНЕМАТОГРАФИЯ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</si>
  <si>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</si>
  <si>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 xml:space="preserve">Общее образование  </t>
  </si>
  <si>
    <t xml:space="preserve">Совершенствование содержания технологий образования </t>
  </si>
  <si>
    <t>Муниципальная  программа " Одарённые дети  на 2017 год"</t>
  </si>
  <si>
    <t>7Д 0 01 92210</t>
  </si>
  <si>
    <t>Муниципальная программа "Развитие физической культуры и спорта в Сусуманском городском округе на 2017 год"</t>
  </si>
  <si>
    <t>Безвозмездные перечисления государственным и муниципальным организациям</t>
  </si>
  <si>
    <t>Софинасирование мероприятия "Совершенствование питания учащихся в общеобразовательных организациях"</t>
  </si>
  <si>
    <t xml:space="preserve">7Ч 0 03 73340 </t>
  </si>
  <si>
    <t xml:space="preserve">7Ч 0 03 73640 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</si>
  <si>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</si>
  <si>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</si>
  <si>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</si>
  <si>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</si>
  <si>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ОХРАНА ОКРУЖАЮЩЕЙ СРЕДЫ</t>
  </si>
  <si>
    <t>Прочие работы, услуги</t>
  </si>
  <si>
    <t>7Е 0 01 R5190</t>
  </si>
  <si>
    <t>Основное мерориятие "Развитие и поддержка муниципальных учреждений культуры и искусства"</t>
  </si>
  <si>
    <t>Финансирование мероприятий по реконструкции и капитальному ремонту учреждений культуры и искусства Сусуманского городского округа за счет средств областного бюджета</t>
  </si>
  <si>
    <t>Софинансирование мероприятий по реконструкции и капитальному ремонту учреждений культуры и искусства Сусуманского городского округа</t>
  </si>
  <si>
    <t>7Е 0 04 00000</t>
  </si>
  <si>
    <t>7Е 0 04 73120</t>
  </si>
  <si>
    <t>7Е 0 04 S3120</t>
  </si>
  <si>
    <t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t>
  </si>
  <si>
    <t>Финансирование мероприятий по подготовке к осенне-зимнему отопительному периоду за счет средств областного бюджета</t>
  </si>
  <si>
    <t>Софинансирование мероприятий по подготовке к осенне- зимнему отопительному периоду</t>
  </si>
  <si>
    <t>7N 0 00 00000</t>
  </si>
  <si>
    <t>7N 0 01 00000</t>
  </si>
  <si>
    <t>7N 0 01 62110</t>
  </si>
  <si>
    <t>7N 0 01  S2100</t>
  </si>
  <si>
    <t>Основное мероприятие "Подготовка коммунальной инфраструктуры Сусуманского городского округа к отопительным периодам"</t>
  </si>
  <si>
    <t>7К 0 00 00000</t>
  </si>
  <si>
    <t>7К 0 01 00000</t>
  </si>
  <si>
    <t>7К 0 01 R5550</t>
  </si>
  <si>
    <t>7W 0 00 00000</t>
  </si>
  <si>
    <t>7W 0 01 00000</t>
  </si>
  <si>
    <t>7W 0 01 73520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</si>
  <si>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</si>
  <si>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</si>
  <si>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</si>
  <si>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</si>
  <si>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Финансовое обеспечение деятельности отдела записи актов гражданского состояния (местный бюджет)</t>
  </si>
  <si>
    <t>Р2 5 00 00000</t>
  </si>
  <si>
    <t>Р2 5 00 00210</t>
  </si>
  <si>
    <t>Р2 5 00 00290</t>
  </si>
  <si>
    <t>Повышение устойчивости основных объектов и систем жизнеобеспечения на территории Сусуманского городского округа</t>
  </si>
  <si>
    <t>Ч8 0 00 00000</t>
  </si>
  <si>
    <t>Ч8 0 01 00000</t>
  </si>
  <si>
    <t>Неустойка и судебные расходы на основании вступивших в законную силу судебных актов</t>
  </si>
  <si>
    <t xml:space="preserve"> Ч8 0 01 08190</t>
  </si>
  <si>
    <t xml:space="preserve">Основное мероприятие "Строительство 16- квартирного жилого дома из каркасно- панельных деревянных элементов в г. Сусумане" </t>
  </si>
  <si>
    <t>Проценты за пользование чужими денежными средствами на основании вступивших в законную силу судебных актов</t>
  </si>
  <si>
    <t>Ж5 0 02 00000</t>
  </si>
  <si>
    <t>Ж5 0 02 08090</t>
  </si>
  <si>
    <t>Ж5 0 02 08190</t>
  </si>
  <si>
    <t>Обеспечение выполнения функций органами местного самоуправления  Сусуманского городского округа в рамках непрограммных мероприятий</t>
  </si>
  <si>
    <t>66 1 00 00000</t>
  </si>
  <si>
    <t>Погашение кредиторской задолженности за поставленный уголь  в рамках заключенных договоров прошлых лет</t>
  </si>
  <si>
    <t>66 1 00 08081</t>
  </si>
  <si>
    <t xml:space="preserve"> 66 0 01 08190</t>
  </si>
  <si>
    <t>Субсидии на проведение отдельных мероприятий по другим видам транспорта</t>
  </si>
  <si>
    <t xml:space="preserve"> Т4 0  00 03170</t>
  </si>
  <si>
    <t>К6 0 00 74170</t>
  </si>
  <si>
    <t>7U 0 00 00000</t>
  </si>
  <si>
    <t>7U 0 01 00000</t>
  </si>
  <si>
    <t>7U 0 01 73880</t>
  </si>
  <si>
    <t>7U 0 01 S3880</t>
  </si>
  <si>
    <t>Муниципальная программа "Энергосбережение и повышение энергетической эффективности на территории Сусуманского городского округа в 2017 году"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</si>
  <si>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2017 год"</t>
  </si>
  <si>
    <t>Основное мероприятие "Снос ветхого, заброшенного жилья на территории Сусуманского городского округа"</t>
  </si>
  <si>
    <t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t>
  </si>
  <si>
    <t xml:space="preserve"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t>
  </si>
  <si>
    <t>Основное мероприятие "Установка общедомовых приборов учета энергетических ресурсов "</t>
  </si>
  <si>
    <t>Финансирование мероприятия "Приобретение и монтаж общедомовых приборов учета  энергетических ресурсов" за счет средств областного бюджета</t>
  </si>
  <si>
    <t xml:space="preserve">Софинансирование мероприятия  "Приобретение и монтаж общедомовых приборов учета энергетических ресурсов" </t>
  </si>
  <si>
    <t>Муниципальная программа "Формирование современной городской среды муниципального образования "Сусуманский городской округ" на 2017 год"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</si>
  <si>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</si>
  <si>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7G 0 05 R0820</t>
  </si>
  <si>
    <t>7К 0 01 L5550</t>
  </si>
  <si>
    <t>Берегоукрепление и устройство дамбы обвалования в городе Сусумане на р. Берелех</t>
  </si>
  <si>
    <t>Д1 0 0 00000</t>
  </si>
  <si>
    <t>Погашение кредиторской задолженности за выполненные работы в рамках заключенных соглашений прошлых лет</t>
  </si>
  <si>
    <t>Д1 0 0 08080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</si>
  <si>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</si>
  <si>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</si>
  <si>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7Т 0 05 95110 </t>
  </si>
  <si>
    <t>Разработка сметы на оборудование мест массового пребывания людей системой видеонаблюдения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</si>
  <si>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</si>
  <si>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</si>
  <si>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</si>
  <si>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К6 0 00 08653</t>
  </si>
  <si>
    <t>Услуги по захоронению не востребованных трупов</t>
  </si>
  <si>
    <t>К6 0 00 08654</t>
  </si>
  <si>
    <t>Осуществление государственных полномочий по отлову и содержанию безнадзорных животных за счет средств областного бюджета</t>
  </si>
  <si>
    <t xml:space="preserve">Охрана окружающей среды </t>
  </si>
  <si>
    <t>Основное мероприятие "Развитие и поддержка муниципальных учреждений культуры и искусства"</t>
  </si>
  <si>
    <t>7Е001L5190</t>
  </si>
  <si>
    <t>Обеспечение гарантированного комплектования фондов библиотек за счет средств местного бюджета</t>
  </si>
  <si>
    <t>7Ж 001 R0200</t>
  </si>
  <si>
    <t>Социальная выплата на приобретение (строительство) жилья молодым семьям</t>
  </si>
  <si>
    <t>Обеспечение гарантированного комплектования фондов библиотек</t>
  </si>
  <si>
    <t>Приобретение литературно-художественных изданий</t>
  </si>
  <si>
    <t>Приобретение литературно-художественных изданий за счет средств местного бюджета</t>
  </si>
  <si>
    <t>Социальная выплата на приобретение (строительство) жилья молодым семьям за счет средств местного бюджета</t>
  </si>
  <si>
    <t>7F0 00 00000</t>
  </si>
  <si>
    <t>Р5 000 00000</t>
  </si>
  <si>
    <t>Р5 000 09550</t>
  </si>
  <si>
    <t>7Е 001 L5190</t>
  </si>
  <si>
    <t xml:space="preserve">Приобретение оборудования для термического уничтожения различного типа (вида) отходов (утилизации отходов) для Сусуманского городского округа </t>
  </si>
  <si>
    <t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</si>
  <si>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</si>
  <si>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</si>
  <si>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 xml:space="preserve">Мероприятия по организации и проведению областных универсальных совместных ярмарок товаров </t>
  </si>
  <si>
    <t>Мероприятия по организации и проведению областных универсальных совместных ярмарок товаров за счет средств местного бюджета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</si>
  <si>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</si>
  <si>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</si>
  <si>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>Разработка проектно-сметной документации и выполнение инженерных изысканий по объекту: "Межпоселенческий полигон ТКО в городе Сусуман"</t>
  </si>
  <si>
    <t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</si>
  <si>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t>
  </si>
  <si>
    <t>7Е 0 01 L5190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</si>
  <si>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9 месяцев 2017 года</t>
  </si>
  <si>
    <t>% исполнения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</si>
  <si>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9 месяцев 2017 год</t>
  </si>
  <si>
    <t>Исполнение муниципальных программ по бюджету муниципального образования "Сусуманский городской округ" за 9 месяцев 2017 года</t>
  </si>
  <si>
    <t>Исполнение по источникам внутреннего финансирования дефицита бюджета муниципального образования "Сусуманский  городской округ" за 9 месяцев 2017 года</t>
  </si>
  <si>
    <t>Внутренние заимствования (привлечение/погашение)</t>
  </si>
  <si>
    <t>получение кредитов</t>
  </si>
  <si>
    <t>погашение кредитов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</si>
  <si>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9 месяцев 2017 года</t>
  </si>
  <si>
    <t>Исполне-но на 01.10.2017 г.</t>
  </si>
  <si>
    <t>Исполнено на 01.10.2017 г.</t>
  </si>
  <si>
    <t>Структура муницип. долга на 01.01.2017 г.</t>
  </si>
  <si>
    <t>Структура муницип. долга на 01.01.2018 г.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</si>
  <si>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</si>
  <si>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</si>
  <si>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</si>
  <si>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</si>
  <si>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</si>
  <si>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 xml:space="preserve">        Исполнение муниципального внутреннего долга муниципального образования "Сусуманский городской округ" за 9 месяцев 2017 года</t>
  </si>
  <si>
    <t>Вед.</t>
  </si>
  <si>
    <t>Исполнение бюджетных ассигнований, направляемых на исполнение публичных нормативных обязательств за 9 месяцев 2017 года</t>
  </si>
  <si>
    <t>Исполне- но на 01.10.2017 г.</t>
  </si>
  <si>
    <t>7Б00491700</t>
  </si>
  <si>
    <t xml:space="preserve">  Замена щитов освещения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</si>
</sst>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8"/>
      <color indexed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8"/>
      <color rgb="FF000000"/>
      <name val="Arial Cyr"/>
      <family val="0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9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0" fontId="62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4" fillId="0" borderId="0" xfId="0" applyFont="1" applyAlignment="1">
      <alignment/>
    </xf>
    <xf numFmtId="0" fontId="61" fillId="33" borderId="0" xfId="0" applyFont="1" applyFill="1" applyAlignment="1">
      <alignment/>
    </xf>
    <xf numFmtId="0" fontId="7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72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61" fillId="0" borderId="0" xfId="0" applyFont="1" applyFill="1" applyBorder="1" applyAlignment="1">
      <alignment horizontal="left" vertical="top" wrapText="1" shrinkToFit="1"/>
    </xf>
    <xf numFmtId="0" fontId="6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left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2" fontId="12" fillId="34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wrapText="1"/>
    </xf>
    <xf numFmtId="0" fontId="11" fillId="34" borderId="11" xfId="0" applyFont="1" applyFill="1" applyBorder="1" applyAlignment="1">
      <alignment vertical="top" wrapText="1"/>
    </xf>
    <xf numFmtId="4" fontId="12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vertical="justify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wrapText="1"/>
    </xf>
    <xf numFmtId="0" fontId="10" fillId="34" borderId="0" xfId="0" applyFont="1" applyFill="1" applyAlignment="1">
      <alignment wrapText="1"/>
    </xf>
    <xf numFmtId="0" fontId="10" fillId="34" borderId="11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7" fillId="34" borderId="11" xfId="0" applyFont="1" applyFill="1" applyBorder="1" applyAlignment="1">
      <alignment vertical="top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177" fontId="7" fillId="0" borderId="1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7" fillId="33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7" fontId="6" fillId="34" borderId="12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65" fillId="0" borderId="13" xfId="0" applyFont="1" applyBorder="1" applyAlignment="1">
      <alignment/>
    </xf>
    <xf numFmtId="172" fontId="11" fillId="3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7" fontId="13" fillId="0" borderId="11" xfId="0" applyNumberFormat="1" applyFont="1" applyBorder="1" applyAlignment="1">
      <alignment/>
    </xf>
    <xf numFmtId="0" fontId="10" fillId="0" borderId="14" xfId="0" applyFont="1" applyBorder="1" applyAlignment="1">
      <alignment vertical="top" wrapText="1"/>
    </xf>
    <xf numFmtId="172" fontId="10" fillId="0" borderId="14" xfId="0" applyNumberFormat="1" applyFont="1" applyBorder="1" applyAlignment="1">
      <alignment horizontal="center"/>
    </xf>
    <xf numFmtId="177" fontId="0" fillId="0" borderId="11" xfId="0" applyNumberFormat="1" applyBorder="1" applyAlignment="1">
      <alignment/>
    </xf>
    <xf numFmtId="0" fontId="10" fillId="0" borderId="11" xfId="0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172" fontId="14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172" fontId="10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4" fillId="0" borderId="11" xfId="0" applyFont="1" applyBorder="1" applyAlignment="1">
      <alignment/>
    </xf>
    <xf numFmtId="172" fontId="1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6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/>
    </xf>
    <xf numFmtId="177" fontId="7" fillId="0" borderId="11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0" fontId="66" fillId="0" borderId="1" xfId="33" applyNumberFormat="1" applyFont="1" applyAlignment="1" applyProtection="1">
      <alignment horizontal="left" vertical="top" wrapText="1"/>
      <protection/>
    </xf>
    <xf numFmtId="49" fontId="67" fillId="0" borderId="1" xfId="34" applyFont="1" applyProtection="1">
      <alignment horizontal="center" vertical="top" shrinkToFit="1"/>
      <protection/>
    </xf>
    <xf numFmtId="49" fontId="68" fillId="0" borderId="1" xfId="34" applyFont="1" applyProtection="1">
      <alignment horizontal="center" vertical="top" shrinkToFit="1"/>
      <protection/>
    </xf>
    <xf numFmtId="0" fontId="62" fillId="0" borderId="1" xfId="33" applyNumberFormat="1" applyFont="1" applyAlignment="1" applyProtection="1">
      <alignment horizontal="left" vertical="top" wrapText="1"/>
      <protection/>
    </xf>
    <xf numFmtId="49" fontId="62" fillId="0" borderId="1" xfId="34" applyFont="1" applyProtection="1">
      <alignment horizontal="center" vertical="top" shrinkToFit="1"/>
      <protection/>
    </xf>
    <xf numFmtId="177" fontId="11" fillId="0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justify"/>
    </xf>
    <xf numFmtId="0" fontId="14" fillId="0" borderId="0" xfId="0" applyFont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57;&#1101;&#1076;&#1080;\Documents\&#1054;&#1090;&#1095;&#1077;&#1090;&#1099;%20&#1057;&#1086;&#1073;&#1088;&#1072;&#1085;&#1080;&#1102;%20&#1087;&#1088;&#1077;&#1076;&#1089;&#1090;&#1072;&#1074;&#1080;&#1090;&#1077;&#1083;&#1077;&#1081;\&#1086;&#1090;&#1095;&#1077;&#1090;%20&#1074;%20&#1057;&#1086;&#1073;&#1088;&#1072;&#1085;&#1080;&#1077;%201,2,3%20&#1082;&#1074;.2017%20&#1075;\&#1054;&#1090;&#1095;&#1077;&#1090;%20&#1074;%20&#1057;&#1086;&#1073;&#1088;.&#1079;&#1072;%201%20&#1087;&#1086;&#1083;&#1091;&#1075;.2017%20&#1075;\&#1056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по разд"/>
      <sheetName val="3 по ЦС"/>
      <sheetName val="4 по вед.стр."/>
      <sheetName val="5 по МП"/>
      <sheetName val="6 по ист."/>
      <sheetName val="7 ПВЗ"/>
      <sheetName val="8 ВД"/>
      <sheetName val="9 ПНО"/>
    </sheetNames>
    <sheetDataSet>
      <sheetData sheetId="2">
        <row r="229">
          <cell r="G229">
            <v>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F2" sqref="F2"/>
    </sheetView>
  </sheetViews>
  <sheetFormatPr defaultColWidth="9.125" defaultRowHeight="12.75"/>
  <cols>
    <col min="1" max="1" width="78.125" style="1" customWidth="1"/>
    <col min="2" max="3" width="4.375" style="51" customWidth="1"/>
    <col min="4" max="4" width="10.00390625" style="51" customWidth="1"/>
    <col min="5" max="5" width="9.375" style="78" customWidth="1"/>
    <col min="6" max="6" width="6.625" style="78" customWidth="1"/>
    <col min="7" max="11" width="7.875" style="78" customWidth="1"/>
    <col min="12" max="16384" width="9.125" style="1" customWidth="1"/>
  </cols>
  <sheetData>
    <row r="1" spans="1:6" ht="30.75" customHeight="1">
      <c r="A1" s="238" t="s">
        <v>782</v>
      </c>
      <c r="B1" s="239"/>
      <c r="C1" s="239"/>
      <c r="D1" s="239"/>
      <c r="E1" s="239"/>
      <c r="F1" s="239"/>
    </row>
    <row r="2" spans="1:11" ht="15">
      <c r="A2" s="5"/>
      <c r="B2" s="6"/>
      <c r="C2" s="6"/>
      <c r="D2" s="6"/>
      <c r="E2" s="23"/>
      <c r="F2" s="6" t="s">
        <v>1</v>
      </c>
      <c r="G2" s="23"/>
      <c r="H2" s="23"/>
      <c r="I2" s="23"/>
      <c r="J2" s="23"/>
      <c r="K2" s="23"/>
    </row>
    <row r="3" spans="1:11" ht="52.5">
      <c r="A3" s="20" t="s">
        <v>32</v>
      </c>
      <c r="B3" s="20" t="s">
        <v>64</v>
      </c>
      <c r="C3" s="20" t="s">
        <v>65</v>
      </c>
      <c r="D3" s="53" t="s">
        <v>654</v>
      </c>
      <c r="E3" s="53" t="s">
        <v>791</v>
      </c>
      <c r="F3" s="161" t="s">
        <v>783</v>
      </c>
      <c r="G3" s="23"/>
      <c r="H3" s="23"/>
      <c r="I3" s="23"/>
      <c r="J3" s="23"/>
      <c r="K3" s="23"/>
    </row>
    <row r="4" spans="1:11" ht="15">
      <c r="A4" s="20">
        <v>1</v>
      </c>
      <c r="B4" s="20">
        <v>2</v>
      </c>
      <c r="C4" s="20">
        <v>3</v>
      </c>
      <c r="D4" s="21">
        <v>4</v>
      </c>
      <c r="E4" s="162">
        <v>5</v>
      </c>
      <c r="F4" s="166">
        <v>6</v>
      </c>
      <c r="G4" s="23"/>
      <c r="H4" s="23"/>
      <c r="I4" s="23"/>
      <c r="J4" s="23"/>
      <c r="K4" s="23"/>
    </row>
    <row r="5" spans="1:11" ht="15">
      <c r="A5" s="76" t="s">
        <v>2</v>
      </c>
      <c r="B5" s="43" t="s">
        <v>66</v>
      </c>
      <c r="C5" s="43" t="s">
        <v>36</v>
      </c>
      <c r="D5" s="90">
        <f>SUM(D6:D11)</f>
        <v>157042.7</v>
      </c>
      <c r="E5" s="163">
        <f>SUM(E6:E11)</f>
        <v>103696.40000000001</v>
      </c>
      <c r="F5" s="90">
        <f>E5/D5*100</f>
        <v>66.03070375127274</v>
      </c>
      <c r="G5" s="79"/>
      <c r="H5" s="23"/>
      <c r="I5" s="23"/>
      <c r="J5" s="23"/>
      <c r="K5" s="80"/>
    </row>
    <row r="6" spans="1:11" ht="26.25">
      <c r="A6" s="7" t="s">
        <v>15</v>
      </c>
      <c r="B6" s="40" t="s">
        <v>66</v>
      </c>
      <c r="C6" s="40" t="s">
        <v>67</v>
      </c>
      <c r="D6" s="91">
        <f>'пр.3'!F6</f>
        <v>3933.2</v>
      </c>
      <c r="E6" s="164">
        <f>'пр.3'!G6</f>
        <v>3436.5</v>
      </c>
      <c r="F6" s="91">
        <f aca="true" t="shared" si="0" ref="F6:F48">E6/D6*100</f>
        <v>87.37160581714635</v>
      </c>
      <c r="G6" s="23"/>
      <c r="H6" s="23"/>
      <c r="I6" s="23"/>
      <c r="J6" s="23"/>
      <c r="K6" s="23"/>
    </row>
    <row r="7" spans="1:11" ht="26.25">
      <c r="A7" s="7" t="s">
        <v>20</v>
      </c>
      <c r="B7" s="40" t="s">
        <v>66</v>
      </c>
      <c r="C7" s="40" t="s">
        <v>70</v>
      </c>
      <c r="D7" s="91">
        <f>'пр.3'!F14</f>
        <v>5124.6</v>
      </c>
      <c r="E7" s="164">
        <f>'пр.3'!G14</f>
        <v>3830.3</v>
      </c>
      <c r="F7" s="91">
        <f t="shared" si="0"/>
        <v>74.74339460640832</v>
      </c>
      <c r="G7" s="23"/>
      <c r="H7" s="23"/>
      <c r="I7" s="23"/>
      <c r="J7" s="23"/>
      <c r="K7" s="23"/>
    </row>
    <row r="8" spans="1:11" ht="27.75" customHeight="1">
      <c r="A8" s="8" t="s">
        <v>17</v>
      </c>
      <c r="B8" s="40" t="s">
        <v>66</v>
      </c>
      <c r="C8" s="40" t="s">
        <v>68</v>
      </c>
      <c r="D8" s="91">
        <f>'пр.3'!F44</f>
        <v>84432.5</v>
      </c>
      <c r="E8" s="164">
        <f>'пр.3'!G44</f>
        <v>57971.4</v>
      </c>
      <c r="F8" s="91">
        <f t="shared" si="0"/>
        <v>68.66005388920144</v>
      </c>
      <c r="G8" s="23"/>
      <c r="H8" s="23"/>
      <c r="I8" s="23"/>
      <c r="J8" s="23"/>
      <c r="K8" s="23"/>
    </row>
    <row r="9" spans="1:11" ht="27">
      <c r="A9" s="8" t="s">
        <v>19</v>
      </c>
      <c r="B9" s="40" t="s">
        <v>66</v>
      </c>
      <c r="C9" s="40" t="s">
        <v>76</v>
      </c>
      <c r="D9" s="91">
        <f>'пр.3'!F75</f>
        <v>20562</v>
      </c>
      <c r="E9" s="164">
        <f>'пр.3'!G75</f>
        <v>12666.1</v>
      </c>
      <c r="F9" s="91">
        <f t="shared" si="0"/>
        <v>61.59955257270694</v>
      </c>
      <c r="G9" s="23"/>
      <c r="H9" s="23"/>
      <c r="I9" s="23"/>
      <c r="J9" s="23"/>
      <c r="K9" s="23"/>
    </row>
    <row r="10" spans="1:11" ht="15">
      <c r="A10" s="7" t="s">
        <v>3</v>
      </c>
      <c r="B10" s="41" t="s">
        <v>66</v>
      </c>
      <c r="C10" s="41" t="s">
        <v>74</v>
      </c>
      <c r="D10" s="91">
        <f>'пр.3'!F108</f>
        <v>1000</v>
      </c>
      <c r="E10" s="164">
        <f>'пр.3'!G108</f>
        <v>0</v>
      </c>
      <c r="F10" s="91">
        <f t="shared" si="0"/>
        <v>0</v>
      </c>
      <c r="G10" s="23"/>
      <c r="H10" s="23"/>
      <c r="I10" s="23"/>
      <c r="J10" s="23"/>
      <c r="K10" s="23"/>
    </row>
    <row r="11" spans="1:11" ht="15">
      <c r="A11" s="7" t="s">
        <v>63</v>
      </c>
      <c r="B11" s="41" t="s">
        <v>66</v>
      </c>
      <c r="C11" s="41" t="s">
        <v>88</v>
      </c>
      <c r="D11" s="91">
        <f>'пр.3'!F113</f>
        <v>41990.4</v>
      </c>
      <c r="E11" s="164">
        <f>'пр.3'!G113</f>
        <v>25792.100000000002</v>
      </c>
      <c r="F11" s="91">
        <f t="shared" si="0"/>
        <v>61.42380163084896</v>
      </c>
      <c r="G11" s="23"/>
      <c r="H11" s="23"/>
      <c r="I11" s="23"/>
      <c r="J11" s="23"/>
      <c r="K11" s="23"/>
    </row>
    <row r="12" spans="1:11" ht="15">
      <c r="A12" s="15" t="s">
        <v>277</v>
      </c>
      <c r="B12" s="30" t="s">
        <v>67</v>
      </c>
      <c r="C12" s="30" t="s">
        <v>36</v>
      </c>
      <c r="D12" s="90">
        <f>D13</f>
        <v>375.5</v>
      </c>
      <c r="E12" s="163">
        <f>E13</f>
        <v>93.9</v>
      </c>
      <c r="F12" s="90">
        <f t="shared" si="0"/>
        <v>25.00665778961385</v>
      </c>
      <c r="G12" s="23"/>
      <c r="H12" s="23"/>
      <c r="I12" s="23"/>
      <c r="J12" s="23"/>
      <c r="K12" s="23"/>
    </row>
    <row r="13" spans="1:11" ht="15">
      <c r="A13" s="16" t="s">
        <v>274</v>
      </c>
      <c r="B13" s="19" t="s">
        <v>67</v>
      </c>
      <c r="C13" s="19" t="s">
        <v>70</v>
      </c>
      <c r="D13" s="91">
        <f>'пр.3'!F212</f>
        <v>375.5</v>
      </c>
      <c r="E13" s="164">
        <f>'пр.3'!G212</f>
        <v>93.9</v>
      </c>
      <c r="F13" s="91">
        <f t="shared" si="0"/>
        <v>25.00665778961385</v>
      </c>
      <c r="G13" s="23"/>
      <c r="H13" s="23"/>
      <c r="I13" s="23"/>
      <c r="J13" s="23"/>
      <c r="K13" s="23"/>
    </row>
    <row r="14" spans="1:11" ht="15">
      <c r="A14" s="9" t="s">
        <v>4</v>
      </c>
      <c r="B14" s="42" t="s">
        <v>70</v>
      </c>
      <c r="C14" s="43" t="s">
        <v>36</v>
      </c>
      <c r="D14" s="90">
        <f>D15</f>
        <v>3867.4</v>
      </c>
      <c r="E14" s="163">
        <f>E15</f>
        <v>2432.4</v>
      </c>
      <c r="F14" s="90">
        <f t="shared" si="0"/>
        <v>62.89496819568703</v>
      </c>
      <c r="G14" s="23"/>
      <c r="H14" s="23"/>
      <c r="I14" s="23"/>
      <c r="J14" s="23"/>
      <c r="K14" s="23"/>
    </row>
    <row r="15" spans="1:11" ht="24">
      <c r="A15" s="12" t="s">
        <v>81</v>
      </c>
      <c r="B15" s="40" t="s">
        <v>70</v>
      </c>
      <c r="C15" s="40" t="s">
        <v>75</v>
      </c>
      <c r="D15" s="91">
        <f>'пр.3'!F222</f>
        <v>3867.4</v>
      </c>
      <c r="E15" s="164">
        <f>'пр.3'!G222</f>
        <v>2432.4</v>
      </c>
      <c r="F15" s="91">
        <f t="shared" si="0"/>
        <v>62.89496819568703</v>
      </c>
      <c r="G15" s="23"/>
      <c r="H15" s="23"/>
      <c r="I15" s="23"/>
      <c r="J15" s="23"/>
      <c r="K15" s="23"/>
    </row>
    <row r="16" spans="1:11" ht="15">
      <c r="A16" s="9" t="s">
        <v>5</v>
      </c>
      <c r="B16" s="44" t="s">
        <v>68</v>
      </c>
      <c r="C16" s="44" t="s">
        <v>36</v>
      </c>
      <c r="D16" s="90">
        <f>SUM(D17:D21)</f>
        <v>19686.1</v>
      </c>
      <c r="E16" s="163">
        <f>SUM(E17:E21)</f>
        <v>13153.3</v>
      </c>
      <c r="F16" s="90">
        <f t="shared" si="0"/>
        <v>66.81516399896374</v>
      </c>
      <c r="G16" s="79"/>
      <c r="H16" s="23"/>
      <c r="I16" s="23"/>
      <c r="J16" s="23"/>
      <c r="K16" s="23"/>
    </row>
    <row r="17" spans="1:11" ht="15">
      <c r="A17" s="25" t="s">
        <v>80</v>
      </c>
      <c r="B17" s="41" t="s">
        <v>68</v>
      </c>
      <c r="C17" s="41" t="s">
        <v>72</v>
      </c>
      <c r="D17" s="91">
        <f>'пр.3'!F252</f>
        <v>500</v>
      </c>
      <c r="E17" s="164">
        <f>'пр.3'!G252</f>
        <v>0</v>
      </c>
      <c r="F17" s="91">
        <f t="shared" si="0"/>
        <v>0</v>
      </c>
      <c r="G17" s="23"/>
      <c r="H17" s="23"/>
      <c r="I17" s="23"/>
      <c r="J17" s="23"/>
      <c r="K17" s="23"/>
    </row>
    <row r="18" spans="1:11" ht="15">
      <c r="A18" s="16" t="s">
        <v>578</v>
      </c>
      <c r="B18" s="41" t="s">
        <v>68</v>
      </c>
      <c r="C18" s="41" t="s">
        <v>76</v>
      </c>
      <c r="D18" s="91">
        <f>'пр.3'!F259</f>
        <v>6815.5</v>
      </c>
      <c r="E18" s="164">
        <f>'пр.3'!G259</f>
        <v>5762.5</v>
      </c>
      <c r="F18" s="91">
        <f t="shared" si="0"/>
        <v>84.54992296970141</v>
      </c>
      <c r="G18" s="23"/>
      <c r="H18" s="23"/>
      <c r="I18" s="23"/>
      <c r="J18" s="23"/>
      <c r="K18" s="23"/>
    </row>
    <row r="19" spans="1:11" ht="15">
      <c r="A19" s="7" t="s">
        <v>6</v>
      </c>
      <c r="B19" s="41" t="s">
        <v>68</v>
      </c>
      <c r="C19" s="41" t="s">
        <v>73</v>
      </c>
      <c r="D19" s="91">
        <f>'пр.3'!F275</f>
        <v>5800</v>
      </c>
      <c r="E19" s="164">
        <f>'пр.3'!G275</f>
        <v>4162.5</v>
      </c>
      <c r="F19" s="91">
        <f t="shared" si="0"/>
        <v>71.76724137931035</v>
      </c>
      <c r="G19" s="23"/>
      <c r="H19" s="23"/>
      <c r="I19" s="23"/>
      <c r="J19" s="23"/>
      <c r="K19" s="23"/>
    </row>
    <row r="20" spans="1:11" ht="15">
      <c r="A20" s="7" t="s">
        <v>83</v>
      </c>
      <c r="B20" s="41" t="s">
        <v>68</v>
      </c>
      <c r="C20" s="41" t="s">
        <v>75</v>
      </c>
      <c r="D20" s="91">
        <f>'пр.3'!F285</f>
        <v>5616.6</v>
      </c>
      <c r="E20" s="164">
        <f>'пр.3'!G285</f>
        <v>2608.7999999999997</v>
      </c>
      <c r="F20" s="91">
        <f t="shared" si="0"/>
        <v>46.4480290567247</v>
      </c>
      <c r="G20" s="23"/>
      <c r="H20" s="23"/>
      <c r="I20" s="23"/>
      <c r="J20" s="23"/>
      <c r="K20" s="23"/>
    </row>
    <row r="21" spans="1:11" ht="15">
      <c r="A21" s="7" t="s">
        <v>7</v>
      </c>
      <c r="B21" s="41" t="s">
        <v>68</v>
      </c>
      <c r="C21" s="41" t="s">
        <v>78</v>
      </c>
      <c r="D21" s="91">
        <f>'пр.3'!F303</f>
        <v>954</v>
      </c>
      <c r="E21" s="164">
        <f>'пр.3'!G303</f>
        <v>619.5</v>
      </c>
      <c r="F21" s="91">
        <f t="shared" si="0"/>
        <v>64.937106918239</v>
      </c>
      <c r="G21" s="23"/>
      <c r="H21" s="23"/>
      <c r="I21" s="23"/>
      <c r="J21" s="23"/>
      <c r="K21" s="23"/>
    </row>
    <row r="22" spans="1:11" ht="15">
      <c r="A22" s="14" t="s">
        <v>152</v>
      </c>
      <c r="B22" s="44" t="s">
        <v>72</v>
      </c>
      <c r="C22" s="44" t="s">
        <v>36</v>
      </c>
      <c r="D22" s="90">
        <f>D23+D24+D25</f>
        <v>73838.9</v>
      </c>
      <c r="E22" s="163">
        <f>E23+E24+E25</f>
        <v>29897.5</v>
      </c>
      <c r="F22" s="90">
        <f t="shared" si="0"/>
        <v>40.49017523283798</v>
      </c>
      <c r="G22" s="23"/>
      <c r="H22" s="23"/>
      <c r="I22" s="23"/>
      <c r="J22" s="79"/>
      <c r="K22" s="23"/>
    </row>
    <row r="23" spans="1:11" ht="15">
      <c r="A23" s="7" t="s">
        <v>151</v>
      </c>
      <c r="B23" s="41" t="s">
        <v>72</v>
      </c>
      <c r="C23" s="41" t="s">
        <v>66</v>
      </c>
      <c r="D23" s="91">
        <f>'пр.3'!F327</f>
        <v>10063</v>
      </c>
      <c r="E23" s="164">
        <f>'пр.3'!G327</f>
        <v>5530.5</v>
      </c>
      <c r="F23" s="91">
        <f t="shared" si="0"/>
        <v>54.95875981317698</v>
      </c>
      <c r="G23" s="23"/>
      <c r="H23" s="23"/>
      <c r="I23" s="23"/>
      <c r="J23" s="23"/>
      <c r="K23" s="23"/>
    </row>
    <row r="24" spans="1:11" ht="15">
      <c r="A24" s="16" t="s">
        <v>212</v>
      </c>
      <c r="B24" s="41" t="s">
        <v>72</v>
      </c>
      <c r="C24" s="41" t="s">
        <v>67</v>
      </c>
      <c r="D24" s="91">
        <f>'пр.3'!F357</f>
        <v>49320.9</v>
      </c>
      <c r="E24" s="164">
        <f>'пр.3'!G357</f>
        <v>21073.8</v>
      </c>
      <c r="F24" s="91">
        <f t="shared" si="0"/>
        <v>42.72793075552149</v>
      </c>
      <c r="G24" s="23"/>
      <c r="H24" s="23"/>
      <c r="I24" s="23"/>
      <c r="J24" s="23"/>
      <c r="K24" s="23"/>
    </row>
    <row r="25" spans="1:11" ht="15">
      <c r="A25" s="16" t="s">
        <v>214</v>
      </c>
      <c r="B25" s="41" t="s">
        <v>72</v>
      </c>
      <c r="C25" s="41" t="s">
        <v>70</v>
      </c>
      <c r="D25" s="91">
        <f>'пр.3'!F413</f>
        <v>14455</v>
      </c>
      <c r="E25" s="164">
        <f>'пр.3'!G413</f>
        <v>3293.2</v>
      </c>
      <c r="F25" s="91">
        <f t="shared" si="0"/>
        <v>22.7824282255275</v>
      </c>
      <c r="G25" s="23"/>
      <c r="H25" s="23"/>
      <c r="I25" s="23"/>
      <c r="J25" s="23"/>
      <c r="K25" s="23"/>
    </row>
    <row r="26" spans="1:11" s="63" customFormat="1" ht="15">
      <c r="A26" s="15" t="s">
        <v>616</v>
      </c>
      <c r="B26" s="44" t="s">
        <v>76</v>
      </c>
      <c r="C26" s="44" t="s">
        <v>36</v>
      </c>
      <c r="D26" s="90">
        <f>D27</f>
        <v>2982</v>
      </c>
      <c r="E26" s="163">
        <f>E27</f>
        <v>0</v>
      </c>
      <c r="F26" s="90">
        <f t="shared" si="0"/>
        <v>0</v>
      </c>
      <c r="G26" s="79"/>
      <c r="H26" s="81"/>
      <c r="I26" s="81"/>
      <c r="J26" s="79"/>
      <c r="K26" s="81"/>
    </row>
    <row r="27" spans="1:11" ht="15">
      <c r="A27" s="15" t="s">
        <v>493</v>
      </c>
      <c r="B27" s="41" t="s">
        <v>76</v>
      </c>
      <c r="C27" s="41" t="s">
        <v>72</v>
      </c>
      <c r="D27" s="91">
        <f>'пр.3'!F464</f>
        <v>2982</v>
      </c>
      <c r="E27" s="164">
        <f>'пр.3'!G464</f>
        <v>0</v>
      </c>
      <c r="F27" s="91">
        <f t="shared" si="0"/>
        <v>0</v>
      </c>
      <c r="G27" s="23"/>
      <c r="H27" s="23"/>
      <c r="I27" s="23"/>
      <c r="J27" s="23"/>
      <c r="K27" s="23"/>
    </row>
    <row r="28" spans="1:11" ht="15">
      <c r="A28" s="9" t="s">
        <v>8</v>
      </c>
      <c r="B28" s="44" t="s">
        <v>69</v>
      </c>
      <c r="C28" s="44" t="s">
        <v>36</v>
      </c>
      <c r="D28" s="90">
        <f>SUM(D29:D33)</f>
        <v>337193.3</v>
      </c>
      <c r="E28" s="163">
        <f>SUM(E29:E33)</f>
        <v>240696.7</v>
      </c>
      <c r="F28" s="90">
        <f t="shared" si="0"/>
        <v>71.38240884382935</v>
      </c>
      <c r="G28" s="23"/>
      <c r="H28" s="79"/>
      <c r="I28" s="79"/>
      <c r="J28" s="23"/>
      <c r="K28" s="23"/>
    </row>
    <row r="29" spans="1:11" ht="15">
      <c r="A29" s="7" t="s">
        <v>9</v>
      </c>
      <c r="B29" s="41" t="s">
        <v>69</v>
      </c>
      <c r="C29" s="41" t="s">
        <v>66</v>
      </c>
      <c r="D29" s="91">
        <f>'пр.3'!F495</f>
        <v>71522</v>
      </c>
      <c r="E29" s="164">
        <f>'пр.3'!G495</f>
        <v>51493.5</v>
      </c>
      <c r="F29" s="91">
        <f t="shared" si="0"/>
        <v>71.99672827941053</v>
      </c>
      <c r="G29" s="23"/>
      <c r="H29" s="23"/>
      <c r="I29" s="23"/>
      <c r="J29" s="23"/>
      <c r="K29" s="23"/>
    </row>
    <row r="30" spans="1:11" ht="15">
      <c r="A30" s="7" t="s">
        <v>10</v>
      </c>
      <c r="B30" s="41" t="s">
        <v>69</v>
      </c>
      <c r="C30" s="41" t="s">
        <v>67</v>
      </c>
      <c r="D30" s="91">
        <f>'пр.3'!F567</f>
        <v>164261.90000000002</v>
      </c>
      <c r="E30" s="164">
        <f>'пр.3'!G567</f>
        <v>115637.20000000001</v>
      </c>
      <c r="F30" s="91">
        <f t="shared" si="0"/>
        <v>70.39806552828136</v>
      </c>
      <c r="G30" s="23"/>
      <c r="H30" s="23"/>
      <c r="I30" s="23"/>
      <c r="J30" s="23"/>
      <c r="K30" s="23"/>
    </row>
    <row r="31" spans="1:11" ht="15">
      <c r="A31" s="7" t="s">
        <v>540</v>
      </c>
      <c r="B31" s="41" t="s">
        <v>69</v>
      </c>
      <c r="C31" s="41" t="s">
        <v>70</v>
      </c>
      <c r="D31" s="91">
        <f>'пр.3'!F677</f>
        <v>55163.600000000006</v>
      </c>
      <c r="E31" s="164">
        <f>'пр.3'!G677</f>
        <v>37365.899999999994</v>
      </c>
      <c r="F31" s="91">
        <f t="shared" si="0"/>
        <v>67.73651465821663</v>
      </c>
      <c r="G31" s="23"/>
      <c r="H31" s="23"/>
      <c r="I31" s="23"/>
      <c r="J31" s="23"/>
      <c r="K31" s="23"/>
    </row>
    <row r="32" spans="1:11" ht="15">
      <c r="A32" s="7" t="s">
        <v>625</v>
      </c>
      <c r="B32" s="41" t="s">
        <v>69</v>
      </c>
      <c r="C32" s="41" t="s">
        <v>69</v>
      </c>
      <c r="D32" s="91">
        <f>'пр.3'!F747</f>
        <v>8107.5</v>
      </c>
      <c r="E32" s="164">
        <f>'пр.3'!G747</f>
        <v>7410.500000000001</v>
      </c>
      <c r="F32" s="91">
        <f t="shared" si="0"/>
        <v>91.40302189330868</v>
      </c>
      <c r="G32" s="23"/>
      <c r="H32" s="23"/>
      <c r="I32" s="23"/>
      <c r="J32" s="23"/>
      <c r="K32" s="23"/>
    </row>
    <row r="33" spans="1:11" ht="15">
      <c r="A33" s="7" t="s">
        <v>11</v>
      </c>
      <c r="B33" s="41" t="s">
        <v>69</v>
      </c>
      <c r="C33" s="41" t="s">
        <v>75</v>
      </c>
      <c r="D33" s="91">
        <f>'пр.3'!F831</f>
        <v>38138.3</v>
      </c>
      <c r="E33" s="164">
        <f>'пр.3'!G831</f>
        <v>28789.6</v>
      </c>
      <c r="F33" s="91">
        <f t="shared" si="0"/>
        <v>75.48737096304764</v>
      </c>
      <c r="G33" s="23"/>
      <c r="H33" s="23"/>
      <c r="I33" s="23"/>
      <c r="J33" s="23"/>
      <c r="K33" s="23"/>
    </row>
    <row r="34" spans="1:11" ht="15">
      <c r="A34" s="13" t="s">
        <v>146</v>
      </c>
      <c r="B34" s="42" t="s">
        <v>73</v>
      </c>
      <c r="C34" s="43" t="s">
        <v>36</v>
      </c>
      <c r="D34" s="90">
        <f>D35+D36</f>
        <v>49049.200000000004</v>
      </c>
      <c r="E34" s="163">
        <f>E35+E36</f>
        <v>31437.899999999998</v>
      </c>
      <c r="F34" s="90">
        <f t="shared" si="0"/>
        <v>64.09462335777137</v>
      </c>
      <c r="G34" s="23"/>
      <c r="H34" s="23"/>
      <c r="I34" s="79"/>
      <c r="J34" s="23"/>
      <c r="K34" s="23"/>
    </row>
    <row r="35" spans="1:11" ht="15">
      <c r="A35" s="7" t="s">
        <v>12</v>
      </c>
      <c r="B35" s="41" t="s">
        <v>73</v>
      </c>
      <c r="C35" s="41" t="s">
        <v>66</v>
      </c>
      <c r="D35" s="91">
        <f>'пр.3'!F910</f>
        <v>36898.3</v>
      </c>
      <c r="E35" s="164">
        <f>'пр.3'!G910</f>
        <v>22762</v>
      </c>
      <c r="F35" s="91">
        <f t="shared" si="0"/>
        <v>61.688478873010396</v>
      </c>
      <c r="G35" s="23"/>
      <c r="H35" s="23"/>
      <c r="I35" s="23"/>
      <c r="J35" s="23"/>
      <c r="K35" s="23"/>
    </row>
    <row r="36" spans="1:11" ht="15">
      <c r="A36" s="12" t="s">
        <v>87</v>
      </c>
      <c r="B36" s="45" t="s">
        <v>73</v>
      </c>
      <c r="C36" s="45" t="s">
        <v>68</v>
      </c>
      <c r="D36" s="91">
        <f>'пр.3'!F1018</f>
        <v>12150.9</v>
      </c>
      <c r="E36" s="164">
        <f>'пр.3'!G1018</f>
        <v>8675.899999999998</v>
      </c>
      <c r="F36" s="91">
        <f t="shared" si="0"/>
        <v>71.40129537729713</v>
      </c>
      <c r="G36" s="23"/>
      <c r="H36" s="23"/>
      <c r="I36" s="23"/>
      <c r="J36" s="23"/>
      <c r="K36" s="23"/>
    </row>
    <row r="37" spans="1:11" ht="15">
      <c r="A37" s="9" t="s">
        <v>62</v>
      </c>
      <c r="B37" s="44" t="s">
        <v>71</v>
      </c>
      <c r="C37" s="44" t="s">
        <v>36</v>
      </c>
      <c r="D37" s="90">
        <f>D38+D39+D41+D40</f>
        <v>9356</v>
      </c>
      <c r="E37" s="163">
        <f>E38+E39+E41+E40</f>
        <v>5005.2</v>
      </c>
      <c r="F37" s="90">
        <f t="shared" si="0"/>
        <v>53.49722103463018</v>
      </c>
      <c r="G37" s="79"/>
      <c r="H37" s="23"/>
      <c r="I37" s="23"/>
      <c r="J37" s="23"/>
      <c r="K37" s="23"/>
    </row>
    <row r="38" spans="1:11" ht="15">
      <c r="A38" s="7" t="s">
        <v>58</v>
      </c>
      <c r="B38" s="41" t="s">
        <v>71</v>
      </c>
      <c r="C38" s="41" t="s">
        <v>66</v>
      </c>
      <c r="D38" s="91">
        <f>'пр.3'!F1079</f>
        <v>3500</v>
      </c>
      <c r="E38" s="164">
        <f>'пр.3'!G1079</f>
        <v>2569.7</v>
      </c>
      <c r="F38" s="91">
        <f t="shared" si="0"/>
        <v>73.42</v>
      </c>
      <c r="G38" s="23"/>
      <c r="H38" s="23"/>
      <c r="I38" s="23"/>
      <c r="J38" s="23"/>
      <c r="K38" s="23"/>
    </row>
    <row r="39" spans="1:11" ht="15">
      <c r="A39" s="10" t="s">
        <v>61</v>
      </c>
      <c r="B39" s="31" t="s">
        <v>71</v>
      </c>
      <c r="C39" s="31" t="s">
        <v>70</v>
      </c>
      <c r="D39" s="91">
        <f>'пр.3'!F1085</f>
        <v>1951.5</v>
      </c>
      <c r="E39" s="164">
        <f>'пр.3'!G1085</f>
        <v>525.9</v>
      </c>
      <c r="F39" s="91">
        <f t="shared" si="0"/>
        <v>26.94850115295926</v>
      </c>
      <c r="G39" s="23"/>
      <c r="H39" s="23"/>
      <c r="I39" s="23"/>
      <c r="J39" s="23"/>
      <c r="K39" s="23"/>
    </row>
    <row r="40" spans="1:11" ht="15">
      <c r="A40" s="16" t="s">
        <v>501</v>
      </c>
      <c r="B40" s="31" t="s">
        <v>71</v>
      </c>
      <c r="C40" s="31" t="s">
        <v>68</v>
      </c>
      <c r="D40" s="91">
        <f>'пр.3'!F1107</f>
        <v>613.7</v>
      </c>
      <c r="E40" s="164">
        <f>'пр.3'!G1107</f>
        <v>0</v>
      </c>
      <c r="F40" s="91">
        <f t="shared" si="0"/>
        <v>0</v>
      </c>
      <c r="G40" s="23"/>
      <c r="H40" s="23"/>
      <c r="I40" s="23"/>
      <c r="J40" s="23"/>
      <c r="K40" s="23"/>
    </row>
    <row r="41" spans="1:11" ht="15">
      <c r="A41" s="34" t="s">
        <v>153</v>
      </c>
      <c r="B41" s="31" t="s">
        <v>71</v>
      </c>
      <c r="C41" s="31" t="s">
        <v>76</v>
      </c>
      <c r="D41" s="91">
        <f>'пр.3'!F1114</f>
        <v>3290.8</v>
      </c>
      <c r="E41" s="164">
        <f>'пр.3'!G1114</f>
        <v>1909.6000000000001</v>
      </c>
      <c r="F41" s="91">
        <f t="shared" si="0"/>
        <v>58.0284429318099</v>
      </c>
      <c r="G41" s="23"/>
      <c r="H41" s="23"/>
      <c r="I41" s="23"/>
      <c r="J41" s="23"/>
      <c r="K41" s="23"/>
    </row>
    <row r="42" spans="1:11" ht="15">
      <c r="A42" s="15" t="s">
        <v>84</v>
      </c>
      <c r="B42" s="32" t="s">
        <v>74</v>
      </c>
      <c r="C42" s="32" t="s">
        <v>36</v>
      </c>
      <c r="D42" s="90">
        <f>D43</f>
        <v>24195.699999999997</v>
      </c>
      <c r="E42" s="163">
        <f>E43</f>
        <v>11181.7</v>
      </c>
      <c r="F42" s="90">
        <f t="shared" si="0"/>
        <v>46.21358340531583</v>
      </c>
      <c r="G42" s="23"/>
      <c r="H42" s="23"/>
      <c r="I42" s="79"/>
      <c r="J42" s="23"/>
      <c r="K42" s="23"/>
    </row>
    <row r="43" spans="1:11" ht="15">
      <c r="A43" s="16" t="s">
        <v>85</v>
      </c>
      <c r="B43" s="31" t="s">
        <v>74</v>
      </c>
      <c r="C43" s="31" t="s">
        <v>66</v>
      </c>
      <c r="D43" s="91">
        <f>'пр.3'!F1147</f>
        <v>24195.699999999997</v>
      </c>
      <c r="E43" s="164">
        <f>'пр.3'!G1147</f>
        <v>11181.7</v>
      </c>
      <c r="F43" s="91">
        <f t="shared" si="0"/>
        <v>46.21358340531583</v>
      </c>
      <c r="G43" s="23"/>
      <c r="H43" s="23"/>
      <c r="I43" s="23"/>
      <c r="J43" s="23"/>
      <c r="K43" s="23"/>
    </row>
    <row r="44" spans="1:11" ht="15">
      <c r="A44" s="15" t="s">
        <v>86</v>
      </c>
      <c r="B44" s="32" t="s">
        <v>78</v>
      </c>
      <c r="C44" s="32" t="s">
        <v>36</v>
      </c>
      <c r="D44" s="90">
        <f>D45</f>
        <v>5617</v>
      </c>
      <c r="E44" s="163">
        <f>E45</f>
        <v>4212.8</v>
      </c>
      <c r="F44" s="90">
        <f t="shared" si="0"/>
        <v>75.00089015488696</v>
      </c>
      <c r="G44" s="23"/>
      <c r="H44" s="23"/>
      <c r="I44" s="23"/>
      <c r="J44" s="23"/>
      <c r="K44" s="23"/>
    </row>
    <row r="45" spans="1:11" ht="15">
      <c r="A45" s="15" t="s">
        <v>13</v>
      </c>
      <c r="B45" s="31" t="s">
        <v>78</v>
      </c>
      <c r="C45" s="31" t="s">
        <v>67</v>
      </c>
      <c r="D45" s="91">
        <f>'пр.3'!F1199</f>
        <v>5617</v>
      </c>
      <c r="E45" s="164">
        <f>'пр.3'!G1199</f>
        <v>4212.8</v>
      </c>
      <c r="F45" s="91">
        <f t="shared" si="0"/>
        <v>75.00089015488696</v>
      </c>
      <c r="G45" s="23"/>
      <c r="H45" s="23"/>
      <c r="I45" s="23"/>
      <c r="J45" s="23"/>
      <c r="K45" s="23"/>
    </row>
    <row r="46" spans="1:11" ht="15">
      <c r="A46" s="15" t="s">
        <v>278</v>
      </c>
      <c r="B46" s="35" t="s">
        <v>88</v>
      </c>
      <c r="C46" s="35" t="s">
        <v>36</v>
      </c>
      <c r="D46" s="90">
        <f>D47</f>
        <v>36</v>
      </c>
      <c r="E46" s="163">
        <f>E47</f>
        <v>0</v>
      </c>
      <c r="F46" s="90">
        <f t="shared" si="0"/>
        <v>0</v>
      </c>
      <c r="G46" s="23"/>
      <c r="H46" s="23"/>
      <c r="I46" s="23"/>
      <c r="J46" s="23"/>
      <c r="K46" s="23"/>
    </row>
    <row r="47" spans="1:6" ht="14.25" customHeight="1">
      <c r="A47" s="16" t="s">
        <v>92</v>
      </c>
      <c r="B47" s="33" t="s">
        <v>88</v>
      </c>
      <c r="C47" s="33" t="s">
        <v>66</v>
      </c>
      <c r="D47" s="91">
        <f>'пр.3'!F1211</f>
        <v>36</v>
      </c>
      <c r="E47" s="164">
        <f>'пр.3'!G1211</f>
        <v>0</v>
      </c>
      <c r="F47" s="91">
        <f t="shared" si="0"/>
        <v>0</v>
      </c>
    </row>
    <row r="48" spans="1:11" ht="15">
      <c r="A48" s="9" t="s">
        <v>44</v>
      </c>
      <c r="B48" s="44"/>
      <c r="C48" s="44"/>
      <c r="D48" s="92">
        <f>D5+D12+D14+D16+D22+D26+D28+D34+D37+D42+D44+D46</f>
        <v>683239.7999999999</v>
      </c>
      <c r="E48" s="165">
        <f>E5+E12+E14+E16+E22+E26+E28+E34+E37+E42+E44+E46</f>
        <v>441807.80000000005</v>
      </c>
      <c r="F48" s="90">
        <f t="shared" si="0"/>
        <v>64.66365103438062</v>
      </c>
      <c r="G48" s="80"/>
      <c r="H48" s="23"/>
      <c r="I48" s="23"/>
      <c r="J48" s="23"/>
      <c r="K48" s="80"/>
    </row>
    <row r="49" spans="1:11" ht="15">
      <c r="A49" s="2"/>
      <c r="B49" s="46"/>
      <c r="C49" s="46"/>
      <c r="D49" s="47"/>
      <c r="E49" s="82"/>
      <c r="F49" s="82"/>
      <c r="G49" s="82"/>
      <c r="H49" s="82"/>
      <c r="I49" s="82"/>
      <c r="J49" s="82"/>
      <c r="K49" s="82"/>
    </row>
    <row r="50" spans="1:4" ht="15">
      <c r="A50" s="237"/>
      <c r="B50" s="237"/>
      <c r="C50" s="237"/>
      <c r="D50" s="237"/>
    </row>
    <row r="51" spans="1:4" ht="15">
      <c r="A51" s="3"/>
      <c r="B51" s="48"/>
      <c r="C51" s="48"/>
      <c r="D51" s="52"/>
    </row>
    <row r="52" spans="1:4" ht="15">
      <c r="A52" s="236"/>
      <c r="B52" s="236"/>
      <c r="C52" s="236"/>
      <c r="D52" s="236"/>
    </row>
    <row r="53" spans="1:4" ht="15">
      <c r="A53" s="236"/>
      <c r="B53" s="236"/>
      <c r="C53" s="236"/>
      <c r="D53" s="236"/>
    </row>
    <row r="54" spans="1:4" ht="15">
      <c r="A54" s="3"/>
      <c r="B54" s="48"/>
      <c r="C54" s="48"/>
      <c r="D54" s="49"/>
    </row>
    <row r="55" spans="1:3" ht="15">
      <c r="A55" s="4"/>
      <c r="B55" s="50"/>
      <c r="C55" s="50"/>
    </row>
    <row r="56" spans="1:3" ht="15">
      <c r="A56" s="4"/>
      <c r="B56" s="50"/>
      <c r="C56" s="50"/>
    </row>
    <row r="57" spans="1:3" ht="15">
      <c r="A57" s="4"/>
      <c r="B57" s="50"/>
      <c r="C57" s="50"/>
    </row>
    <row r="58" spans="1:3" ht="15">
      <c r="A58" s="4"/>
      <c r="B58" s="50"/>
      <c r="C58" s="50"/>
    </row>
    <row r="59" spans="1:3" ht="15">
      <c r="A59" s="4"/>
      <c r="B59" s="50"/>
      <c r="C59" s="50"/>
    </row>
    <row r="60" spans="1:3" ht="15">
      <c r="A60" s="4"/>
      <c r="B60" s="50"/>
      <c r="C60" s="50"/>
    </row>
    <row r="61" spans="1:3" ht="15">
      <c r="A61" s="4"/>
      <c r="B61" s="50"/>
      <c r="C61" s="50"/>
    </row>
    <row r="62" spans="1:3" ht="15">
      <c r="A62" s="4"/>
      <c r="B62" s="50"/>
      <c r="C62" s="50"/>
    </row>
    <row r="63" spans="1:3" ht="15">
      <c r="A63" s="4"/>
      <c r="B63" s="50"/>
      <c r="C63" s="50"/>
    </row>
    <row r="64" spans="1:3" ht="15">
      <c r="A64" s="4"/>
      <c r="B64" s="50"/>
      <c r="C64" s="50"/>
    </row>
    <row r="65" spans="1:3" ht="15">
      <c r="A65" s="4"/>
      <c r="B65" s="50"/>
      <c r="C65" s="50"/>
    </row>
    <row r="66" spans="1:3" ht="15">
      <c r="A66" s="4"/>
      <c r="B66" s="50"/>
      <c r="C66" s="50"/>
    </row>
    <row r="67" spans="1:3" ht="15">
      <c r="A67" s="4"/>
      <c r="B67" s="50"/>
      <c r="C67" s="50"/>
    </row>
    <row r="68" spans="1:3" ht="15">
      <c r="A68" s="4"/>
      <c r="B68" s="50"/>
      <c r="C68" s="50"/>
    </row>
  </sheetData>
  <sheetProtection/>
  <mergeCells count="4">
    <mergeCell ref="A53:D53"/>
    <mergeCell ref="A50:D50"/>
    <mergeCell ref="A52:D52"/>
    <mergeCell ref="A1:F1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2"/>
  <sheetViews>
    <sheetView zoomScalePageLayoutView="0" workbookViewId="0" topLeftCell="A1">
      <selection activeCell="F1212" sqref="F1212"/>
    </sheetView>
  </sheetViews>
  <sheetFormatPr defaultColWidth="9.125" defaultRowHeight="12.75"/>
  <cols>
    <col min="1" max="1" width="86.875" style="109" customWidth="1"/>
    <col min="2" max="2" width="4.50390625" style="126" customWidth="1"/>
    <col min="3" max="3" width="4.625" style="126" customWidth="1"/>
    <col min="4" max="4" width="14.00390625" style="126" customWidth="1"/>
    <col min="5" max="5" width="4.50390625" style="126" customWidth="1"/>
    <col min="6" max="6" width="9.50390625" style="126" customWidth="1"/>
    <col min="7" max="7" width="11.00390625" style="11" customWidth="1"/>
    <col min="8" max="8" width="9.625" style="11" customWidth="1"/>
    <col min="9" max="13" width="1.12109375" style="11" customWidth="1"/>
    <col min="14" max="14" width="43.125" style="83" customWidth="1"/>
    <col min="15" max="18" width="9.125" style="83" customWidth="1"/>
    <col min="19" max="16384" width="9.125" style="11" customWidth="1"/>
  </cols>
  <sheetData>
    <row r="1" spans="1:7" ht="43.5" customHeight="1">
      <c r="A1" s="238" t="s">
        <v>782</v>
      </c>
      <c r="B1" s="239"/>
      <c r="C1" s="239"/>
      <c r="D1" s="239"/>
      <c r="E1" s="239"/>
      <c r="F1" s="239"/>
      <c r="G1" s="29"/>
    </row>
    <row r="2" spans="8:17" ht="12.75">
      <c r="H2" s="126" t="s">
        <v>1</v>
      </c>
      <c r="N2" s="84"/>
      <c r="O2" s="84"/>
      <c r="P2" s="84"/>
      <c r="Q2" s="84"/>
    </row>
    <row r="3" spans="1:17" ht="79.5" customHeight="1">
      <c r="A3" s="136" t="s">
        <v>32</v>
      </c>
      <c r="B3" s="127" t="s">
        <v>46</v>
      </c>
      <c r="C3" s="127" t="s">
        <v>45</v>
      </c>
      <c r="D3" s="127" t="s">
        <v>47</v>
      </c>
      <c r="E3" s="127" t="s">
        <v>48</v>
      </c>
      <c r="F3" s="73" t="s">
        <v>654</v>
      </c>
      <c r="G3" s="168" t="s">
        <v>792</v>
      </c>
      <c r="H3" s="161" t="s">
        <v>783</v>
      </c>
      <c r="N3" s="84"/>
      <c r="O3" s="84"/>
      <c r="P3" s="89"/>
      <c r="Q3" s="89"/>
    </row>
    <row r="4" spans="1:17" ht="12.75">
      <c r="A4" s="136">
        <v>1</v>
      </c>
      <c r="B4" s="127">
        <v>2</v>
      </c>
      <c r="C4" s="127">
        <v>3</v>
      </c>
      <c r="D4" s="127">
        <v>4</v>
      </c>
      <c r="E4" s="127">
        <v>5</v>
      </c>
      <c r="F4" s="127">
        <v>6</v>
      </c>
      <c r="G4" s="167">
        <v>7</v>
      </c>
      <c r="H4" s="22">
        <v>8</v>
      </c>
      <c r="N4" s="84"/>
      <c r="O4" s="84"/>
      <c r="P4" s="89"/>
      <c r="Q4" s="89"/>
    </row>
    <row r="5" spans="1:17" ht="15.75" customHeight="1">
      <c r="A5" s="58" t="s">
        <v>2</v>
      </c>
      <c r="B5" s="60" t="s">
        <v>66</v>
      </c>
      <c r="C5" s="60" t="s">
        <v>36</v>
      </c>
      <c r="D5" s="56"/>
      <c r="E5" s="56"/>
      <c r="F5" s="61">
        <f>F6+F14+F44+F75+F113+F108</f>
        <v>157042.7</v>
      </c>
      <c r="G5" s="169">
        <f>G6+G14+G44+G75+G113+G108</f>
        <v>103696.40000000001</v>
      </c>
      <c r="H5" s="228">
        <f>G5/F5*100</f>
        <v>66.03070375127274</v>
      </c>
      <c r="N5" s="84"/>
      <c r="O5" s="84"/>
      <c r="P5" s="89"/>
      <c r="Q5" s="89"/>
    </row>
    <row r="6" spans="1:17" ht="26.25">
      <c r="A6" s="138" t="s">
        <v>15</v>
      </c>
      <c r="B6" s="60" t="s">
        <v>66</v>
      </c>
      <c r="C6" s="60" t="s">
        <v>67</v>
      </c>
      <c r="D6" s="60"/>
      <c r="E6" s="60"/>
      <c r="F6" s="61">
        <f aca="true" t="shared" si="0" ref="F6:G10">F7</f>
        <v>3933.2</v>
      </c>
      <c r="G6" s="169">
        <f t="shared" si="0"/>
        <v>3436.5</v>
      </c>
      <c r="H6" s="228">
        <f aca="true" t="shared" si="1" ref="H6:H69">G6/F6*100</f>
        <v>87.37160581714635</v>
      </c>
      <c r="N6" s="84"/>
      <c r="O6" s="84"/>
      <c r="P6" s="89"/>
      <c r="Q6" s="89"/>
    </row>
    <row r="7" spans="1:17" ht="26.25">
      <c r="A7" s="27" t="s">
        <v>424</v>
      </c>
      <c r="B7" s="56" t="s">
        <v>66</v>
      </c>
      <c r="C7" s="56" t="s">
        <v>67</v>
      </c>
      <c r="D7" s="56" t="s">
        <v>218</v>
      </c>
      <c r="E7" s="56"/>
      <c r="F7" s="55">
        <f t="shared" si="0"/>
        <v>3933.2</v>
      </c>
      <c r="G7" s="170">
        <f t="shared" si="0"/>
        <v>3436.5</v>
      </c>
      <c r="H7" s="226">
        <f t="shared" si="1"/>
        <v>87.37160581714635</v>
      </c>
      <c r="N7" s="84"/>
      <c r="O7" s="84"/>
      <c r="P7" s="89"/>
      <c r="Q7" s="89"/>
    </row>
    <row r="8" spans="1:18" s="28" customFormat="1" ht="12.75">
      <c r="A8" s="27" t="s">
        <v>16</v>
      </c>
      <c r="B8" s="56" t="s">
        <v>66</v>
      </c>
      <c r="C8" s="56" t="s">
        <v>67</v>
      </c>
      <c r="D8" s="56" t="s">
        <v>242</v>
      </c>
      <c r="E8" s="56"/>
      <c r="F8" s="55">
        <f t="shared" si="0"/>
        <v>3933.2</v>
      </c>
      <c r="G8" s="170">
        <f t="shared" si="0"/>
        <v>3436.5</v>
      </c>
      <c r="H8" s="226">
        <f t="shared" si="1"/>
        <v>87.37160581714635</v>
      </c>
      <c r="N8" s="84"/>
      <c r="O8" s="84"/>
      <c r="P8" s="89"/>
      <c r="Q8" s="89"/>
      <c r="R8" s="86"/>
    </row>
    <row r="9" spans="1:18" s="28" customFormat="1" ht="12.75">
      <c r="A9" s="27" t="s">
        <v>240</v>
      </c>
      <c r="B9" s="56" t="s">
        <v>66</v>
      </c>
      <c r="C9" s="56" t="s">
        <v>67</v>
      </c>
      <c r="D9" s="56" t="s">
        <v>243</v>
      </c>
      <c r="E9" s="56"/>
      <c r="F9" s="55">
        <f t="shared" si="0"/>
        <v>3933.2</v>
      </c>
      <c r="G9" s="170">
        <f t="shared" si="0"/>
        <v>3436.5</v>
      </c>
      <c r="H9" s="226">
        <f t="shared" si="1"/>
        <v>87.37160581714635</v>
      </c>
      <c r="N9" s="84"/>
      <c r="O9" s="84"/>
      <c r="P9" s="89"/>
      <c r="Q9" s="89"/>
      <c r="R9" s="86"/>
    </row>
    <row r="10" spans="1:17" ht="39" customHeight="1">
      <c r="A10" s="27" t="s">
        <v>103</v>
      </c>
      <c r="B10" s="56" t="s">
        <v>66</v>
      </c>
      <c r="C10" s="56" t="s">
        <v>67</v>
      </c>
      <c r="D10" s="56" t="s">
        <v>243</v>
      </c>
      <c r="E10" s="56" t="s">
        <v>104</v>
      </c>
      <c r="F10" s="55">
        <f t="shared" si="0"/>
        <v>3933.2</v>
      </c>
      <c r="G10" s="170">
        <f t="shared" si="0"/>
        <v>3436.5</v>
      </c>
      <c r="H10" s="226">
        <f t="shared" si="1"/>
        <v>87.37160581714635</v>
      </c>
      <c r="N10" s="84"/>
      <c r="O10" s="84"/>
      <c r="P10" s="89"/>
      <c r="Q10" s="89"/>
    </row>
    <row r="11" spans="1:17" ht="15.75" customHeight="1">
      <c r="A11" s="27" t="s">
        <v>94</v>
      </c>
      <c r="B11" s="56" t="s">
        <v>66</v>
      </c>
      <c r="C11" s="56" t="s">
        <v>67</v>
      </c>
      <c r="D11" s="56" t="s">
        <v>243</v>
      </c>
      <c r="E11" s="56" t="s">
        <v>95</v>
      </c>
      <c r="F11" s="55">
        <f>F12+F13</f>
        <v>3933.2</v>
      </c>
      <c r="G11" s="170">
        <f>G12+G13</f>
        <v>3436.5</v>
      </c>
      <c r="H11" s="226">
        <f t="shared" si="1"/>
        <v>87.37160581714635</v>
      </c>
      <c r="N11" s="84"/>
      <c r="O11" s="84"/>
      <c r="P11" s="89"/>
      <c r="Q11" s="89"/>
    </row>
    <row r="12" spans="1:17" ht="12.75">
      <c r="A12" s="27" t="s">
        <v>159</v>
      </c>
      <c r="B12" s="56" t="s">
        <v>66</v>
      </c>
      <c r="C12" s="56" t="s">
        <v>67</v>
      </c>
      <c r="D12" s="56" t="s">
        <v>243</v>
      </c>
      <c r="E12" s="56" t="s">
        <v>96</v>
      </c>
      <c r="F12" s="55">
        <f>'пр.4 вед.стр.'!G13</f>
        <v>3301.1</v>
      </c>
      <c r="G12" s="170">
        <f>'пр.4 вед.стр.'!H13</f>
        <v>2883.4</v>
      </c>
      <c r="H12" s="226">
        <f t="shared" si="1"/>
        <v>87.34664202841478</v>
      </c>
      <c r="N12" s="84"/>
      <c r="O12" s="84"/>
      <c r="P12" s="89"/>
      <c r="Q12" s="89"/>
    </row>
    <row r="13" spans="1:17" ht="26.25">
      <c r="A13" s="27" t="s">
        <v>161</v>
      </c>
      <c r="B13" s="56" t="s">
        <v>66</v>
      </c>
      <c r="C13" s="56" t="s">
        <v>67</v>
      </c>
      <c r="D13" s="56" t="s">
        <v>243</v>
      </c>
      <c r="E13" s="56" t="s">
        <v>160</v>
      </c>
      <c r="F13" s="55">
        <f>'пр.4 вед.стр.'!G14</f>
        <v>632.1</v>
      </c>
      <c r="G13" s="170">
        <f>'пр.4 вед.стр.'!H14</f>
        <v>553.1</v>
      </c>
      <c r="H13" s="226">
        <f t="shared" si="1"/>
        <v>87.50197753520013</v>
      </c>
      <c r="N13" s="84"/>
      <c r="O13" s="84"/>
      <c r="P13" s="89"/>
      <c r="Q13" s="89"/>
    </row>
    <row r="14" spans="1:17" ht="26.25">
      <c r="A14" s="138" t="s">
        <v>20</v>
      </c>
      <c r="B14" s="60" t="s">
        <v>66</v>
      </c>
      <c r="C14" s="60" t="s">
        <v>70</v>
      </c>
      <c r="D14" s="60"/>
      <c r="E14" s="60"/>
      <c r="F14" s="61">
        <f>F15+F21</f>
        <v>5124.6</v>
      </c>
      <c r="G14" s="169">
        <f>G15+G21</f>
        <v>3830.3</v>
      </c>
      <c r="H14" s="228">
        <f t="shared" si="1"/>
        <v>74.74339460640832</v>
      </c>
      <c r="N14" s="84"/>
      <c r="O14" s="84"/>
      <c r="P14" s="89"/>
      <c r="Q14" s="89"/>
    </row>
    <row r="15" spans="1:17" ht="12.75">
      <c r="A15" s="27" t="s">
        <v>367</v>
      </c>
      <c r="B15" s="56" t="s">
        <v>66</v>
      </c>
      <c r="C15" s="56" t="s">
        <v>70</v>
      </c>
      <c r="D15" s="56" t="s">
        <v>219</v>
      </c>
      <c r="E15" s="56"/>
      <c r="F15" s="55">
        <f aca="true" t="shared" si="2" ref="F15:G19">F16</f>
        <v>144</v>
      </c>
      <c r="G15" s="170">
        <f t="shared" si="2"/>
        <v>184</v>
      </c>
      <c r="H15" s="226">
        <f t="shared" si="1"/>
        <v>127.77777777777777</v>
      </c>
      <c r="N15" s="84"/>
      <c r="O15" s="84"/>
      <c r="P15" s="89"/>
      <c r="Q15" s="89"/>
    </row>
    <row r="16" spans="1:17" ht="12.75">
      <c r="A16" s="27" t="s">
        <v>368</v>
      </c>
      <c r="B16" s="56" t="s">
        <v>66</v>
      </c>
      <c r="C16" s="56" t="s">
        <v>70</v>
      </c>
      <c r="D16" s="56" t="s">
        <v>365</v>
      </c>
      <c r="E16" s="56"/>
      <c r="F16" s="55">
        <f t="shared" si="2"/>
        <v>144</v>
      </c>
      <c r="G16" s="170">
        <f t="shared" si="2"/>
        <v>184</v>
      </c>
      <c r="H16" s="226">
        <f t="shared" si="1"/>
        <v>127.77777777777777</v>
      </c>
      <c r="N16" s="84"/>
      <c r="O16" s="84"/>
      <c r="P16" s="89"/>
      <c r="Q16" s="89"/>
    </row>
    <row r="17" spans="1:17" ht="39">
      <c r="A17" s="27" t="s">
        <v>292</v>
      </c>
      <c r="B17" s="56" t="s">
        <v>66</v>
      </c>
      <c r="C17" s="56" t="s">
        <v>70</v>
      </c>
      <c r="D17" s="56" t="s">
        <v>366</v>
      </c>
      <c r="E17" s="56"/>
      <c r="F17" s="55">
        <f t="shared" si="2"/>
        <v>144</v>
      </c>
      <c r="G17" s="170">
        <f t="shared" si="2"/>
        <v>184</v>
      </c>
      <c r="H17" s="226">
        <f t="shared" si="1"/>
        <v>127.77777777777777</v>
      </c>
      <c r="N17" s="84"/>
      <c r="O17" s="84"/>
      <c r="P17" s="89"/>
      <c r="Q17" s="89"/>
    </row>
    <row r="18" spans="1:17" ht="39">
      <c r="A18" s="27" t="s">
        <v>103</v>
      </c>
      <c r="B18" s="56" t="s">
        <v>66</v>
      </c>
      <c r="C18" s="56" t="s">
        <v>70</v>
      </c>
      <c r="D18" s="56" t="s">
        <v>366</v>
      </c>
      <c r="E18" s="56" t="s">
        <v>104</v>
      </c>
      <c r="F18" s="55">
        <f t="shared" si="2"/>
        <v>144</v>
      </c>
      <c r="G18" s="170">
        <f t="shared" si="2"/>
        <v>184</v>
      </c>
      <c r="H18" s="226">
        <f t="shared" si="1"/>
        <v>127.77777777777777</v>
      </c>
      <c r="N18" s="84"/>
      <c r="O18" s="84"/>
      <c r="P18" s="89"/>
      <c r="Q18" s="89"/>
    </row>
    <row r="19" spans="1:17" ht="12.75">
      <c r="A19" s="27" t="s">
        <v>94</v>
      </c>
      <c r="B19" s="56" t="s">
        <v>66</v>
      </c>
      <c r="C19" s="56" t="s">
        <v>70</v>
      </c>
      <c r="D19" s="56" t="s">
        <v>366</v>
      </c>
      <c r="E19" s="56" t="s">
        <v>95</v>
      </c>
      <c r="F19" s="55">
        <f t="shared" si="2"/>
        <v>144</v>
      </c>
      <c r="G19" s="170">
        <f t="shared" si="2"/>
        <v>184</v>
      </c>
      <c r="H19" s="226">
        <f t="shared" si="1"/>
        <v>127.77777777777777</v>
      </c>
      <c r="N19" s="84"/>
      <c r="O19" s="84"/>
      <c r="P19" s="89"/>
      <c r="Q19" s="89"/>
    </row>
    <row r="20" spans="1:17" ht="26.25">
      <c r="A20" s="27" t="s">
        <v>97</v>
      </c>
      <c r="B20" s="56" t="s">
        <v>66</v>
      </c>
      <c r="C20" s="56" t="s">
        <v>70</v>
      </c>
      <c r="D20" s="56" t="s">
        <v>366</v>
      </c>
      <c r="E20" s="56" t="s">
        <v>98</v>
      </c>
      <c r="F20" s="55">
        <f>'пр.4 вед.стр.'!G312</f>
        <v>144</v>
      </c>
      <c r="G20" s="170">
        <f>'пр.4 вед.стр.'!H312</f>
        <v>184</v>
      </c>
      <c r="H20" s="226">
        <f t="shared" si="1"/>
        <v>127.77777777777777</v>
      </c>
      <c r="N20" s="84"/>
      <c r="O20" s="84"/>
      <c r="P20" s="89"/>
      <c r="Q20" s="89"/>
    </row>
    <row r="21" spans="1:17" ht="26.25">
      <c r="A21" s="27" t="s">
        <v>424</v>
      </c>
      <c r="B21" s="56" t="s">
        <v>66</v>
      </c>
      <c r="C21" s="56" t="s">
        <v>70</v>
      </c>
      <c r="D21" s="56" t="s">
        <v>218</v>
      </c>
      <c r="E21" s="56"/>
      <c r="F21" s="55">
        <f>F22+F38</f>
        <v>4980.6</v>
      </c>
      <c r="G21" s="170">
        <f>G22+G38</f>
        <v>3646.3</v>
      </c>
      <c r="H21" s="226">
        <f t="shared" si="1"/>
        <v>73.21005501345219</v>
      </c>
      <c r="N21" s="84"/>
      <c r="O21" s="84"/>
      <c r="P21" s="89"/>
      <c r="Q21" s="89"/>
    </row>
    <row r="22" spans="1:17" ht="12.75">
      <c r="A22" s="27" t="s">
        <v>50</v>
      </c>
      <c r="B22" s="56" t="s">
        <v>66</v>
      </c>
      <c r="C22" s="56" t="s">
        <v>70</v>
      </c>
      <c r="D22" s="56" t="s">
        <v>244</v>
      </c>
      <c r="E22" s="56"/>
      <c r="F22" s="55">
        <f>F23+F29</f>
        <v>1548.6</v>
      </c>
      <c r="G22" s="170">
        <f>G23+G29</f>
        <v>811.9000000000001</v>
      </c>
      <c r="H22" s="226">
        <f t="shared" si="1"/>
        <v>52.42799948340438</v>
      </c>
      <c r="N22" s="84"/>
      <c r="O22" s="84"/>
      <c r="P22" s="89"/>
      <c r="Q22" s="89"/>
    </row>
    <row r="23" spans="1:17" ht="12.75">
      <c r="A23" s="27" t="s">
        <v>240</v>
      </c>
      <c r="B23" s="56" t="s">
        <v>66</v>
      </c>
      <c r="C23" s="56" t="s">
        <v>70</v>
      </c>
      <c r="D23" s="56" t="s">
        <v>245</v>
      </c>
      <c r="E23" s="56"/>
      <c r="F23" s="55">
        <f>F24</f>
        <v>1005.1</v>
      </c>
      <c r="G23" s="170">
        <f>G24</f>
        <v>671.7</v>
      </c>
      <c r="H23" s="226">
        <f t="shared" si="1"/>
        <v>66.82917122674361</v>
      </c>
      <c r="N23" s="84"/>
      <c r="O23" s="84"/>
      <c r="P23" s="89"/>
      <c r="Q23" s="89"/>
    </row>
    <row r="24" spans="1:17" ht="39">
      <c r="A24" s="27" t="s">
        <v>103</v>
      </c>
      <c r="B24" s="56" t="s">
        <v>66</v>
      </c>
      <c r="C24" s="56" t="s">
        <v>70</v>
      </c>
      <c r="D24" s="56" t="s">
        <v>245</v>
      </c>
      <c r="E24" s="56" t="s">
        <v>104</v>
      </c>
      <c r="F24" s="55">
        <f>F25</f>
        <v>1005.1</v>
      </c>
      <c r="G24" s="170">
        <f>G25</f>
        <v>671.7</v>
      </c>
      <c r="H24" s="226">
        <f t="shared" si="1"/>
        <v>66.82917122674361</v>
      </c>
      <c r="N24" s="84"/>
      <c r="O24" s="84"/>
      <c r="P24" s="89"/>
      <c r="Q24" s="89"/>
    </row>
    <row r="25" spans="1:17" ht="12.75">
      <c r="A25" s="27" t="s">
        <v>94</v>
      </c>
      <c r="B25" s="56" t="s">
        <v>66</v>
      </c>
      <c r="C25" s="56" t="s">
        <v>70</v>
      </c>
      <c r="D25" s="56" t="s">
        <v>245</v>
      </c>
      <c r="E25" s="56" t="s">
        <v>95</v>
      </c>
      <c r="F25" s="55">
        <f>F26+F27+F28</f>
        <v>1005.1</v>
      </c>
      <c r="G25" s="170">
        <f>G26+G27+G28</f>
        <v>671.7</v>
      </c>
      <c r="H25" s="226">
        <f t="shared" si="1"/>
        <v>66.82917122674361</v>
      </c>
      <c r="N25" s="84"/>
      <c r="O25" s="84"/>
      <c r="P25" s="89"/>
      <c r="Q25" s="89"/>
    </row>
    <row r="26" spans="1:17" ht="12.75">
      <c r="A26" s="27" t="s">
        <v>159</v>
      </c>
      <c r="B26" s="56" t="s">
        <v>66</v>
      </c>
      <c r="C26" s="56" t="s">
        <v>70</v>
      </c>
      <c r="D26" s="56" t="s">
        <v>245</v>
      </c>
      <c r="E26" s="56" t="s">
        <v>96</v>
      </c>
      <c r="F26" s="55">
        <f>'пр.4 вед.стр.'!G318</f>
        <v>752</v>
      </c>
      <c r="G26" s="170">
        <f>'пр.4 вед.стр.'!H318</f>
        <v>515.5</v>
      </c>
      <c r="H26" s="226">
        <f t="shared" si="1"/>
        <v>68.55053191489363</v>
      </c>
      <c r="N26" s="84"/>
      <c r="O26" s="84"/>
      <c r="P26" s="89"/>
      <c r="Q26" s="89"/>
    </row>
    <row r="27" spans="1:17" ht="26.25">
      <c r="A27" s="27" t="s">
        <v>97</v>
      </c>
      <c r="B27" s="56" t="s">
        <v>66</v>
      </c>
      <c r="C27" s="56" t="s">
        <v>70</v>
      </c>
      <c r="D27" s="56" t="s">
        <v>245</v>
      </c>
      <c r="E27" s="56" t="s">
        <v>98</v>
      </c>
      <c r="F27" s="55">
        <f>'пр.4 вед.стр.'!G319</f>
        <v>26</v>
      </c>
      <c r="G27" s="170">
        <f>'пр.4 вед.стр.'!H319</f>
        <v>5</v>
      </c>
      <c r="H27" s="226">
        <f t="shared" si="1"/>
        <v>19.230769230769234</v>
      </c>
      <c r="N27" s="84"/>
      <c r="O27" s="84"/>
      <c r="P27" s="89"/>
      <c r="Q27" s="89"/>
    </row>
    <row r="28" spans="1:17" ht="26.25">
      <c r="A28" s="27" t="s">
        <v>161</v>
      </c>
      <c r="B28" s="56" t="s">
        <v>66</v>
      </c>
      <c r="C28" s="56" t="s">
        <v>70</v>
      </c>
      <c r="D28" s="56" t="s">
        <v>245</v>
      </c>
      <c r="E28" s="56" t="s">
        <v>160</v>
      </c>
      <c r="F28" s="55">
        <f>'пр.4 вед.стр.'!G320</f>
        <v>227.1</v>
      </c>
      <c r="G28" s="170">
        <f>'пр.4 вед.стр.'!H320</f>
        <v>151.2</v>
      </c>
      <c r="H28" s="226">
        <f t="shared" si="1"/>
        <v>66.5785997357992</v>
      </c>
      <c r="N28" s="84"/>
      <c r="O28" s="84"/>
      <c r="P28" s="89"/>
      <c r="Q28" s="89"/>
    </row>
    <row r="29" spans="1:17" ht="12.75">
      <c r="A29" s="27" t="s">
        <v>241</v>
      </c>
      <c r="B29" s="56" t="s">
        <v>66</v>
      </c>
      <c r="C29" s="56" t="s">
        <v>70</v>
      </c>
      <c r="D29" s="56" t="s">
        <v>246</v>
      </c>
      <c r="E29" s="56"/>
      <c r="F29" s="55">
        <f>F30+F33</f>
        <v>543.5</v>
      </c>
      <c r="G29" s="170">
        <f>G30+G33</f>
        <v>140.2</v>
      </c>
      <c r="H29" s="226">
        <f t="shared" si="1"/>
        <v>25.795768169273224</v>
      </c>
      <c r="N29" s="84"/>
      <c r="O29" s="84"/>
      <c r="P29" s="89"/>
      <c r="Q29" s="89"/>
    </row>
    <row r="30" spans="1:17" ht="12.75">
      <c r="A30" s="27" t="s">
        <v>622</v>
      </c>
      <c r="B30" s="56" t="s">
        <v>66</v>
      </c>
      <c r="C30" s="56" t="s">
        <v>70</v>
      </c>
      <c r="D30" s="56" t="s">
        <v>246</v>
      </c>
      <c r="E30" s="56" t="s">
        <v>105</v>
      </c>
      <c r="F30" s="55">
        <f>F31</f>
        <v>541</v>
      </c>
      <c r="G30" s="170">
        <f>G31</f>
        <v>140.1</v>
      </c>
      <c r="H30" s="226">
        <f t="shared" si="1"/>
        <v>25.89648798521257</v>
      </c>
      <c r="N30" s="84"/>
      <c r="O30" s="84"/>
      <c r="P30" s="89"/>
      <c r="Q30" s="89"/>
    </row>
    <row r="31" spans="1:17" ht="14.25" customHeight="1">
      <c r="A31" s="27" t="s">
        <v>99</v>
      </c>
      <c r="B31" s="56" t="s">
        <v>66</v>
      </c>
      <c r="C31" s="56" t="s">
        <v>70</v>
      </c>
      <c r="D31" s="56" t="s">
        <v>246</v>
      </c>
      <c r="E31" s="56" t="s">
        <v>100</v>
      </c>
      <c r="F31" s="55">
        <f>F32</f>
        <v>541</v>
      </c>
      <c r="G31" s="170">
        <f>G32</f>
        <v>140.1</v>
      </c>
      <c r="H31" s="226">
        <f t="shared" si="1"/>
        <v>25.89648798521257</v>
      </c>
      <c r="N31" s="84"/>
      <c r="O31" s="84"/>
      <c r="P31" s="89"/>
      <c r="Q31" s="89"/>
    </row>
    <row r="32" spans="1:17" ht="14.25" customHeight="1">
      <c r="A32" s="27" t="s">
        <v>101</v>
      </c>
      <c r="B32" s="56" t="s">
        <v>66</v>
      </c>
      <c r="C32" s="56" t="s">
        <v>70</v>
      </c>
      <c r="D32" s="56" t="s">
        <v>246</v>
      </c>
      <c r="E32" s="56" t="s">
        <v>102</v>
      </c>
      <c r="F32" s="55">
        <f>'пр.4 вед.стр.'!G324</f>
        <v>541</v>
      </c>
      <c r="G32" s="170">
        <f>'пр.4 вед.стр.'!H324</f>
        <v>140.1</v>
      </c>
      <c r="H32" s="226">
        <f t="shared" si="1"/>
        <v>25.89648798521257</v>
      </c>
      <c r="N32" s="84"/>
      <c r="O32" s="84"/>
      <c r="P32" s="89"/>
      <c r="Q32" s="89"/>
    </row>
    <row r="33" spans="1:17" ht="12.75">
      <c r="A33" s="27" t="s">
        <v>129</v>
      </c>
      <c r="B33" s="56" t="s">
        <v>66</v>
      </c>
      <c r="C33" s="56" t="s">
        <v>70</v>
      </c>
      <c r="D33" s="56" t="s">
        <v>246</v>
      </c>
      <c r="E33" s="56" t="s">
        <v>130</v>
      </c>
      <c r="F33" s="55">
        <f>F34</f>
        <v>2.5</v>
      </c>
      <c r="G33" s="170">
        <f>G34</f>
        <v>0.1</v>
      </c>
      <c r="H33" s="226">
        <f t="shared" si="1"/>
        <v>4</v>
      </c>
      <c r="N33" s="84"/>
      <c r="O33" s="84"/>
      <c r="P33" s="89"/>
      <c r="Q33" s="89"/>
    </row>
    <row r="34" spans="1:17" ht="12.75">
      <c r="A34" s="27" t="s">
        <v>132</v>
      </c>
      <c r="B34" s="56" t="s">
        <v>66</v>
      </c>
      <c r="C34" s="56" t="s">
        <v>70</v>
      </c>
      <c r="D34" s="56" t="s">
        <v>246</v>
      </c>
      <c r="E34" s="56" t="s">
        <v>133</v>
      </c>
      <c r="F34" s="55">
        <f>F35+F36+F37</f>
        <v>2.5</v>
      </c>
      <c r="G34" s="170">
        <f>G35+G36+G37</f>
        <v>0.1</v>
      </c>
      <c r="H34" s="226">
        <f t="shared" si="1"/>
        <v>4</v>
      </c>
      <c r="N34" s="84"/>
      <c r="O34" s="84"/>
      <c r="P34" s="89"/>
      <c r="Q34" s="89"/>
    </row>
    <row r="35" spans="1:17" ht="12.75">
      <c r="A35" s="27" t="s">
        <v>134</v>
      </c>
      <c r="B35" s="56" t="s">
        <v>66</v>
      </c>
      <c r="C35" s="56" t="s">
        <v>70</v>
      </c>
      <c r="D35" s="56" t="s">
        <v>246</v>
      </c>
      <c r="E35" s="56" t="s">
        <v>135</v>
      </c>
      <c r="F35" s="55">
        <f>'пр.4 вед.стр.'!G327</f>
        <v>0.5</v>
      </c>
      <c r="G35" s="170">
        <f>'пр.4 вед.стр.'!H327</f>
        <v>0</v>
      </c>
      <c r="H35" s="226">
        <f t="shared" si="1"/>
        <v>0</v>
      </c>
      <c r="N35" s="84"/>
      <c r="O35" s="84"/>
      <c r="P35" s="89"/>
      <c r="Q35" s="89"/>
    </row>
    <row r="36" spans="1:17" ht="12.75">
      <c r="A36" s="27" t="s">
        <v>162</v>
      </c>
      <c r="B36" s="56" t="s">
        <v>66</v>
      </c>
      <c r="C36" s="56" t="s">
        <v>70</v>
      </c>
      <c r="D36" s="56" t="s">
        <v>246</v>
      </c>
      <c r="E36" s="56" t="s">
        <v>136</v>
      </c>
      <c r="F36" s="55">
        <f>'пр.4 вед.стр.'!G328</f>
        <v>1</v>
      </c>
      <c r="G36" s="170">
        <f>'пр.4 вед.стр.'!H328</f>
        <v>0</v>
      </c>
      <c r="H36" s="226">
        <f t="shared" si="1"/>
        <v>0</v>
      </c>
      <c r="N36" s="84"/>
      <c r="O36" s="84"/>
      <c r="P36" s="89"/>
      <c r="Q36" s="89"/>
    </row>
    <row r="37" spans="1:17" ht="12.75">
      <c r="A37" s="27" t="s">
        <v>163</v>
      </c>
      <c r="B37" s="56" t="s">
        <v>66</v>
      </c>
      <c r="C37" s="56" t="s">
        <v>70</v>
      </c>
      <c r="D37" s="56" t="s">
        <v>246</v>
      </c>
      <c r="E37" s="56" t="s">
        <v>164</v>
      </c>
      <c r="F37" s="55">
        <f>'пр.4 вед.стр.'!G329</f>
        <v>1</v>
      </c>
      <c r="G37" s="170">
        <f>'пр.4 вед.стр.'!H329</f>
        <v>0.1</v>
      </c>
      <c r="H37" s="226">
        <f t="shared" si="1"/>
        <v>10</v>
      </c>
      <c r="N37" s="84"/>
      <c r="O37" s="84"/>
      <c r="P37" s="89"/>
      <c r="Q37" s="89"/>
    </row>
    <row r="38" spans="1:17" ht="12.75">
      <c r="A38" s="140" t="s">
        <v>167</v>
      </c>
      <c r="B38" s="56" t="s">
        <v>66</v>
      </c>
      <c r="C38" s="56" t="s">
        <v>70</v>
      </c>
      <c r="D38" s="56" t="s">
        <v>249</v>
      </c>
      <c r="E38" s="56"/>
      <c r="F38" s="55">
        <f aca="true" t="shared" si="3" ref="F38:G40">F39</f>
        <v>3432</v>
      </c>
      <c r="G38" s="170">
        <f t="shared" si="3"/>
        <v>2834.4</v>
      </c>
      <c r="H38" s="226">
        <f t="shared" si="1"/>
        <v>82.58741258741259</v>
      </c>
      <c r="N38" s="84"/>
      <c r="O38" s="84"/>
      <c r="P38" s="89"/>
      <c r="Q38" s="89"/>
    </row>
    <row r="39" spans="1:17" ht="12.75">
      <c r="A39" s="27" t="s">
        <v>240</v>
      </c>
      <c r="B39" s="56" t="s">
        <v>66</v>
      </c>
      <c r="C39" s="56" t="s">
        <v>70</v>
      </c>
      <c r="D39" s="56" t="s">
        <v>248</v>
      </c>
      <c r="E39" s="56"/>
      <c r="F39" s="55">
        <f t="shared" si="3"/>
        <v>3432</v>
      </c>
      <c r="G39" s="170">
        <f t="shared" si="3"/>
        <v>2834.4</v>
      </c>
      <c r="H39" s="226">
        <f t="shared" si="1"/>
        <v>82.58741258741259</v>
      </c>
      <c r="N39" s="84"/>
      <c r="O39" s="84"/>
      <c r="P39" s="89"/>
      <c r="Q39" s="89"/>
    </row>
    <row r="40" spans="1:17" ht="39">
      <c r="A40" s="27" t="s">
        <v>103</v>
      </c>
      <c r="B40" s="56" t="s">
        <v>66</v>
      </c>
      <c r="C40" s="56" t="s">
        <v>70</v>
      </c>
      <c r="D40" s="56" t="s">
        <v>248</v>
      </c>
      <c r="E40" s="56" t="s">
        <v>104</v>
      </c>
      <c r="F40" s="55">
        <f t="shared" si="3"/>
        <v>3432</v>
      </c>
      <c r="G40" s="170">
        <f t="shared" si="3"/>
        <v>2834.4</v>
      </c>
      <c r="H40" s="226">
        <f t="shared" si="1"/>
        <v>82.58741258741259</v>
      </c>
      <c r="N40" s="85"/>
      <c r="O40" s="84"/>
      <c r="P40" s="89"/>
      <c r="Q40" s="89"/>
    </row>
    <row r="41" spans="1:17" ht="12.75">
      <c r="A41" s="27" t="s">
        <v>94</v>
      </c>
      <c r="B41" s="56" t="s">
        <v>66</v>
      </c>
      <c r="C41" s="56" t="s">
        <v>70</v>
      </c>
      <c r="D41" s="56" t="s">
        <v>248</v>
      </c>
      <c r="E41" s="56" t="s">
        <v>95</v>
      </c>
      <c r="F41" s="55">
        <f>F42+F43</f>
        <v>3432</v>
      </c>
      <c r="G41" s="170">
        <f>G42+G43</f>
        <v>2834.4</v>
      </c>
      <c r="H41" s="226">
        <f t="shared" si="1"/>
        <v>82.58741258741259</v>
      </c>
      <c r="N41" s="84"/>
      <c r="O41" s="84"/>
      <c r="P41" s="89"/>
      <c r="Q41" s="89"/>
    </row>
    <row r="42" spans="1:17" ht="12.75">
      <c r="A42" s="27" t="s">
        <v>159</v>
      </c>
      <c r="B42" s="56" t="s">
        <v>66</v>
      </c>
      <c r="C42" s="56" t="s">
        <v>70</v>
      </c>
      <c r="D42" s="56" t="s">
        <v>248</v>
      </c>
      <c r="E42" s="56" t="s">
        <v>96</v>
      </c>
      <c r="F42" s="55">
        <f>'пр.4 вед.стр.'!G334</f>
        <v>2866</v>
      </c>
      <c r="G42" s="170">
        <f>'пр.4 вед.стр.'!H334</f>
        <v>2355.8</v>
      </c>
      <c r="H42" s="226">
        <f t="shared" si="1"/>
        <v>82.19818562456386</v>
      </c>
      <c r="N42" s="85"/>
      <c r="O42" s="84"/>
      <c r="P42" s="89"/>
      <c r="Q42" s="89"/>
    </row>
    <row r="43" spans="1:17" ht="26.25">
      <c r="A43" s="27" t="s">
        <v>161</v>
      </c>
      <c r="B43" s="56" t="s">
        <v>66</v>
      </c>
      <c r="C43" s="56" t="s">
        <v>70</v>
      </c>
      <c r="D43" s="56" t="s">
        <v>248</v>
      </c>
      <c r="E43" s="56" t="s">
        <v>160</v>
      </c>
      <c r="F43" s="55">
        <f>'пр.4 вед.стр.'!G335</f>
        <v>566</v>
      </c>
      <c r="G43" s="170">
        <f>'пр.4 вед.стр.'!H335</f>
        <v>478.6</v>
      </c>
      <c r="H43" s="226">
        <f t="shared" si="1"/>
        <v>84.5583038869258</v>
      </c>
      <c r="N43" s="84"/>
      <c r="O43" s="84"/>
      <c r="P43" s="89"/>
      <c r="Q43" s="89"/>
    </row>
    <row r="44" spans="1:17" ht="30.75" customHeight="1">
      <c r="A44" s="58" t="s">
        <v>17</v>
      </c>
      <c r="B44" s="60" t="s">
        <v>66</v>
      </c>
      <c r="C44" s="60" t="s">
        <v>68</v>
      </c>
      <c r="D44" s="60"/>
      <c r="E44" s="60"/>
      <c r="F44" s="61">
        <f>F46+F58</f>
        <v>84432.5</v>
      </c>
      <c r="G44" s="169">
        <f>G46+G58</f>
        <v>57971.4</v>
      </c>
      <c r="H44" s="228">
        <f t="shared" si="1"/>
        <v>68.66005388920144</v>
      </c>
      <c r="N44" s="84"/>
      <c r="O44" s="84"/>
      <c r="P44" s="89"/>
      <c r="Q44" s="89"/>
    </row>
    <row r="45" spans="1:17" ht="18" customHeight="1">
      <c r="A45" s="27" t="s">
        <v>367</v>
      </c>
      <c r="B45" s="56" t="s">
        <v>66</v>
      </c>
      <c r="C45" s="56" t="s">
        <v>68</v>
      </c>
      <c r="D45" s="56" t="s">
        <v>219</v>
      </c>
      <c r="E45" s="60"/>
      <c r="F45" s="61">
        <f>F46</f>
        <v>2000</v>
      </c>
      <c r="G45" s="169">
        <f>G46</f>
        <v>2042.1</v>
      </c>
      <c r="H45" s="228">
        <f t="shared" si="1"/>
        <v>102.105</v>
      </c>
      <c r="N45" s="84"/>
      <c r="O45" s="84"/>
      <c r="P45" s="89"/>
      <c r="Q45" s="89"/>
    </row>
    <row r="46" spans="1:17" ht="16.5" customHeight="1">
      <c r="A46" s="27" t="s">
        <v>368</v>
      </c>
      <c r="B46" s="56" t="s">
        <v>66</v>
      </c>
      <c r="C46" s="56" t="s">
        <v>68</v>
      </c>
      <c r="D46" s="56" t="s">
        <v>365</v>
      </c>
      <c r="E46" s="56"/>
      <c r="F46" s="55">
        <f>F47+F51</f>
        <v>2000</v>
      </c>
      <c r="G46" s="170">
        <f>G47+G51</f>
        <v>2042.1</v>
      </c>
      <c r="H46" s="226">
        <f t="shared" si="1"/>
        <v>102.105</v>
      </c>
      <c r="N46" s="84"/>
      <c r="O46" s="84"/>
      <c r="P46" s="89"/>
      <c r="Q46" s="89"/>
    </row>
    <row r="47" spans="1:17" ht="41.25" customHeight="1">
      <c r="A47" s="27" t="s">
        <v>292</v>
      </c>
      <c r="B47" s="56" t="s">
        <v>66</v>
      </c>
      <c r="C47" s="56" t="s">
        <v>68</v>
      </c>
      <c r="D47" s="56" t="s">
        <v>366</v>
      </c>
      <c r="E47" s="56"/>
      <c r="F47" s="55">
        <f aca="true" t="shared" si="4" ref="F47:G49">F48</f>
        <v>1800</v>
      </c>
      <c r="G47" s="170">
        <f t="shared" si="4"/>
        <v>1921</v>
      </c>
      <c r="H47" s="226">
        <f t="shared" si="1"/>
        <v>106.72222222222223</v>
      </c>
      <c r="N47" s="84"/>
      <c r="O47" s="84"/>
      <c r="P47" s="89"/>
      <c r="Q47" s="89"/>
    </row>
    <row r="48" spans="1:17" ht="42" customHeight="1">
      <c r="A48" s="27" t="s">
        <v>103</v>
      </c>
      <c r="B48" s="56" t="s">
        <v>66</v>
      </c>
      <c r="C48" s="56" t="s">
        <v>68</v>
      </c>
      <c r="D48" s="56" t="s">
        <v>366</v>
      </c>
      <c r="E48" s="56" t="s">
        <v>104</v>
      </c>
      <c r="F48" s="55">
        <f t="shared" si="4"/>
        <v>1800</v>
      </c>
      <c r="G48" s="170">
        <f t="shared" si="4"/>
        <v>1921</v>
      </c>
      <c r="H48" s="226">
        <f t="shared" si="1"/>
        <v>106.72222222222223</v>
      </c>
      <c r="N48" s="84"/>
      <c r="O48" s="84"/>
      <c r="P48" s="89"/>
      <c r="Q48" s="89"/>
    </row>
    <row r="49" spans="1:17" ht="16.5" customHeight="1">
      <c r="A49" s="27" t="s">
        <v>94</v>
      </c>
      <c r="B49" s="56" t="s">
        <v>66</v>
      </c>
      <c r="C49" s="56" t="s">
        <v>68</v>
      </c>
      <c r="D49" s="56" t="s">
        <v>366</v>
      </c>
      <c r="E49" s="56" t="s">
        <v>95</v>
      </c>
      <c r="F49" s="55">
        <f t="shared" si="4"/>
        <v>1800</v>
      </c>
      <c r="G49" s="170">
        <f t="shared" si="4"/>
        <v>1921</v>
      </c>
      <c r="H49" s="226">
        <f t="shared" si="1"/>
        <v>106.72222222222223</v>
      </c>
      <c r="N49" s="84"/>
      <c r="O49" s="84"/>
      <c r="P49" s="89"/>
      <c r="Q49" s="89"/>
    </row>
    <row r="50" spans="1:8" ht="28.5" customHeight="1">
      <c r="A50" s="27" t="s">
        <v>97</v>
      </c>
      <c r="B50" s="56" t="s">
        <v>66</v>
      </c>
      <c r="C50" s="56" t="s">
        <v>68</v>
      </c>
      <c r="D50" s="56" t="s">
        <v>366</v>
      </c>
      <c r="E50" s="56" t="s">
        <v>98</v>
      </c>
      <c r="F50" s="55">
        <f>'пр.4 вед.стр.'!G21</f>
        <v>1800</v>
      </c>
      <c r="G50" s="170">
        <f>'пр.4 вед.стр.'!H21</f>
        <v>1921</v>
      </c>
      <c r="H50" s="226">
        <f t="shared" si="1"/>
        <v>106.72222222222223</v>
      </c>
    </row>
    <row r="51" spans="1:8" ht="18" customHeight="1">
      <c r="A51" s="27" t="s">
        <v>239</v>
      </c>
      <c r="B51" s="56" t="s">
        <v>66</v>
      </c>
      <c r="C51" s="56" t="s">
        <v>68</v>
      </c>
      <c r="D51" s="56" t="s">
        <v>369</v>
      </c>
      <c r="E51" s="56"/>
      <c r="F51" s="55">
        <f>F52+F55</f>
        <v>200</v>
      </c>
      <c r="G51" s="170">
        <f>G52+G55</f>
        <v>121.1</v>
      </c>
      <c r="H51" s="226">
        <f t="shared" si="1"/>
        <v>60.54999999999999</v>
      </c>
    </row>
    <row r="52" spans="1:8" ht="40.5" customHeight="1">
      <c r="A52" s="27" t="s">
        <v>103</v>
      </c>
      <c r="B52" s="56" t="s">
        <v>66</v>
      </c>
      <c r="C52" s="56" t="s">
        <v>68</v>
      </c>
      <c r="D52" s="56" t="s">
        <v>369</v>
      </c>
      <c r="E52" s="56" t="s">
        <v>104</v>
      </c>
      <c r="F52" s="55">
        <f>F53</f>
        <v>150</v>
      </c>
      <c r="G52" s="170">
        <f>G53</f>
        <v>72.5</v>
      </c>
      <c r="H52" s="226">
        <f t="shared" si="1"/>
        <v>48.333333333333336</v>
      </c>
    </row>
    <row r="53" spans="1:8" ht="18" customHeight="1">
      <c r="A53" s="27" t="s">
        <v>94</v>
      </c>
      <c r="B53" s="56" t="s">
        <v>66</v>
      </c>
      <c r="C53" s="56" t="s">
        <v>68</v>
      </c>
      <c r="D53" s="56" t="s">
        <v>369</v>
      </c>
      <c r="E53" s="56" t="s">
        <v>95</v>
      </c>
      <c r="F53" s="55">
        <f>F54</f>
        <v>150</v>
      </c>
      <c r="G53" s="170">
        <f>G54</f>
        <v>72.5</v>
      </c>
      <c r="H53" s="226">
        <f t="shared" si="1"/>
        <v>48.333333333333336</v>
      </c>
    </row>
    <row r="54" spans="1:8" ht="28.5" customHeight="1">
      <c r="A54" s="27" t="s">
        <v>97</v>
      </c>
      <c r="B54" s="56" t="s">
        <v>66</v>
      </c>
      <c r="C54" s="56" t="s">
        <v>68</v>
      </c>
      <c r="D54" s="56" t="s">
        <v>369</v>
      </c>
      <c r="E54" s="56" t="s">
        <v>98</v>
      </c>
      <c r="F54" s="55">
        <f>'пр.4 вед.стр.'!G25</f>
        <v>150</v>
      </c>
      <c r="G54" s="170">
        <f>'пр.4 вед.стр.'!H25</f>
        <v>72.5</v>
      </c>
      <c r="H54" s="226">
        <f t="shared" si="1"/>
        <v>48.333333333333336</v>
      </c>
    </row>
    <row r="55" spans="1:8" ht="21" customHeight="1">
      <c r="A55" s="27" t="s">
        <v>118</v>
      </c>
      <c r="B55" s="56" t="s">
        <v>66</v>
      </c>
      <c r="C55" s="56" t="s">
        <v>68</v>
      </c>
      <c r="D55" s="56" t="s">
        <v>369</v>
      </c>
      <c r="E55" s="56" t="s">
        <v>119</v>
      </c>
      <c r="F55" s="55">
        <f>F56</f>
        <v>50</v>
      </c>
      <c r="G55" s="170">
        <f>G56</f>
        <v>48.6</v>
      </c>
      <c r="H55" s="226">
        <f t="shared" si="1"/>
        <v>97.2</v>
      </c>
    </row>
    <row r="56" spans="1:8" ht="17.25" customHeight="1">
      <c r="A56" s="27" t="s">
        <v>138</v>
      </c>
      <c r="B56" s="56" t="s">
        <v>66</v>
      </c>
      <c r="C56" s="56" t="s">
        <v>68</v>
      </c>
      <c r="D56" s="56" t="s">
        <v>369</v>
      </c>
      <c r="E56" s="56" t="s">
        <v>137</v>
      </c>
      <c r="F56" s="55">
        <f>F57</f>
        <v>50</v>
      </c>
      <c r="G56" s="170">
        <f>G57</f>
        <v>48.6</v>
      </c>
      <c r="H56" s="226">
        <f t="shared" si="1"/>
        <v>97.2</v>
      </c>
    </row>
    <row r="57" spans="1:8" ht="30" customHeight="1">
      <c r="A57" s="27" t="s">
        <v>749</v>
      </c>
      <c r="B57" s="56" t="s">
        <v>66</v>
      </c>
      <c r="C57" s="56" t="s">
        <v>68</v>
      </c>
      <c r="D57" s="56" t="s">
        <v>369</v>
      </c>
      <c r="E57" s="56" t="s">
        <v>140</v>
      </c>
      <c r="F57" s="55">
        <f>'пр.4 вед.стр.'!G28</f>
        <v>50</v>
      </c>
      <c r="G57" s="170">
        <f>'пр.4 вед.стр.'!H28</f>
        <v>48.6</v>
      </c>
      <c r="H57" s="226">
        <f t="shared" si="1"/>
        <v>97.2</v>
      </c>
    </row>
    <row r="58" spans="1:8" ht="28.5" customHeight="1">
      <c r="A58" s="27" t="s">
        <v>424</v>
      </c>
      <c r="B58" s="56" t="s">
        <v>66</v>
      </c>
      <c r="C58" s="56" t="s">
        <v>68</v>
      </c>
      <c r="D58" s="56" t="s">
        <v>218</v>
      </c>
      <c r="E58" s="56"/>
      <c r="F58" s="55">
        <f>F59</f>
        <v>82432.5</v>
      </c>
      <c r="G58" s="170">
        <f>G59</f>
        <v>55929.3</v>
      </c>
      <c r="H58" s="226">
        <f t="shared" si="1"/>
        <v>67.84860340278411</v>
      </c>
    </row>
    <row r="59" spans="1:8" ht="15" customHeight="1">
      <c r="A59" s="27" t="s">
        <v>50</v>
      </c>
      <c r="B59" s="56" t="s">
        <v>66</v>
      </c>
      <c r="C59" s="56" t="s">
        <v>68</v>
      </c>
      <c r="D59" s="56" t="s">
        <v>244</v>
      </c>
      <c r="E59" s="56"/>
      <c r="F59" s="55">
        <f>F60+F66</f>
        <v>82432.5</v>
      </c>
      <c r="G59" s="170">
        <f>G60+G66</f>
        <v>55929.3</v>
      </c>
      <c r="H59" s="226">
        <f t="shared" si="1"/>
        <v>67.84860340278411</v>
      </c>
    </row>
    <row r="60" spans="1:8" ht="15" customHeight="1">
      <c r="A60" s="27" t="s">
        <v>240</v>
      </c>
      <c r="B60" s="56" t="s">
        <v>66</v>
      </c>
      <c r="C60" s="56" t="s">
        <v>68</v>
      </c>
      <c r="D60" s="56" t="s">
        <v>245</v>
      </c>
      <c r="E60" s="56"/>
      <c r="F60" s="55">
        <f>F61</f>
        <v>77090.7</v>
      </c>
      <c r="G60" s="170">
        <f>G61</f>
        <v>53020.600000000006</v>
      </c>
      <c r="H60" s="226">
        <f t="shared" si="1"/>
        <v>68.77690823925585</v>
      </c>
    </row>
    <row r="61" spans="1:8" ht="42" customHeight="1">
      <c r="A61" s="27" t="s">
        <v>103</v>
      </c>
      <c r="B61" s="56" t="s">
        <v>66</v>
      </c>
      <c r="C61" s="56" t="s">
        <v>68</v>
      </c>
      <c r="D61" s="56" t="s">
        <v>245</v>
      </c>
      <c r="E61" s="56" t="s">
        <v>104</v>
      </c>
      <c r="F61" s="55">
        <f>F62</f>
        <v>77090.7</v>
      </c>
      <c r="G61" s="170">
        <f>G62</f>
        <v>53020.600000000006</v>
      </c>
      <c r="H61" s="226">
        <f t="shared" si="1"/>
        <v>68.77690823925585</v>
      </c>
    </row>
    <row r="62" spans="1:8" ht="17.25" customHeight="1">
      <c r="A62" s="27" t="s">
        <v>94</v>
      </c>
      <c r="B62" s="56" t="s">
        <v>66</v>
      </c>
      <c r="C62" s="56" t="s">
        <v>68</v>
      </c>
      <c r="D62" s="56" t="s">
        <v>245</v>
      </c>
      <c r="E62" s="56" t="s">
        <v>95</v>
      </c>
      <c r="F62" s="55">
        <f>F63+F64+F65</f>
        <v>77090.7</v>
      </c>
      <c r="G62" s="170">
        <f>G63+G64+G65</f>
        <v>53020.600000000006</v>
      </c>
      <c r="H62" s="226">
        <f t="shared" si="1"/>
        <v>68.77690823925585</v>
      </c>
    </row>
    <row r="63" spans="1:8" ht="17.25" customHeight="1">
      <c r="A63" s="27" t="s">
        <v>159</v>
      </c>
      <c r="B63" s="56" t="s">
        <v>66</v>
      </c>
      <c r="C63" s="56" t="s">
        <v>68</v>
      </c>
      <c r="D63" s="56" t="s">
        <v>245</v>
      </c>
      <c r="E63" s="56" t="s">
        <v>96</v>
      </c>
      <c r="F63" s="55">
        <f>'пр.4 вед.стр.'!G34</f>
        <v>61806.9</v>
      </c>
      <c r="G63" s="170">
        <f>'пр.4 вед.стр.'!H34</f>
        <v>41893.3</v>
      </c>
      <c r="H63" s="226">
        <f t="shared" si="1"/>
        <v>67.78094355160994</v>
      </c>
    </row>
    <row r="64" spans="1:8" ht="28.5" customHeight="1">
      <c r="A64" s="27" t="s">
        <v>97</v>
      </c>
      <c r="B64" s="56" t="s">
        <v>66</v>
      </c>
      <c r="C64" s="56" t="s">
        <v>68</v>
      </c>
      <c r="D64" s="56" t="s">
        <v>245</v>
      </c>
      <c r="E64" s="56" t="s">
        <v>98</v>
      </c>
      <c r="F64" s="55">
        <f>'пр.4 вед.стр.'!G35</f>
        <v>515</v>
      </c>
      <c r="G64" s="170">
        <f>'пр.4 вед.стр.'!H35</f>
        <v>166.4</v>
      </c>
      <c r="H64" s="226">
        <f t="shared" si="1"/>
        <v>32.31067961165049</v>
      </c>
    </row>
    <row r="65" spans="1:8" ht="26.25">
      <c r="A65" s="27" t="s">
        <v>161</v>
      </c>
      <c r="B65" s="56" t="s">
        <v>66</v>
      </c>
      <c r="C65" s="56" t="s">
        <v>68</v>
      </c>
      <c r="D65" s="56" t="s">
        <v>245</v>
      </c>
      <c r="E65" s="56" t="s">
        <v>160</v>
      </c>
      <c r="F65" s="55">
        <f>'пр.4 вед.стр.'!G36</f>
        <v>14768.8</v>
      </c>
      <c r="G65" s="170">
        <f>'пр.4 вед.стр.'!H36</f>
        <v>10960.9</v>
      </c>
      <c r="H65" s="226">
        <f t="shared" si="1"/>
        <v>74.21659173392557</v>
      </c>
    </row>
    <row r="66" spans="1:8" ht="12.75">
      <c r="A66" s="27" t="s">
        <v>241</v>
      </c>
      <c r="B66" s="56" t="s">
        <v>66</v>
      </c>
      <c r="C66" s="56" t="s">
        <v>68</v>
      </c>
      <c r="D66" s="56" t="s">
        <v>246</v>
      </c>
      <c r="E66" s="56"/>
      <c r="F66" s="55">
        <f>F67+F70</f>
        <v>5341.8</v>
      </c>
      <c r="G66" s="170">
        <f>G67+G70</f>
        <v>2908.7</v>
      </c>
      <c r="H66" s="226">
        <f t="shared" si="1"/>
        <v>54.45168295331161</v>
      </c>
    </row>
    <row r="67" spans="1:8" ht="12.75">
      <c r="A67" s="27" t="s">
        <v>622</v>
      </c>
      <c r="B67" s="56" t="s">
        <v>66</v>
      </c>
      <c r="C67" s="56" t="s">
        <v>68</v>
      </c>
      <c r="D67" s="56" t="s">
        <v>246</v>
      </c>
      <c r="E67" s="56" t="s">
        <v>105</v>
      </c>
      <c r="F67" s="55">
        <f>F68</f>
        <v>4427.400000000001</v>
      </c>
      <c r="G67" s="170">
        <f>G68</f>
        <v>2072.9</v>
      </c>
      <c r="H67" s="226">
        <f t="shared" si="1"/>
        <v>46.81980394814112</v>
      </c>
    </row>
    <row r="68" spans="1:8" ht="15.75" customHeight="1">
      <c r="A68" s="27" t="s">
        <v>99</v>
      </c>
      <c r="B68" s="56" t="s">
        <v>66</v>
      </c>
      <c r="C68" s="56" t="s">
        <v>68</v>
      </c>
      <c r="D68" s="56" t="s">
        <v>246</v>
      </c>
      <c r="E68" s="56" t="s">
        <v>100</v>
      </c>
      <c r="F68" s="55">
        <f>F69</f>
        <v>4427.400000000001</v>
      </c>
      <c r="G68" s="170">
        <f>G69</f>
        <v>2072.9</v>
      </c>
      <c r="H68" s="226">
        <f t="shared" si="1"/>
        <v>46.81980394814112</v>
      </c>
    </row>
    <row r="69" spans="1:8" ht="18" customHeight="1">
      <c r="A69" s="27" t="s">
        <v>101</v>
      </c>
      <c r="B69" s="56" t="s">
        <v>66</v>
      </c>
      <c r="C69" s="56" t="s">
        <v>68</v>
      </c>
      <c r="D69" s="56" t="s">
        <v>246</v>
      </c>
      <c r="E69" s="56" t="s">
        <v>102</v>
      </c>
      <c r="F69" s="55">
        <f>'пр.4 вед.стр.'!G40</f>
        <v>4427.400000000001</v>
      </c>
      <c r="G69" s="170">
        <f>'пр.4 вед.стр.'!H40</f>
        <v>2072.9</v>
      </c>
      <c r="H69" s="226">
        <f t="shared" si="1"/>
        <v>46.81980394814112</v>
      </c>
    </row>
    <row r="70" spans="1:8" ht="12.75">
      <c r="A70" s="27" t="s">
        <v>129</v>
      </c>
      <c r="B70" s="56" t="s">
        <v>66</v>
      </c>
      <c r="C70" s="56" t="s">
        <v>68</v>
      </c>
      <c r="D70" s="56" t="s">
        <v>246</v>
      </c>
      <c r="E70" s="56" t="s">
        <v>130</v>
      </c>
      <c r="F70" s="55">
        <f>F71</f>
        <v>914.4</v>
      </c>
      <c r="G70" s="170">
        <f>G71</f>
        <v>835.8</v>
      </c>
      <c r="H70" s="226">
        <f aca="true" t="shared" si="5" ref="H70:H133">G70/F70*100</f>
        <v>91.40419947506561</v>
      </c>
    </row>
    <row r="71" spans="1:8" ht="12.75">
      <c r="A71" s="27" t="s">
        <v>132</v>
      </c>
      <c r="B71" s="56" t="s">
        <v>66</v>
      </c>
      <c r="C71" s="56" t="s">
        <v>68</v>
      </c>
      <c r="D71" s="56" t="s">
        <v>246</v>
      </c>
      <c r="E71" s="56" t="s">
        <v>133</v>
      </c>
      <c r="F71" s="55">
        <f>F72+F73+F74</f>
        <v>914.4</v>
      </c>
      <c r="G71" s="170">
        <f>G72+G73+G74</f>
        <v>835.8</v>
      </c>
      <c r="H71" s="226">
        <f t="shared" si="5"/>
        <v>91.40419947506561</v>
      </c>
    </row>
    <row r="72" spans="1:8" ht="12.75">
      <c r="A72" s="27" t="s">
        <v>134</v>
      </c>
      <c r="B72" s="56" t="s">
        <v>66</v>
      </c>
      <c r="C72" s="56" t="s">
        <v>68</v>
      </c>
      <c r="D72" s="56" t="s">
        <v>246</v>
      </c>
      <c r="E72" s="56" t="s">
        <v>135</v>
      </c>
      <c r="F72" s="55">
        <f>'пр.4 вед.стр.'!G43</f>
        <v>150</v>
      </c>
      <c r="G72" s="170">
        <f>'пр.4 вед.стр.'!H43</f>
        <v>100.5</v>
      </c>
      <c r="H72" s="226">
        <f t="shared" si="5"/>
        <v>67</v>
      </c>
    </row>
    <row r="73" spans="1:8" ht="12.75">
      <c r="A73" s="27" t="s">
        <v>162</v>
      </c>
      <c r="B73" s="56" t="s">
        <v>66</v>
      </c>
      <c r="C73" s="56" t="s">
        <v>68</v>
      </c>
      <c r="D73" s="56" t="s">
        <v>246</v>
      </c>
      <c r="E73" s="56" t="s">
        <v>136</v>
      </c>
      <c r="F73" s="55">
        <f>'пр.4 вед.стр.'!G44</f>
        <v>65</v>
      </c>
      <c r="G73" s="170">
        <f>'пр.4 вед.стр.'!H44</f>
        <v>32.8</v>
      </c>
      <c r="H73" s="226">
        <f t="shared" si="5"/>
        <v>50.46153846153846</v>
      </c>
    </row>
    <row r="74" spans="1:8" ht="12.75">
      <c r="A74" s="27" t="s">
        <v>163</v>
      </c>
      <c r="B74" s="56" t="s">
        <v>66</v>
      </c>
      <c r="C74" s="56" t="s">
        <v>68</v>
      </c>
      <c r="D74" s="56" t="s">
        <v>246</v>
      </c>
      <c r="E74" s="56" t="s">
        <v>164</v>
      </c>
      <c r="F74" s="55">
        <f>'пр.4 вед.стр.'!G45</f>
        <v>699.4</v>
      </c>
      <c r="G74" s="170">
        <f>'пр.4 вед.стр.'!H45</f>
        <v>702.5</v>
      </c>
      <c r="H74" s="226">
        <f t="shared" si="5"/>
        <v>100.44323706033744</v>
      </c>
    </row>
    <row r="75" spans="1:8" ht="26.25">
      <c r="A75" s="58" t="s">
        <v>79</v>
      </c>
      <c r="B75" s="60" t="s">
        <v>66</v>
      </c>
      <c r="C75" s="60" t="s">
        <v>76</v>
      </c>
      <c r="D75" s="60"/>
      <c r="E75" s="60"/>
      <c r="F75" s="61">
        <f>F76+F86</f>
        <v>20562</v>
      </c>
      <c r="G75" s="169">
        <f>G76+G86</f>
        <v>12666.1</v>
      </c>
      <c r="H75" s="228">
        <f t="shared" si="5"/>
        <v>61.59955257270694</v>
      </c>
    </row>
    <row r="76" spans="1:8" ht="12.75">
      <c r="A76" s="27" t="s">
        <v>367</v>
      </c>
      <c r="B76" s="56" t="s">
        <v>66</v>
      </c>
      <c r="C76" s="56" t="s">
        <v>76</v>
      </c>
      <c r="D76" s="56" t="s">
        <v>219</v>
      </c>
      <c r="E76" s="56"/>
      <c r="F76" s="55">
        <f>F77</f>
        <v>1045</v>
      </c>
      <c r="G76" s="170">
        <f>G77</f>
        <v>269.9</v>
      </c>
      <c r="H76" s="226">
        <f t="shared" si="5"/>
        <v>25.827751196172244</v>
      </c>
    </row>
    <row r="77" spans="1:8" ht="12.75">
      <c r="A77" s="27" t="s">
        <v>370</v>
      </c>
      <c r="B77" s="56" t="s">
        <v>66</v>
      </c>
      <c r="C77" s="56" t="s">
        <v>76</v>
      </c>
      <c r="D77" s="56" t="s">
        <v>365</v>
      </c>
      <c r="E77" s="56"/>
      <c r="F77" s="55">
        <f>F78+F82</f>
        <v>1045</v>
      </c>
      <c r="G77" s="170">
        <f>G78+G82</f>
        <v>269.9</v>
      </c>
      <c r="H77" s="226">
        <f t="shared" si="5"/>
        <v>25.827751196172244</v>
      </c>
    </row>
    <row r="78" spans="1:8" ht="39">
      <c r="A78" s="27" t="s">
        <v>292</v>
      </c>
      <c r="B78" s="56" t="s">
        <v>66</v>
      </c>
      <c r="C78" s="56" t="s">
        <v>76</v>
      </c>
      <c r="D78" s="56" t="s">
        <v>366</v>
      </c>
      <c r="E78" s="56"/>
      <c r="F78" s="55">
        <f aca="true" t="shared" si="6" ref="F78:G80">F79</f>
        <v>665</v>
      </c>
      <c r="G78" s="170">
        <f t="shared" si="6"/>
        <v>250.2</v>
      </c>
      <c r="H78" s="226">
        <f t="shared" si="5"/>
        <v>37.62406015037594</v>
      </c>
    </row>
    <row r="79" spans="1:8" ht="39">
      <c r="A79" s="27" t="s">
        <v>103</v>
      </c>
      <c r="B79" s="56" t="s">
        <v>66</v>
      </c>
      <c r="C79" s="56" t="s">
        <v>76</v>
      </c>
      <c r="D79" s="56" t="s">
        <v>366</v>
      </c>
      <c r="E79" s="56" t="s">
        <v>104</v>
      </c>
      <c r="F79" s="55">
        <f t="shared" si="6"/>
        <v>665</v>
      </c>
      <c r="G79" s="170">
        <f t="shared" si="6"/>
        <v>250.2</v>
      </c>
      <c r="H79" s="226">
        <f t="shared" si="5"/>
        <v>37.62406015037594</v>
      </c>
    </row>
    <row r="80" spans="1:8" ht="12.75">
      <c r="A80" s="27" t="s">
        <v>94</v>
      </c>
      <c r="B80" s="56" t="s">
        <v>66</v>
      </c>
      <c r="C80" s="56" t="s">
        <v>76</v>
      </c>
      <c r="D80" s="56" t="s">
        <v>366</v>
      </c>
      <c r="E80" s="56" t="s">
        <v>95</v>
      </c>
      <c r="F80" s="55">
        <f t="shared" si="6"/>
        <v>665</v>
      </c>
      <c r="G80" s="170">
        <f t="shared" si="6"/>
        <v>250.2</v>
      </c>
      <c r="H80" s="226">
        <f t="shared" si="5"/>
        <v>37.62406015037594</v>
      </c>
    </row>
    <row r="81" spans="1:8" ht="26.25">
      <c r="A81" s="27" t="s">
        <v>97</v>
      </c>
      <c r="B81" s="56" t="s">
        <v>66</v>
      </c>
      <c r="C81" s="56" t="s">
        <v>76</v>
      </c>
      <c r="D81" s="56" t="s">
        <v>366</v>
      </c>
      <c r="E81" s="56" t="s">
        <v>98</v>
      </c>
      <c r="F81" s="55">
        <f>'пр.4 вед.стр.'!G342+'пр.4 вед.стр.'!G272</f>
        <v>665</v>
      </c>
      <c r="G81" s="170">
        <f>'пр.4 вед.стр.'!H342+'пр.4 вед.стр.'!H272</f>
        <v>250.2</v>
      </c>
      <c r="H81" s="226">
        <f t="shared" si="5"/>
        <v>37.62406015037594</v>
      </c>
    </row>
    <row r="82" spans="1:8" ht="12.75">
      <c r="A82" s="27" t="s">
        <v>239</v>
      </c>
      <c r="B82" s="56" t="s">
        <v>66</v>
      </c>
      <c r="C82" s="56" t="s">
        <v>76</v>
      </c>
      <c r="D82" s="56" t="s">
        <v>369</v>
      </c>
      <c r="E82" s="56"/>
      <c r="F82" s="55">
        <f aca="true" t="shared" si="7" ref="F82:G84">F83</f>
        <v>380</v>
      </c>
      <c r="G82" s="170">
        <f t="shared" si="7"/>
        <v>19.7</v>
      </c>
      <c r="H82" s="226">
        <f t="shared" si="5"/>
        <v>5.184210526315789</v>
      </c>
    </row>
    <row r="83" spans="1:8" ht="39">
      <c r="A83" s="27" t="s">
        <v>103</v>
      </c>
      <c r="B83" s="56" t="s">
        <v>66</v>
      </c>
      <c r="C83" s="56" t="s">
        <v>76</v>
      </c>
      <c r="D83" s="56" t="s">
        <v>369</v>
      </c>
      <c r="E83" s="56" t="s">
        <v>104</v>
      </c>
      <c r="F83" s="55">
        <f t="shared" si="7"/>
        <v>380</v>
      </c>
      <c r="G83" s="170">
        <f t="shared" si="7"/>
        <v>19.7</v>
      </c>
      <c r="H83" s="226">
        <f t="shared" si="5"/>
        <v>5.184210526315789</v>
      </c>
    </row>
    <row r="84" spans="1:8" ht="12.75">
      <c r="A84" s="27" t="s">
        <v>94</v>
      </c>
      <c r="B84" s="56" t="s">
        <v>66</v>
      </c>
      <c r="C84" s="56" t="s">
        <v>76</v>
      </c>
      <c r="D84" s="56" t="s">
        <v>369</v>
      </c>
      <c r="E84" s="56" t="s">
        <v>95</v>
      </c>
      <c r="F84" s="55">
        <f t="shared" si="7"/>
        <v>380</v>
      </c>
      <c r="G84" s="170">
        <f t="shared" si="7"/>
        <v>19.7</v>
      </c>
      <c r="H84" s="226">
        <f t="shared" si="5"/>
        <v>5.184210526315789</v>
      </c>
    </row>
    <row r="85" spans="1:8" ht="26.25">
      <c r="A85" s="27" t="s">
        <v>97</v>
      </c>
      <c r="B85" s="56" t="s">
        <v>66</v>
      </c>
      <c r="C85" s="56" t="s">
        <v>76</v>
      </c>
      <c r="D85" s="56" t="s">
        <v>369</v>
      </c>
      <c r="E85" s="56" t="s">
        <v>98</v>
      </c>
      <c r="F85" s="55">
        <f>'пр.4 вед.стр.'!G346+'пр.4 вед.стр.'!G276</f>
        <v>380</v>
      </c>
      <c r="G85" s="170">
        <f>'пр.4 вед.стр.'!H346+'пр.4 вед.стр.'!H276</f>
        <v>19.7</v>
      </c>
      <c r="H85" s="226">
        <f t="shared" si="5"/>
        <v>5.184210526315789</v>
      </c>
    </row>
    <row r="86" spans="1:8" ht="26.25">
      <c r="A86" s="27" t="s">
        <v>424</v>
      </c>
      <c r="B86" s="56" t="s">
        <v>66</v>
      </c>
      <c r="C86" s="56" t="s">
        <v>76</v>
      </c>
      <c r="D86" s="56" t="s">
        <v>218</v>
      </c>
      <c r="E86" s="56"/>
      <c r="F86" s="55">
        <f>F87+F102</f>
        <v>19517</v>
      </c>
      <c r="G86" s="170">
        <f>G87+G102</f>
        <v>12396.2</v>
      </c>
      <c r="H86" s="226">
        <f t="shared" si="5"/>
        <v>63.514884459701804</v>
      </c>
    </row>
    <row r="87" spans="1:8" ht="12.75">
      <c r="A87" s="27" t="s">
        <v>50</v>
      </c>
      <c r="B87" s="56" t="s">
        <v>66</v>
      </c>
      <c r="C87" s="56" t="s">
        <v>76</v>
      </c>
      <c r="D87" s="56" t="s">
        <v>244</v>
      </c>
      <c r="E87" s="56"/>
      <c r="F87" s="55">
        <f>F88+F94</f>
        <v>16536</v>
      </c>
      <c r="G87" s="170">
        <f>G88+G94</f>
        <v>10812.1</v>
      </c>
      <c r="H87" s="226">
        <f t="shared" si="5"/>
        <v>65.38522012578618</v>
      </c>
    </row>
    <row r="88" spans="1:8" ht="12.75">
      <c r="A88" s="27" t="s">
        <v>240</v>
      </c>
      <c r="B88" s="56" t="s">
        <v>66</v>
      </c>
      <c r="C88" s="56" t="s">
        <v>76</v>
      </c>
      <c r="D88" s="56" t="s">
        <v>245</v>
      </c>
      <c r="E88" s="56"/>
      <c r="F88" s="55">
        <f>F89</f>
        <v>15239.1</v>
      </c>
      <c r="G88" s="170">
        <f>G89</f>
        <v>10342.9</v>
      </c>
      <c r="H88" s="226">
        <f t="shared" si="5"/>
        <v>67.87080601872813</v>
      </c>
    </row>
    <row r="89" spans="1:8" ht="39">
      <c r="A89" s="27" t="s">
        <v>103</v>
      </c>
      <c r="B89" s="56" t="s">
        <v>66</v>
      </c>
      <c r="C89" s="56" t="s">
        <v>76</v>
      </c>
      <c r="D89" s="56" t="s">
        <v>245</v>
      </c>
      <c r="E89" s="56" t="s">
        <v>104</v>
      </c>
      <c r="F89" s="55">
        <f>F90</f>
        <v>15239.1</v>
      </c>
      <c r="G89" s="170">
        <f>G90</f>
        <v>10342.9</v>
      </c>
      <c r="H89" s="226">
        <f t="shared" si="5"/>
        <v>67.87080601872813</v>
      </c>
    </row>
    <row r="90" spans="1:8" ht="12.75">
      <c r="A90" s="27" t="s">
        <v>94</v>
      </c>
      <c r="B90" s="56" t="s">
        <v>66</v>
      </c>
      <c r="C90" s="56" t="s">
        <v>76</v>
      </c>
      <c r="D90" s="56" t="s">
        <v>245</v>
      </c>
      <c r="E90" s="56" t="s">
        <v>95</v>
      </c>
      <c r="F90" s="55">
        <f>F91+F92+F93</f>
        <v>15239.1</v>
      </c>
      <c r="G90" s="170">
        <f>G91+G92+G93</f>
        <v>10342.9</v>
      </c>
      <c r="H90" s="226">
        <f t="shared" si="5"/>
        <v>67.87080601872813</v>
      </c>
    </row>
    <row r="91" spans="1:8" ht="12.75">
      <c r="A91" s="27" t="s">
        <v>159</v>
      </c>
      <c r="B91" s="56" t="s">
        <v>66</v>
      </c>
      <c r="C91" s="56" t="s">
        <v>76</v>
      </c>
      <c r="D91" s="56" t="s">
        <v>245</v>
      </c>
      <c r="E91" s="56" t="s">
        <v>96</v>
      </c>
      <c r="F91" s="55">
        <f>'пр.4 вед.стр.'!G282</f>
        <v>12022.5</v>
      </c>
      <c r="G91" s="170">
        <f>'пр.4 вед.стр.'!H282</f>
        <v>8085.5</v>
      </c>
      <c r="H91" s="226">
        <f t="shared" si="5"/>
        <v>67.25306716573091</v>
      </c>
    </row>
    <row r="92" spans="1:8" ht="26.25">
      <c r="A92" s="27" t="s">
        <v>97</v>
      </c>
      <c r="B92" s="56" t="s">
        <v>66</v>
      </c>
      <c r="C92" s="56" t="s">
        <v>76</v>
      </c>
      <c r="D92" s="56" t="s">
        <v>245</v>
      </c>
      <c r="E92" s="56" t="s">
        <v>98</v>
      </c>
      <c r="F92" s="55">
        <f>'пр.4 вед.стр.'!G352+'пр.4 вед.стр.'!G283</f>
        <v>211</v>
      </c>
      <c r="G92" s="170">
        <f>'пр.4 вед.стр.'!H352+'пр.4 вед.стр.'!H283</f>
        <v>42.9</v>
      </c>
      <c r="H92" s="226">
        <f t="shared" si="5"/>
        <v>20.33175355450237</v>
      </c>
    </row>
    <row r="93" spans="1:8" ht="26.25">
      <c r="A93" s="27" t="s">
        <v>161</v>
      </c>
      <c r="B93" s="56" t="s">
        <v>66</v>
      </c>
      <c r="C93" s="56" t="s">
        <v>76</v>
      </c>
      <c r="D93" s="56" t="s">
        <v>245</v>
      </c>
      <c r="E93" s="56" t="s">
        <v>160</v>
      </c>
      <c r="F93" s="55">
        <f>'пр.4 вед.стр.'!G284</f>
        <v>3005.6</v>
      </c>
      <c r="G93" s="170">
        <f>'пр.4 вед.стр.'!H284</f>
        <v>2214.5</v>
      </c>
      <c r="H93" s="226">
        <f t="shared" si="5"/>
        <v>73.67913228639873</v>
      </c>
    </row>
    <row r="94" spans="1:8" ht="12.75">
      <c r="A94" s="27" t="s">
        <v>241</v>
      </c>
      <c r="B94" s="56" t="s">
        <v>66</v>
      </c>
      <c r="C94" s="56" t="s">
        <v>76</v>
      </c>
      <c r="D94" s="56" t="s">
        <v>246</v>
      </c>
      <c r="E94" s="56"/>
      <c r="F94" s="55">
        <f>F95+F98</f>
        <v>1296.9</v>
      </c>
      <c r="G94" s="170">
        <f>G95+G98</f>
        <v>469.20000000000005</v>
      </c>
      <c r="H94" s="226">
        <f t="shared" si="5"/>
        <v>36.17857969003007</v>
      </c>
    </row>
    <row r="95" spans="1:8" ht="12.75">
      <c r="A95" s="27" t="s">
        <v>622</v>
      </c>
      <c r="B95" s="56" t="s">
        <v>66</v>
      </c>
      <c r="C95" s="56" t="s">
        <v>76</v>
      </c>
      <c r="D95" s="56" t="s">
        <v>246</v>
      </c>
      <c r="E95" s="56" t="s">
        <v>105</v>
      </c>
      <c r="F95" s="55">
        <f>F96</f>
        <v>1290.2</v>
      </c>
      <c r="G95" s="170">
        <f>G96</f>
        <v>467.6</v>
      </c>
      <c r="H95" s="226">
        <f t="shared" si="5"/>
        <v>36.24244303208805</v>
      </c>
    </row>
    <row r="96" spans="1:8" ht="15" customHeight="1">
      <c r="A96" s="27" t="s">
        <v>99</v>
      </c>
      <c r="B96" s="56" t="s">
        <v>66</v>
      </c>
      <c r="C96" s="56" t="s">
        <v>76</v>
      </c>
      <c r="D96" s="56" t="s">
        <v>246</v>
      </c>
      <c r="E96" s="56" t="s">
        <v>100</v>
      </c>
      <c r="F96" s="55">
        <f>F97</f>
        <v>1290.2</v>
      </c>
      <c r="G96" s="170">
        <f>G97</f>
        <v>467.6</v>
      </c>
      <c r="H96" s="226">
        <f t="shared" si="5"/>
        <v>36.24244303208805</v>
      </c>
    </row>
    <row r="97" spans="1:8" ht="15" customHeight="1">
      <c r="A97" s="27" t="s">
        <v>101</v>
      </c>
      <c r="B97" s="56" t="s">
        <v>66</v>
      </c>
      <c r="C97" s="56" t="s">
        <v>76</v>
      </c>
      <c r="D97" s="56" t="s">
        <v>246</v>
      </c>
      <c r="E97" s="56" t="s">
        <v>102</v>
      </c>
      <c r="F97" s="55">
        <f>'пр.4 вед.стр.'!G288+'пр.4 вед.стр.'!G356</f>
        <v>1290.2</v>
      </c>
      <c r="G97" s="170">
        <f>'пр.4 вед.стр.'!H288+'пр.4 вед.стр.'!H356</f>
        <v>467.6</v>
      </c>
      <c r="H97" s="226">
        <f t="shared" si="5"/>
        <v>36.24244303208805</v>
      </c>
    </row>
    <row r="98" spans="1:8" ht="12.75">
      <c r="A98" s="27" t="s">
        <v>129</v>
      </c>
      <c r="B98" s="56" t="s">
        <v>66</v>
      </c>
      <c r="C98" s="56" t="s">
        <v>76</v>
      </c>
      <c r="D98" s="56" t="s">
        <v>246</v>
      </c>
      <c r="E98" s="56" t="s">
        <v>130</v>
      </c>
      <c r="F98" s="55">
        <f>F99</f>
        <v>6.7</v>
      </c>
      <c r="G98" s="170">
        <f>G99</f>
        <v>1.6</v>
      </c>
      <c r="H98" s="226">
        <f t="shared" si="5"/>
        <v>23.88059701492537</v>
      </c>
    </row>
    <row r="99" spans="1:8" ht="12.75">
      <c r="A99" s="27" t="s">
        <v>132</v>
      </c>
      <c r="B99" s="56" t="s">
        <v>66</v>
      </c>
      <c r="C99" s="56" t="s">
        <v>76</v>
      </c>
      <c r="D99" s="56" t="s">
        <v>246</v>
      </c>
      <c r="E99" s="56" t="s">
        <v>133</v>
      </c>
      <c r="F99" s="55">
        <f>F100+F101</f>
        <v>6.7</v>
      </c>
      <c r="G99" s="170">
        <f>G100+G101</f>
        <v>1.6</v>
      </c>
      <c r="H99" s="226">
        <f t="shared" si="5"/>
        <v>23.88059701492537</v>
      </c>
    </row>
    <row r="100" spans="1:8" ht="12.75">
      <c r="A100" s="27" t="s">
        <v>134</v>
      </c>
      <c r="B100" s="56" t="s">
        <v>66</v>
      </c>
      <c r="C100" s="56" t="s">
        <v>76</v>
      </c>
      <c r="D100" s="56" t="s">
        <v>246</v>
      </c>
      <c r="E100" s="56" t="s">
        <v>135</v>
      </c>
      <c r="F100" s="55">
        <f>'пр.4 вед.стр.'!G291</f>
        <v>4.2</v>
      </c>
      <c r="G100" s="170">
        <f>'пр.4 вед.стр.'!H291</f>
        <v>0</v>
      </c>
      <c r="H100" s="226">
        <f t="shared" si="5"/>
        <v>0</v>
      </c>
    </row>
    <row r="101" spans="1:8" ht="12.75">
      <c r="A101" s="27" t="s">
        <v>162</v>
      </c>
      <c r="B101" s="56" t="s">
        <v>66</v>
      </c>
      <c r="C101" s="56" t="s">
        <v>76</v>
      </c>
      <c r="D101" s="56" t="s">
        <v>246</v>
      </c>
      <c r="E101" s="56" t="s">
        <v>136</v>
      </c>
      <c r="F101" s="55">
        <f>'пр.4 вед.стр.'!G292</f>
        <v>2.5</v>
      </c>
      <c r="G101" s="170">
        <f>'пр.4 вед.стр.'!H292</f>
        <v>1.6</v>
      </c>
      <c r="H101" s="226">
        <f t="shared" si="5"/>
        <v>64</v>
      </c>
    </row>
    <row r="102" spans="1:8" ht="12.75">
      <c r="A102" s="140" t="s">
        <v>21</v>
      </c>
      <c r="B102" s="56" t="s">
        <v>66</v>
      </c>
      <c r="C102" s="56" t="s">
        <v>76</v>
      </c>
      <c r="D102" s="56" t="s">
        <v>250</v>
      </c>
      <c r="E102" s="56"/>
      <c r="F102" s="55">
        <f aca="true" t="shared" si="8" ref="F102:G104">F103</f>
        <v>2981</v>
      </c>
      <c r="G102" s="170">
        <f t="shared" si="8"/>
        <v>1584.1</v>
      </c>
      <c r="H102" s="226">
        <f t="shared" si="5"/>
        <v>53.13988594431398</v>
      </c>
    </row>
    <row r="103" spans="1:8" ht="12.75">
      <c r="A103" s="27" t="s">
        <v>240</v>
      </c>
      <c r="B103" s="56" t="s">
        <v>66</v>
      </c>
      <c r="C103" s="56" t="s">
        <v>76</v>
      </c>
      <c r="D103" s="56" t="s">
        <v>251</v>
      </c>
      <c r="E103" s="56"/>
      <c r="F103" s="55">
        <f t="shared" si="8"/>
        <v>2981</v>
      </c>
      <c r="G103" s="170">
        <f t="shared" si="8"/>
        <v>1584.1</v>
      </c>
      <c r="H103" s="226">
        <f t="shared" si="5"/>
        <v>53.13988594431398</v>
      </c>
    </row>
    <row r="104" spans="1:8" ht="39">
      <c r="A104" s="27" t="s">
        <v>103</v>
      </c>
      <c r="B104" s="56" t="s">
        <v>66</v>
      </c>
      <c r="C104" s="56" t="s">
        <v>76</v>
      </c>
      <c r="D104" s="56" t="s">
        <v>251</v>
      </c>
      <c r="E104" s="56" t="s">
        <v>104</v>
      </c>
      <c r="F104" s="55">
        <f t="shared" si="8"/>
        <v>2981</v>
      </c>
      <c r="G104" s="170">
        <f t="shared" si="8"/>
        <v>1584.1</v>
      </c>
      <c r="H104" s="226">
        <f t="shared" si="5"/>
        <v>53.13988594431398</v>
      </c>
    </row>
    <row r="105" spans="1:8" ht="12.75">
      <c r="A105" s="27" t="s">
        <v>94</v>
      </c>
      <c r="B105" s="56" t="s">
        <v>66</v>
      </c>
      <c r="C105" s="56" t="s">
        <v>76</v>
      </c>
      <c r="D105" s="56" t="s">
        <v>251</v>
      </c>
      <c r="E105" s="56" t="s">
        <v>95</v>
      </c>
      <c r="F105" s="55">
        <f>F106+F107</f>
        <v>2981</v>
      </c>
      <c r="G105" s="170">
        <f>G106+G107</f>
        <v>1584.1</v>
      </c>
      <c r="H105" s="226">
        <f t="shared" si="5"/>
        <v>53.13988594431398</v>
      </c>
    </row>
    <row r="106" spans="1:17" ht="12.75">
      <c r="A106" s="27" t="s">
        <v>159</v>
      </c>
      <c r="B106" s="56" t="s">
        <v>66</v>
      </c>
      <c r="C106" s="56" t="s">
        <v>76</v>
      </c>
      <c r="D106" s="56" t="s">
        <v>251</v>
      </c>
      <c r="E106" s="56" t="s">
        <v>96</v>
      </c>
      <c r="F106" s="55">
        <f>'пр.4 вед.стр.'!G361</f>
        <v>2364.8</v>
      </c>
      <c r="G106" s="170">
        <f>'пр.4 вед.стр.'!H361</f>
        <v>1259</v>
      </c>
      <c r="H106" s="226">
        <f t="shared" si="5"/>
        <v>53.239174560216505</v>
      </c>
      <c r="N106" s="87"/>
      <c r="O106" s="87"/>
      <c r="P106" s="87"/>
      <c r="Q106" s="87"/>
    </row>
    <row r="107" spans="1:8" ht="26.25">
      <c r="A107" s="27" t="s">
        <v>161</v>
      </c>
      <c r="B107" s="56" t="s">
        <v>66</v>
      </c>
      <c r="C107" s="56" t="s">
        <v>76</v>
      </c>
      <c r="D107" s="56" t="s">
        <v>251</v>
      </c>
      <c r="E107" s="56" t="s">
        <v>160</v>
      </c>
      <c r="F107" s="55">
        <f>'пр.4 вед.стр.'!G362</f>
        <v>616.2</v>
      </c>
      <c r="G107" s="170">
        <f>'пр.4 вед.стр.'!H362</f>
        <v>325.1</v>
      </c>
      <c r="H107" s="226">
        <f t="shared" si="5"/>
        <v>52.75884453099643</v>
      </c>
    </row>
    <row r="108" spans="1:8" ht="12.75">
      <c r="A108" s="58" t="s">
        <v>3</v>
      </c>
      <c r="B108" s="60" t="s">
        <v>66</v>
      </c>
      <c r="C108" s="60" t="s">
        <v>74</v>
      </c>
      <c r="D108" s="60"/>
      <c r="E108" s="60"/>
      <c r="F108" s="61">
        <f aca="true" t="shared" si="9" ref="F108:G111">F109</f>
        <v>1000</v>
      </c>
      <c r="G108" s="169">
        <f t="shared" si="9"/>
        <v>0</v>
      </c>
      <c r="H108" s="228">
        <f t="shared" si="5"/>
        <v>0</v>
      </c>
    </row>
    <row r="109" spans="1:8" ht="12.75">
      <c r="A109" s="27" t="s">
        <v>3</v>
      </c>
      <c r="B109" s="56" t="s">
        <v>66</v>
      </c>
      <c r="C109" s="56" t="s">
        <v>74</v>
      </c>
      <c r="D109" s="56" t="s">
        <v>225</v>
      </c>
      <c r="E109" s="56"/>
      <c r="F109" s="55">
        <f t="shared" si="9"/>
        <v>1000</v>
      </c>
      <c r="G109" s="170">
        <f t="shared" si="9"/>
        <v>0</v>
      </c>
      <c r="H109" s="226">
        <f t="shared" si="5"/>
        <v>0</v>
      </c>
    </row>
    <row r="110" spans="1:8" ht="12.75">
      <c r="A110" s="27" t="s">
        <v>410</v>
      </c>
      <c r="B110" s="56" t="s">
        <v>66</v>
      </c>
      <c r="C110" s="56" t="s">
        <v>74</v>
      </c>
      <c r="D110" s="56" t="s">
        <v>411</v>
      </c>
      <c r="E110" s="56"/>
      <c r="F110" s="55">
        <f t="shared" si="9"/>
        <v>1000</v>
      </c>
      <c r="G110" s="170">
        <f t="shared" si="9"/>
        <v>0</v>
      </c>
      <c r="H110" s="226">
        <f t="shared" si="5"/>
        <v>0</v>
      </c>
    </row>
    <row r="111" spans="1:8" ht="12.75">
      <c r="A111" s="27" t="s">
        <v>129</v>
      </c>
      <c r="B111" s="56" t="s">
        <v>66</v>
      </c>
      <c r="C111" s="56" t="s">
        <v>74</v>
      </c>
      <c r="D111" s="56" t="s">
        <v>411</v>
      </c>
      <c r="E111" s="56" t="s">
        <v>130</v>
      </c>
      <c r="F111" s="55">
        <f t="shared" si="9"/>
        <v>1000</v>
      </c>
      <c r="G111" s="170">
        <f t="shared" si="9"/>
        <v>0</v>
      </c>
      <c r="H111" s="226">
        <f t="shared" si="5"/>
        <v>0</v>
      </c>
    </row>
    <row r="112" spans="1:8" ht="12.75">
      <c r="A112" s="27" t="s">
        <v>141</v>
      </c>
      <c r="B112" s="56" t="s">
        <v>66</v>
      </c>
      <c r="C112" s="56" t="s">
        <v>74</v>
      </c>
      <c r="D112" s="56" t="s">
        <v>411</v>
      </c>
      <c r="E112" s="56" t="s">
        <v>142</v>
      </c>
      <c r="F112" s="55">
        <f>'пр.4 вед.стр.'!G297</f>
        <v>1000</v>
      </c>
      <c r="G112" s="170">
        <f>'пр.4 вед.стр.'!H297</f>
        <v>0</v>
      </c>
      <c r="H112" s="226">
        <f t="shared" si="5"/>
        <v>0</v>
      </c>
    </row>
    <row r="113" spans="1:8" ht="12.75">
      <c r="A113" s="58" t="s">
        <v>63</v>
      </c>
      <c r="B113" s="60" t="s">
        <v>66</v>
      </c>
      <c r="C113" s="60" t="s">
        <v>88</v>
      </c>
      <c r="D113" s="60"/>
      <c r="E113" s="60"/>
      <c r="F113" s="61">
        <f>F114+F131+F142+F156+F162+F170+F182+F198</f>
        <v>41990.4</v>
      </c>
      <c r="G113" s="61">
        <f>G114+G131+G142+G156+G162+G170+G182+G198</f>
        <v>25792.100000000002</v>
      </c>
      <c r="H113" s="228">
        <f t="shared" si="5"/>
        <v>61.42380163084896</v>
      </c>
    </row>
    <row r="114" spans="1:8" ht="26.25">
      <c r="A114" s="27" t="s">
        <v>291</v>
      </c>
      <c r="B114" s="56" t="s">
        <v>66</v>
      </c>
      <c r="C114" s="56" t="s">
        <v>88</v>
      </c>
      <c r="D114" s="56" t="s">
        <v>268</v>
      </c>
      <c r="E114" s="56"/>
      <c r="F114" s="55">
        <f>F115+F121</f>
        <v>2418</v>
      </c>
      <c r="G114" s="170">
        <f>G115+G121</f>
        <v>1116.7</v>
      </c>
      <c r="H114" s="226">
        <f t="shared" si="5"/>
        <v>46.182795698924735</v>
      </c>
    </row>
    <row r="115" spans="1:8" ht="26.25">
      <c r="A115" s="27" t="s">
        <v>280</v>
      </c>
      <c r="B115" s="56" t="s">
        <v>66</v>
      </c>
      <c r="C115" s="56" t="s">
        <v>88</v>
      </c>
      <c r="D115" s="56" t="s">
        <v>281</v>
      </c>
      <c r="E115" s="56"/>
      <c r="F115" s="55">
        <f aca="true" t="shared" si="10" ref="F115:G117">F116</f>
        <v>1390.7</v>
      </c>
      <c r="G115" s="170">
        <f t="shared" si="10"/>
        <v>611</v>
      </c>
      <c r="H115" s="226">
        <f t="shared" si="5"/>
        <v>43.934709139282376</v>
      </c>
    </row>
    <row r="116" spans="1:8" ht="52.5">
      <c r="A116" s="27" t="s">
        <v>425</v>
      </c>
      <c r="B116" s="56" t="s">
        <v>66</v>
      </c>
      <c r="C116" s="56" t="s">
        <v>88</v>
      </c>
      <c r="D116" s="56" t="s">
        <v>269</v>
      </c>
      <c r="E116" s="56"/>
      <c r="F116" s="55">
        <f t="shared" si="10"/>
        <v>1390.7</v>
      </c>
      <c r="G116" s="170">
        <f t="shared" si="10"/>
        <v>611</v>
      </c>
      <c r="H116" s="226">
        <f t="shared" si="5"/>
        <v>43.934709139282376</v>
      </c>
    </row>
    <row r="117" spans="1:8" ht="39">
      <c r="A117" s="27" t="s">
        <v>103</v>
      </c>
      <c r="B117" s="56" t="s">
        <v>66</v>
      </c>
      <c r="C117" s="56" t="s">
        <v>88</v>
      </c>
      <c r="D117" s="56" t="s">
        <v>269</v>
      </c>
      <c r="E117" s="56" t="s">
        <v>104</v>
      </c>
      <c r="F117" s="55">
        <f t="shared" si="10"/>
        <v>1390.7</v>
      </c>
      <c r="G117" s="170">
        <f t="shared" si="10"/>
        <v>611</v>
      </c>
      <c r="H117" s="226">
        <f t="shared" si="5"/>
        <v>43.934709139282376</v>
      </c>
    </row>
    <row r="118" spans="1:8" ht="12.75">
      <c r="A118" s="27" t="s">
        <v>94</v>
      </c>
      <c r="B118" s="56" t="s">
        <v>66</v>
      </c>
      <c r="C118" s="56" t="s">
        <v>88</v>
      </c>
      <c r="D118" s="56" t="s">
        <v>269</v>
      </c>
      <c r="E118" s="56" t="s">
        <v>95</v>
      </c>
      <c r="F118" s="55">
        <f>F119+F120</f>
        <v>1390.7</v>
      </c>
      <c r="G118" s="170">
        <f>G119+G120</f>
        <v>611</v>
      </c>
      <c r="H118" s="226">
        <f t="shared" si="5"/>
        <v>43.934709139282376</v>
      </c>
    </row>
    <row r="119" spans="1:8" ht="12.75">
      <c r="A119" s="27" t="s">
        <v>159</v>
      </c>
      <c r="B119" s="56" t="s">
        <v>66</v>
      </c>
      <c r="C119" s="56" t="s">
        <v>88</v>
      </c>
      <c r="D119" s="56" t="s">
        <v>269</v>
      </c>
      <c r="E119" s="56" t="s">
        <v>96</v>
      </c>
      <c r="F119" s="55">
        <f>'пр.4 вед.стр.'!G52</f>
        <v>1095</v>
      </c>
      <c r="G119" s="170">
        <f>'пр.4 вед.стр.'!H52</f>
        <v>498.4</v>
      </c>
      <c r="H119" s="226">
        <f t="shared" si="5"/>
        <v>45.51598173515982</v>
      </c>
    </row>
    <row r="120" spans="1:8" ht="26.25">
      <c r="A120" s="27" t="s">
        <v>161</v>
      </c>
      <c r="B120" s="56" t="s">
        <v>66</v>
      </c>
      <c r="C120" s="56" t="s">
        <v>88</v>
      </c>
      <c r="D120" s="56" t="s">
        <v>269</v>
      </c>
      <c r="E120" s="56" t="s">
        <v>160</v>
      </c>
      <c r="F120" s="55">
        <f>'пр.4 вед.стр.'!G53</f>
        <v>295.7</v>
      </c>
      <c r="G120" s="170">
        <f>'пр.4 вед.стр.'!H53</f>
        <v>112.6</v>
      </c>
      <c r="H120" s="226">
        <f t="shared" si="5"/>
        <v>38.07913425769361</v>
      </c>
    </row>
    <row r="121" spans="1:8" ht="26.25">
      <c r="A121" s="27" t="s">
        <v>282</v>
      </c>
      <c r="B121" s="56" t="s">
        <v>66</v>
      </c>
      <c r="C121" s="56" t="s">
        <v>88</v>
      </c>
      <c r="D121" s="56" t="s">
        <v>283</v>
      </c>
      <c r="E121" s="56"/>
      <c r="F121" s="55">
        <f>F122</f>
        <v>1027.3</v>
      </c>
      <c r="G121" s="170">
        <f>G122</f>
        <v>505.7</v>
      </c>
      <c r="H121" s="226">
        <f t="shared" si="5"/>
        <v>49.22612673999806</v>
      </c>
    </row>
    <row r="122" spans="1:8" ht="26.25">
      <c r="A122" s="27" t="s">
        <v>298</v>
      </c>
      <c r="B122" s="56" t="s">
        <v>66</v>
      </c>
      <c r="C122" s="56" t="s">
        <v>88</v>
      </c>
      <c r="D122" s="56" t="s">
        <v>270</v>
      </c>
      <c r="E122" s="56"/>
      <c r="F122" s="55">
        <f>F123+F128</f>
        <v>1027.3</v>
      </c>
      <c r="G122" s="170">
        <f>G123+G128</f>
        <v>505.7</v>
      </c>
      <c r="H122" s="226">
        <f t="shared" si="5"/>
        <v>49.22612673999806</v>
      </c>
    </row>
    <row r="123" spans="1:8" ht="39">
      <c r="A123" s="27" t="s">
        <v>103</v>
      </c>
      <c r="B123" s="56" t="s">
        <v>66</v>
      </c>
      <c r="C123" s="56" t="s">
        <v>88</v>
      </c>
      <c r="D123" s="56" t="s">
        <v>270</v>
      </c>
      <c r="E123" s="56" t="s">
        <v>104</v>
      </c>
      <c r="F123" s="55">
        <f>F124</f>
        <v>987</v>
      </c>
      <c r="G123" s="170">
        <f>G124</f>
        <v>502.9</v>
      </c>
      <c r="H123" s="226">
        <f t="shared" si="5"/>
        <v>50.95238095238095</v>
      </c>
    </row>
    <row r="124" spans="1:8" ht="12.75">
      <c r="A124" s="27" t="s">
        <v>94</v>
      </c>
      <c r="B124" s="56" t="s">
        <v>66</v>
      </c>
      <c r="C124" s="56" t="s">
        <v>88</v>
      </c>
      <c r="D124" s="56" t="s">
        <v>270</v>
      </c>
      <c r="E124" s="56" t="s">
        <v>95</v>
      </c>
      <c r="F124" s="55">
        <f>F125+F127+F126</f>
        <v>987</v>
      </c>
      <c r="G124" s="170">
        <f>G125+G127+G126</f>
        <v>502.9</v>
      </c>
      <c r="H124" s="226">
        <f t="shared" si="5"/>
        <v>50.95238095238095</v>
      </c>
    </row>
    <row r="125" spans="1:8" ht="12.75">
      <c r="A125" s="27" t="s">
        <v>159</v>
      </c>
      <c r="B125" s="56" t="s">
        <v>66</v>
      </c>
      <c r="C125" s="56" t="s">
        <v>88</v>
      </c>
      <c r="D125" s="56" t="s">
        <v>270</v>
      </c>
      <c r="E125" s="56" t="s">
        <v>96</v>
      </c>
      <c r="F125" s="55">
        <f>'пр.4 вед.стр.'!G58</f>
        <v>742</v>
      </c>
      <c r="G125" s="170">
        <f>'пр.4 вед.стр.'!H58</f>
        <v>351.3</v>
      </c>
      <c r="H125" s="226">
        <f t="shared" si="5"/>
        <v>47.34501347708895</v>
      </c>
    </row>
    <row r="126" spans="1:8" ht="23.25" customHeight="1">
      <c r="A126" s="27" t="s">
        <v>97</v>
      </c>
      <c r="B126" s="56" t="s">
        <v>66</v>
      </c>
      <c r="C126" s="56" t="s">
        <v>88</v>
      </c>
      <c r="D126" s="56" t="s">
        <v>270</v>
      </c>
      <c r="E126" s="56" t="s">
        <v>98</v>
      </c>
      <c r="F126" s="55">
        <f>'пр.4 вед.стр.'!G59</f>
        <v>15</v>
      </c>
      <c r="G126" s="170">
        <f>'пр.4 вед.стр.'!H59</f>
        <v>0.4</v>
      </c>
      <c r="H126" s="226">
        <f t="shared" si="5"/>
        <v>2.666666666666667</v>
      </c>
    </row>
    <row r="127" spans="1:8" ht="26.25">
      <c r="A127" s="27" t="s">
        <v>161</v>
      </c>
      <c r="B127" s="56" t="s">
        <v>66</v>
      </c>
      <c r="C127" s="56" t="s">
        <v>88</v>
      </c>
      <c r="D127" s="56" t="s">
        <v>270</v>
      </c>
      <c r="E127" s="56" t="s">
        <v>160</v>
      </c>
      <c r="F127" s="55">
        <f>'пр.4 вед.стр.'!G60</f>
        <v>230</v>
      </c>
      <c r="G127" s="170">
        <f>'пр.4 вед.стр.'!H60</f>
        <v>151.2</v>
      </c>
      <c r="H127" s="226">
        <f t="shared" si="5"/>
        <v>65.7391304347826</v>
      </c>
    </row>
    <row r="128" spans="1:8" ht="12.75">
      <c r="A128" s="27" t="s">
        <v>622</v>
      </c>
      <c r="B128" s="56" t="s">
        <v>66</v>
      </c>
      <c r="C128" s="56" t="s">
        <v>88</v>
      </c>
      <c r="D128" s="56" t="s">
        <v>270</v>
      </c>
      <c r="E128" s="56" t="s">
        <v>105</v>
      </c>
      <c r="F128" s="55">
        <f>F129</f>
        <v>40.3</v>
      </c>
      <c r="G128" s="170">
        <f>G129</f>
        <v>2.8</v>
      </c>
      <c r="H128" s="226">
        <f t="shared" si="5"/>
        <v>6.9478908188585615</v>
      </c>
    </row>
    <row r="129" spans="1:8" ht="15" customHeight="1">
      <c r="A129" s="27" t="s">
        <v>99</v>
      </c>
      <c r="B129" s="56" t="s">
        <v>66</v>
      </c>
      <c r="C129" s="56" t="s">
        <v>88</v>
      </c>
      <c r="D129" s="56" t="s">
        <v>270</v>
      </c>
      <c r="E129" s="56" t="s">
        <v>100</v>
      </c>
      <c r="F129" s="55">
        <f>F130</f>
        <v>40.3</v>
      </c>
      <c r="G129" s="170">
        <f>G130</f>
        <v>2.8</v>
      </c>
      <c r="H129" s="226">
        <f t="shared" si="5"/>
        <v>6.9478908188585615</v>
      </c>
    </row>
    <row r="130" spans="1:8" ht="18" customHeight="1">
      <c r="A130" s="27" t="s">
        <v>101</v>
      </c>
      <c r="B130" s="56" t="s">
        <v>66</v>
      </c>
      <c r="C130" s="56" t="s">
        <v>88</v>
      </c>
      <c r="D130" s="56" t="s">
        <v>270</v>
      </c>
      <c r="E130" s="56" t="s">
        <v>102</v>
      </c>
      <c r="F130" s="55">
        <f>'пр.4 вед.стр.'!G63</f>
        <v>40.3</v>
      </c>
      <c r="G130" s="170">
        <f>'пр.4 вед.стр.'!H63</f>
        <v>2.8</v>
      </c>
      <c r="H130" s="226">
        <f t="shared" si="5"/>
        <v>6.9478908188585615</v>
      </c>
    </row>
    <row r="131" spans="1:8" ht="12.75">
      <c r="A131" s="27" t="s">
        <v>426</v>
      </c>
      <c r="B131" s="56" t="s">
        <v>66</v>
      </c>
      <c r="C131" s="56" t="s">
        <v>88</v>
      </c>
      <c r="D131" s="56" t="s">
        <v>427</v>
      </c>
      <c r="E131" s="56"/>
      <c r="F131" s="55">
        <f>F132</f>
        <v>1406.5</v>
      </c>
      <c r="G131" s="170">
        <f>G132</f>
        <v>643.2</v>
      </c>
      <c r="H131" s="226">
        <f t="shared" si="5"/>
        <v>45.730536793458946</v>
      </c>
    </row>
    <row r="132" spans="1:8" ht="12.75">
      <c r="A132" s="27" t="s">
        <v>428</v>
      </c>
      <c r="B132" s="56" t="s">
        <v>66</v>
      </c>
      <c r="C132" s="56" t="s">
        <v>88</v>
      </c>
      <c r="D132" s="56" t="s">
        <v>429</v>
      </c>
      <c r="E132" s="56"/>
      <c r="F132" s="55">
        <f>F133</f>
        <v>1406.5</v>
      </c>
      <c r="G132" s="170">
        <f>G133</f>
        <v>643.2</v>
      </c>
      <c r="H132" s="226">
        <f t="shared" si="5"/>
        <v>45.730536793458946</v>
      </c>
    </row>
    <row r="133" spans="1:8" ht="81.75" customHeight="1">
      <c r="A133" s="27" t="s">
        <v>430</v>
      </c>
      <c r="B133" s="56" t="s">
        <v>66</v>
      </c>
      <c r="C133" s="56" t="s">
        <v>88</v>
      </c>
      <c r="D133" s="56" t="s">
        <v>271</v>
      </c>
      <c r="E133" s="56"/>
      <c r="F133" s="55">
        <f>F134+F139</f>
        <v>1406.5</v>
      </c>
      <c r="G133" s="170">
        <f>G134+G139</f>
        <v>643.2</v>
      </c>
      <c r="H133" s="226">
        <f t="shared" si="5"/>
        <v>45.730536793458946</v>
      </c>
    </row>
    <row r="134" spans="1:8" ht="39">
      <c r="A134" s="27" t="s">
        <v>103</v>
      </c>
      <c r="B134" s="56" t="s">
        <v>66</v>
      </c>
      <c r="C134" s="56" t="s">
        <v>88</v>
      </c>
      <c r="D134" s="56" t="s">
        <v>271</v>
      </c>
      <c r="E134" s="56" t="s">
        <v>104</v>
      </c>
      <c r="F134" s="55">
        <f>F135</f>
        <v>1320.2</v>
      </c>
      <c r="G134" s="170">
        <f>G135</f>
        <v>632.7</v>
      </c>
      <c r="H134" s="226">
        <f aca="true" t="shared" si="11" ref="H134:H192">G134/F134*100</f>
        <v>47.924556885320406</v>
      </c>
    </row>
    <row r="135" spans="1:8" ht="12.75">
      <c r="A135" s="27" t="s">
        <v>94</v>
      </c>
      <c r="B135" s="56" t="s">
        <v>66</v>
      </c>
      <c r="C135" s="56" t="s">
        <v>88</v>
      </c>
      <c r="D135" s="56" t="s">
        <v>271</v>
      </c>
      <c r="E135" s="56" t="s">
        <v>95</v>
      </c>
      <c r="F135" s="55">
        <f>F136+F137+F138</f>
        <v>1320.2</v>
      </c>
      <c r="G135" s="170">
        <f>G136+G137+G138</f>
        <v>632.7</v>
      </c>
      <c r="H135" s="226">
        <f t="shared" si="11"/>
        <v>47.924556885320406</v>
      </c>
    </row>
    <row r="136" spans="1:8" ht="12.75">
      <c r="A136" s="27" t="s">
        <v>159</v>
      </c>
      <c r="B136" s="56" t="s">
        <v>66</v>
      </c>
      <c r="C136" s="56" t="s">
        <v>88</v>
      </c>
      <c r="D136" s="56" t="s">
        <v>271</v>
      </c>
      <c r="E136" s="56" t="s">
        <v>96</v>
      </c>
      <c r="F136" s="55">
        <f>'пр.4 вед.стр.'!G69</f>
        <v>990</v>
      </c>
      <c r="G136" s="170">
        <f>'пр.4 вед.стр.'!H69</f>
        <v>469.4</v>
      </c>
      <c r="H136" s="226">
        <f t="shared" si="11"/>
        <v>47.41414141414141</v>
      </c>
    </row>
    <row r="137" spans="1:8" ht="26.25">
      <c r="A137" s="27" t="s">
        <v>97</v>
      </c>
      <c r="B137" s="56" t="s">
        <v>66</v>
      </c>
      <c r="C137" s="56" t="s">
        <v>88</v>
      </c>
      <c r="D137" s="56" t="s">
        <v>271</v>
      </c>
      <c r="E137" s="56" t="s">
        <v>98</v>
      </c>
      <c r="F137" s="55">
        <f>'пр.4 вед.стр.'!G70</f>
        <v>31.2</v>
      </c>
      <c r="G137" s="170">
        <f>'пр.4 вед.стр.'!H70</f>
        <v>0</v>
      </c>
      <c r="H137" s="226">
        <f t="shared" si="11"/>
        <v>0</v>
      </c>
    </row>
    <row r="138" spans="1:8" ht="26.25">
      <c r="A138" s="27" t="s">
        <v>161</v>
      </c>
      <c r="B138" s="56" t="s">
        <v>66</v>
      </c>
      <c r="C138" s="56" t="s">
        <v>88</v>
      </c>
      <c r="D138" s="56" t="s">
        <v>271</v>
      </c>
      <c r="E138" s="56" t="s">
        <v>160</v>
      </c>
      <c r="F138" s="55">
        <f>'пр.4 вед.стр.'!G71</f>
        <v>299</v>
      </c>
      <c r="G138" s="170">
        <f>'пр.4 вед.стр.'!H71</f>
        <v>163.3</v>
      </c>
      <c r="H138" s="226">
        <f t="shared" si="11"/>
        <v>54.61538461538462</v>
      </c>
    </row>
    <row r="139" spans="1:8" ht="12.75">
      <c r="A139" s="27" t="s">
        <v>622</v>
      </c>
      <c r="B139" s="56" t="s">
        <v>66</v>
      </c>
      <c r="C139" s="56" t="s">
        <v>88</v>
      </c>
      <c r="D139" s="56" t="s">
        <v>271</v>
      </c>
      <c r="E139" s="56" t="s">
        <v>105</v>
      </c>
      <c r="F139" s="55">
        <f>F140</f>
        <v>86.3</v>
      </c>
      <c r="G139" s="170">
        <f>G140</f>
        <v>10.5</v>
      </c>
      <c r="H139" s="226">
        <f t="shared" si="11"/>
        <v>12.16685979142526</v>
      </c>
    </row>
    <row r="140" spans="1:8" ht="15" customHeight="1">
      <c r="A140" s="27" t="s">
        <v>99</v>
      </c>
      <c r="B140" s="56" t="s">
        <v>66</v>
      </c>
      <c r="C140" s="56" t="s">
        <v>88</v>
      </c>
      <c r="D140" s="56" t="s">
        <v>271</v>
      </c>
      <c r="E140" s="56" t="s">
        <v>100</v>
      </c>
      <c r="F140" s="55">
        <f>F141</f>
        <v>86.3</v>
      </c>
      <c r="G140" s="170">
        <f>G141</f>
        <v>10.5</v>
      </c>
      <c r="H140" s="226">
        <f t="shared" si="11"/>
        <v>12.16685979142526</v>
      </c>
    </row>
    <row r="141" spans="1:8" ht="15" customHeight="1">
      <c r="A141" s="27" t="s">
        <v>101</v>
      </c>
      <c r="B141" s="56" t="s">
        <v>66</v>
      </c>
      <c r="C141" s="56" t="s">
        <v>88</v>
      </c>
      <c r="D141" s="56" t="s">
        <v>271</v>
      </c>
      <c r="E141" s="56" t="s">
        <v>102</v>
      </c>
      <c r="F141" s="55">
        <f>'пр.4 вед.стр.'!G74</f>
        <v>86.3</v>
      </c>
      <c r="G141" s="170">
        <f>'пр.4 вед.стр.'!H74</f>
        <v>10.5</v>
      </c>
      <c r="H141" s="226">
        <f t="shared" si="11"/>
        <v>12.16685979142526</v>
      </c>
    </row>
    <row r="142" spans="1:8" ht="26.25">
      <c r="A142" s="108" t="s">
        <v>431</v>
      </c>
      <c r="B142" s="56" t="s">
        <v>66</v>
      </c>
      <c r="C142" s="56" t="s">
        <v>88</v>
      </c>
      <c r="D142" s="148" t="s">
        <v>192</v>
      </c>
      <c r="E142" s="149"/>
      <c r="F142" s="55">
        <f>F143+F151</f>
        <v>70</v>
      </c>
      <c r="G142" s="170">
        <f>G143+G151</f>
        <v>4.6</v>
      </c>
      <c r="H142" s="226">
        <f t="shared" si="11"/>
        <v>6.571428571428571</v>
      </c>
    </row>
    <row r="143" spans="1:8" ht="26.25">
      <c r="A143" s="108" t="s">
        <v>247</v>
      </c>
      <c r="B143" s="56" t="s">
        <v>66</v>
      </c>
      <c r="C143" s="56" t="s">
        <v>88</v>
      </c>
      <c r="D143" s="148" t="s">
        <v>345</v>
      </c>
      <c r="E143" s="149"/>
      <c r="F143" s="55">
        <f>F144</f>
        <v>50</v>
      </c>
      <c r="G143" s="170">
        <f>G144</f>
        <v>4.6</v>
      </c>
      <c r="H143" s="226">
        <f t="shared" si="11"/>
        <v>9.2</v>
      </c>
    </row>
    <row r="144" spans="1:8" ht="26.25">
      <c r="A144" s="108" t="s">
        <v>208</v>
      </c>
      <c r="B144" s="56" t="s">
        <v>66</v>
      </c>
      <c r="C144" s="56" t="s">
        <v>88</v>
      </c>
      <c r="D144" s="148" t="s">
        <v>432</v>
      </c>
      <c r="E144" s="149"/>
      <c r="F144" s="55">
        <f>F148+F145</f>
        <v>50</v>
      </c>
      <c r="G144" s="170">
        <f>G148+G145</f>
        <v>4.6</v>
      </c>
      <c r="H144" s="226">
        <f t="shared" si="11"/>
        <v>9.2</v>
      </c>
    </row>
    <row r="145" spans="1:8" ht="39">
      <c r="A145" s="27" t="s">
        <v>103</v>
      </c>
      <c r="B145" s="56" t="s">
        <v>66</v>
      </c>
      <c r="C145" s="56" t="s">
        <v>88</v>
      </c>
      <c r="D145" s="148" t="s">
        <v>432</v>
      </c>
      <c r="E145" s="149" t="s">
        <v>104</v>
      </c>
      <c r="F145" s="55">
        <f>F146</f>
        <v>40</v>
      </c>
      <c r="G145" s="170">
        <f>G146</f>
        <v>0</v>
      </c>
      <c r="H145" s="226">
        <f t="shared" si="11"/>
        <v>0</v>
      </c>
    </row>
    <row r="146" spans="1:8" ht="12.75">
      <c r="A146" s="27" t="s">
        <v>94</v>
      </c>
      <c r="B146" s="56" t="s">
        <v>66</v>
      </c>
      <c r="C146" s="56" t="s">
        <v>88</v>
      </c>
      <c r="D146" s="148" t="s">
        <v>432</v>
      </c>
      <c r="E146" s="149" t="s">
        <v>95</v>
      </c>
      <c r="F146" s="55">
        <f>F147</f>
        <v>40</v>
      </c>
      <c r="G146" s="170">
        <f>G147</f>
        <v>0</v>
      </c>
      <c r="H146" s="226">
        <f t="shared" si="11"/>
        <v>0</v>
      </c>
    </row>
    <row r="147" spans="1:8" ht="26.25">
      <c r="A147" s="108" t="s">
        <v>652</v>
      </c>
      <c r="B147" s="56" t="s">
        <v>66</v>
      </c>
      <c r="C147" s="56" t="s">
        <v>88</v>
      </c>
      <c r="D147" s="148" t="s">
        <v>432</v>
      </c>
      <c r="E147" s="149" t="s">
        <v>653</v>
      </c>
      <c r="F147" s="55">
        <f>'пр.4 вед.стр.'!G80</f>
        <v>40</v>
      </c>
      <c r="G147" s="170">
        <f>'пр.4 вед.стр.'!H80</f>
        <v>0</v>
      </c>
      <c r="H147" s="226">
        <f t="shared" si="11"/>
        <v>0</v>
      </c>
    </row>
    <row r="148" spans="1:8" ht="12.75">
      <c r="A148" s="27" t="s">
        <v>622</v>
      </c>
      <c r="B148" s="56" t="s">
        <v>66</v>
      </c>
      <c r="C148" s="56" t="s">
        <v>88</v>
      </c>
      <c r="D148" s="148" t="s">
        <v>432</v>
      </c>
      <c r="E148" s="149" t="s">
        <v>105</v>
      </c>
      <c r="F148" s="55">
        <f>F149</f>
        <v>10</v>
      </c>
      <c r="G148" s="170">
        <f>G149</f>
        <v>4.6</v>
      </c>
      <c r="H148" s="226">
        <f t="shared" si="11"/>
        <v>46</v>
      </c>
    </row>
    <row r="149" spans="1:8" ht="15" customHeight="1">
      <c r="A149" s="27" t="s">
        <v>99</v>
      </c>
      <c r="B149" s="56" t="s">
        <v>66</v>
      </c>
      <c r="C149" s="56" t="s">
        <v>88</v>
      </c>
      <c r="D149" s="148" t="s">
        <v>432</v>
      </c>
      <c r="E149" s="149" t="s">
        <v>100</v>
      </c>
      <c r="F149" s="55">
        <f>F150</f>
        <v>10</v>
      </c>
      <c r="G149" s="170">
        <f>G150</f>
        <v>4.6</v>
      </c>
      <c r="H149" s="226">
        <f t="shared" si="11"/>
        <v>46</v>
      </c>
    </row>
    <row r="150" spans="1:8" ht="18.75" customHeight="1">
      <c r="A150" s="27" t="s">
        <v>101</v>
      </c>
      <c r="B150" s="56" t="s">
        <v>66</v>
      </c>
      <c r="C150" s="56" t="s">
        <v>88</v>
      </c>
      <c r="D150" s="148" t="s">
        <v>432</v>
      </c>
      <c r="E150" s="149" t="s">
        <v>102</v>
      </c>
      <c r="F150" s="55">
        <f>'пр.4 вед.стр.'!G83</f>
        <v>10</v>
      </c>
      <c r="G150" s="170">
        <f>'пр.4 вед.стр.'!H83</f>
        <v>4.6</v>
      </c>
      <c r="H150" s="226">
        <f t="shared" si="11"/>
        <v>46</v>
      </c>
    </row>
    <row r="151" spans="1:8" ht="27" customHeight="1">
      <c r="A151" s="27" t="str">
        <f>'пр.4 вед.стр.'!A84</f>
        <v>Основное мероприятие "Профилактика правонарушений по отдельным видам противоправной деятельности"</v>
      </c>
      <c r="B151" s="56" t="s">
        <v>66</v>
      </c>
      <c r="C151" s="56" t="s">
        <v>88</v>
      </c>
      <c r="D151" s="148" t="str">
        <f>'пр.4 вед.стр.'!E84</f>
        <v>7Т 0 05 00000 </v>
      </c>
      <c r="E151" s="55"/>
      <c r="F151" s="55">
        <f aca="true" t="shared" si="12" ref="F151:G154">F152</f>
        <v>20</v>
      </c>
      <c r="G151" s="170">
        <f t="shared" si="12"/>
        <v>0</v>
      </c>
      <c r="H151" s="226">
        <f t="shared" si="11"/>
        <v>0</v>
      </c>
    </row>
    <row r="152" spans="1:8" ht="18.75" customHeight="1">
      <c r="A152" s="27" t="str">
        <f>'пр.4 вед.стр.'!A85</f>
        <v>Разработка сметы на оборудование мест массового пребывания людей системой видеонаблюдения</v>
      </c>
      <c r="B152" s="56" t="s">
        <v>66</v>
      </c>
      <c r="C152" s="56" t="s">
        <v>88</v>
      </c>
      <c r="D152" s="148" t="str">
        <f>'пр.4 вед.стр.'!E85</f>
        <v>7Т 0 05 95110 </v>
      </c>
      <c r="E152" s="55"/>
      <c r="F152" s="55">
        <f t="shared" si="12"/>
        <v>20</v>
      </c>
      <c r="G152" s="170">
        <f t="shared" si="12"/>
        <v>0</v>
      </c>
      <c r="H152" s="226">
        <f t="shared" si="11"/>
        <v>0</v>
      </c>
    </row>
    <row r="153" spans="1:8" ht="18.75" customHeight="1">
      <c r="A153" s="27" t="str">
        <f>'пр.4 вед.стр.'!A86</f>
        <v>Закупка товаров, работ и услуг для обеспечения государственных (муниципальных) нужд</v>
      </c>
      <c r="B153" s="56" t="s">
        <v>66</v>
      </c>
      <c r="C153" s="56" t="s">
        <v>88</v>
      </c>
      <c r="D153" s="148" t="str">
        <f>'пр.4 вед.стр.'!E86</f>
        <v>7Т 0 05 95110 </v>
      </c>
      <c r="E153" s="55" t="str">
        <f>'пр.4 вед.стр.'!F86</f>
        <v>200</v>
      </c>
      <c r="F153" s="55">
        <f t="shared" si="12"/>
        <v>20</v>
      </c>
      <c r="G153" s="170">
        <f t="shared" si="12"/>
        <v>0</v>
      </c>
      <c r="H153" s="226">
        <f t="shared" si="11"/>
        <v>0</v>
      </c>
    </row>
    <row r="154" spans="1:8" ht="18.75" customHeight="1">
      <c r="A154" s="27" t="str">
        <f>'пр.4 вед.стр.'!A87</f>
        <v>Иные закупки товаров, работ и услуг для обеспечения государственных и муниципальных нужд</v>
      </c>
      <c r="B154" s="56" t="s">
        <v>66</v>
      </c>
      <c r="C154" s="56" t="s">
        <v>88</v>
      </c>
      <c r="D154" s="148" t="str">
        <f>'пр.4 вед.стр.'!E87</f>
        <v>7Т 0 05 95110 </v>
      </c>
      <c r="E154" s="55" t="str">
        <f>'пр.4 вед.стр.'!F87</f>
        <v>240</v>
      </c>
      <c r="F154" s="55">
        <f t="shared" si="12"/>
        <v>20</v>
      </c>
      <c r="G154" s="170">
        <f t="shared" si="12"/>
        <v>0</v>
      </c>
      <c r="H154" s="226">
        <f t="shared" si="11"/>
        <v>0</v>
      </c>
    </row>
    <row r="155" spans="1:8" ht="18.75" customHeight="1">
      <c r="A155" s="27" t="str">
        <f>'пр.4 вед.стр.'!A88</f>
        <v>Прочая закупка товаров, работ и услуг для обеспечения государственных (муниципальных) нужд</v>
      </c>
      <c r="B155" s="56" t="s">
        <v>66</v>
      </c>
      <c r="C155" s="56" t="s">
        <v>88</v>
      </c>
      <c r="D155" s="148" t="str">
        <f>'пр.4 вед.стр.'!E88</f>
        <v>7Т 0 05 95110 </v>
      </c>
      <c r="E155" s="55" t="str">
        <f>'пр.4 вед.стр.'!F88</f>
        <v>244</v>
      </c>
      <c r="F155" s="55">
        <f>'пр.4 вед.стр.'!G88</f>
        <v>20</v>
      </c>
      <c r="G155" s="170">
        <f>'пр.4 вед.стр.'!H88</f>
        <v>0</v>
      </c>
      <c r="H155" s="226">
        <f t="shared" si="11"/>
        <v>0</v>
      </c>
    </row>
    <row r="156" spans="1:8" ht="26.25">
      <c r="A156" s="27" t="s">
        <v>433</v>
      </c>
      <c r="B156" s="56" t="s">
        <v>66</v>
      </c>
      <c r="C156" s="56" t="s">
        <v>88</v>
      </c>
      <c r="D156" s="148" t="s">
        <v>434</v>
      </c>
      <c r="E156" s="149"/>
      <c r="F156" s="55">
        <f>F157</f>
        <v>48</v>
      </c>
      <c r="G156" s="170">
        <f>G157</f>
        <v>34.5</v>
      </c>
      <c r="H156" s="226">
        <f t="shared" si="11"/>
        <v>71.875</v>
      </c>
    </row>
    <row r="157" spans="1:8" ht="26.25">
      <c r="A157" s="27" t="s">
        <v>435</v>
      </c>
      <c r="B157" s="56" t="s">
        <v>66</v>
      </c>
      <c r="C157" s="56" t="s">
        <v>88</v>
      </c>
      <c r="D157" s="148" t="s">
        <v>436</v>
      </c>
      <c r="E157" s="149"/>
      <c r="F157" s="55">
        <f>+F158</f>
        <v>48</v>
      </c>
      <c r="G157" s="170">
        <f>+G158</f>
        <v>34.5</v>
      </c>
      <c r="H157" s="226">
        <f t="shared" si="11"/>
        <v>71.875</v>
      </c>
    </row>
    <row r="158" spans="1:17" ht="12.75">
      <c r="A158" s="27" t="s">
        <v>437</v>
      </c>
      <c r="B158" s="56" t="s">
        <v>66</v>
      </c>
      <c r="C158" s="56" t="s">
        <v>88</v>
      </c>
      <c r="D158" s="148" t="s">
        <v>438</v>
      </c>
      <c r="E158" s="149"/>
      <c r="F158" s="55">
        <f aca="true" t="shared" si="13" ref="F158:G160">F159</f>
        <v>48</v>
      </c>
      <c r="G158" s="170">
        <f t="shared" si="13"/>
        <v>34.5</v>
      </c>
      <c r="H158" s="226">
        <f t="shared" si="11"/>
        <v>71.875</v>
      </c>
      <c r="N158" s="86"/>
      <c r="O158" s="86"/>
      <c r="P158" s="86"/>
      <c r="Q158" s="86"/>
    </row>
    <row r="159" spans="1:17" ht="12.75">
      <c r="A159" s="27" t="s">
        <v>622</v>
      </c>
      <c r="B159" s="56" t="s">
        <v>66</v>
      </c>
      <c r="C159" s="56" t="s">
        <v>88</v>
      </c>
      <c r="D159" s="148" t="s">
        <v>438</v>
      </c>
      <c r="E159" s="149" t="s">
        <v>105</v>
      </c>
      <c r="F159" s="55">
        <f t="shared" si="13"/>
        <v>48</v>
      </c>
      <c r="G159" s="170">
        <f t="shared" si="13"/>
        <v>34.5</v>
      </c>
      <c r="H159" s="226">
        <f t="shared" si="11"/>
        <v>71.875</v>
      </c>
      <c r="N159" s="86"/>
      <c r="O159" s="86"/>
      <c r="P159" s="86"/>
      <c r="Q159" s="86"/>
    </row>
    <row r="160" spans="1:17" ht="18" customHeight="1">
      <c r="A160" s="27" t="s">
        <v>99</v>
      </c>
      <c r="B160" s="56" t="s">
        <v>66</v>
      </c>
      <c r="C160" s="56" t="s">
        <v>88</v>
      </c>
      <c r="D160" s="148" t="s">
        <v>438</v>
      </c>
      <c r="E160" s="149" t="s">
        <v>100</v>
      </c>
      <c r="F160" s="55">
        <f t="shared" si="13"/>
        <v>48</v>
      </c>
      <c r="G160" s="170">
        <f t="shared" si="13"/>
        <v>34.5</v>
      </c>
      <c r="H160" s="226">
        <f t="shared" si="11"/>
        <v>71.875</v>
      </c>
      <c r="N160" s="86"/>
      <c r="O160" s="86"/>
      <c r="P160" s="86"/>
      <c r="Q160" s="86"/>
    </row>
    <row r="161" spans="1:18" s="28" customFormat="1" ht="12.75" customHeight="1">
      <c r="A161" s="27" t="s">
        <v>101</v>
      </c>
      <c r="B161" s="56" t="s">
        <v>66</v>
      </c>
      <c r="C161" s="56" t="s">
        <v>88</v>
      </c>
      <c r="D161" s="148" t="s">
        <v>438</v>
      </c>
      <c r="E161" s="149" t="s">
        <v>102</v>
      </c>
      <c r="F161" s="55">
        <f>'пр.4 вед.стр.'!G94</f>
        <v>48</v>
      </c>
      <c r="G161" s="170">
        <f>'пр.4 вед.стр.'!H94</f>
        <v>34.5</v>
      </c>
      <c r="H161" s="226">
        <f t="shared" si="11"/>
        <v>71.875</v>
      </c>
      <c r="N161" s="86"/>
      <c r="O161" s="86"/>
      <c r="P161" s="86"/>
      <c r="Q161" s="86"/>
      <c r="R161" s="86"/>
    </row>
    <row r="162" spans="1:18" s="28" customFormat="1" ht="12.75">
      <c r="A162" s="27" t="s">
        <v>367</v>
      </c>
      <c r="B162" s="56" t="s">
        <v>66</v>
      </c>
      <c r="C162" s="56" t="s">
        <v>88</v>
      </c>
      <c r="D162" s="56" t="s">
        <v>219</v>
      </c>
      <c r="E162" s="56"/>
      <c r="F162" s="55">
        <f aca="true" t="shared" si="14" ref="F162:G164">F163</f>
        <v>460</v>
      </c>
      <c r="G162" s="170">
        <f t="shared" si="14"/>
        <v>333.8</v>
      </c>
      <c r="H162" s="226">
        <f t="shared" si="11"/>
        <v>72.56521739130434</v>
      </c>
      <c r="N162" s="86"/>
      <c r="O162" s="86"/>
      <c r="P162" s="86"/>
      <c r="Q162" s="86"/>
      <c r="R162" s="86"/>
    </row>
    <row r="163" spans="1:18" s="28" customFormat="1" ht="12.75" customHeight="1">
      <c r="A163" s="27" t="s">
        <v>368</v>
      </c>
      <c r="B163" s="56" t="s">
        <v>66</v>
      </c>
      <c r="C163" s="56" t="s">
        <v>88</v>
      </c>
      <c r="D163" s="56" t="s">
        <v>365</v>
      </c>
      <c r="E163" s="56"/>
      <c r="F163" s="55">
        <f t="shared" si="14"/>
        <v>460</v>
      </c>
      <c r="G163" s="170">
        <f t="shared" si="14"/>
        <v>333.8</v>
      </c>
      <c r="H163" s="226">
        <f t="shared" si="11"/>
        <v>72.56521739130434</v>
      </c>
      <c r="N163" s="86"/>
      <c r="O163" s="86"/>
      <c r="P163" s="86"/>
      <c r="Q163" s="86"/>
      <c r="R163" s="86"/>
    </row>
    <row r="164" spans="1:18" s="28" customFormat="1" ht="39">
      <c r="A164" s="27" t="s">
        <v>292</v>
      </c>
      <c r="B164" s="56" t="s">
        <v>66</v>
      </c>
      <c r="C164" s="56" t="s">
        <v>88</v>
      </c>
      <c r="D164" s="56" t="s">
        <v>366</v>
      </c>
      <c r="E164" s="56"/>
      <c r="F164" s="55">
        <f t="shared" si="14"/>
        <v>460</v>
      </c>
      <c r="G164" s="170">
        <f t="shared" si="14"/>
        <v>333.8</v>
      </c>
      <c r="H164" s="226">
        <f t="shared" si="11"/>
        <v>72.56521739130434</v>
      </c>
      <c r="N164" s="83"/>
      <c r="O164" s="83"/>
      <c r="P164" s="83"/>
      <c r="Q164" s="83"/>
      <c r="R164" s="86"/>
    </row>
    <row r="165" spans="1:18" s="28" customFormat="1" ht="39.75" customHeight="1">
      <c r="A165" s="27" t="s">
        <v>103</v>
      </c>
      <c r="B165" s="56" t="s">
        <v>66</v>
      </c>
      <c r="C165" s="56" t="s">
        <v>88</v>
      </c>
      <c r="D165" s="56" t="s">
        <v>366</v>
      </c>
      <c r="E165" s="56" t="s">
        <v>104</v>
      </c>
      <c r="F165" s="55">
        <f>F166+F168</f>
        <v>460</v>
      </c>
      <c r="G165" s="170">
        <f>G166+G168</f>
        <v>333.8</v>
      </c>
      <c r="H165" s="226">
        <f t="shared" si="11"/>
        <v>72.56521739130434</v>
      </c>
      <c r="N165" s="83"/>
      <c r="O165" s="83"/>
      <c r="P165" s="83"/>
      <c r="Q165" s="83"/>
      <c r="R165" s="86"/>
    </row>
    <row r="166" spans="1:18" s="28" customFormat="1" ht="15.75" customHeight="1">
      <c r="A166" s="27" t="s">
        <v>300</v>
      </c>
      <c r="B166" s="56" t="s">
        <v>66</v>
      </c>
      <c r="C166" s="56" t="s">
        <v>88</v>
      </c>
      <c r="D166" s="56" t="s">
        <v>366</v>
      </c>
      <c r="E166" s="56" t="s">
        <v>302</v>
      </c>
      <c r="F166" s="55">
        <f>F167</f>
        <v>410</v>
      </c>
      <c r="G166" s="170">
        <f>G167</f>
        <v>333.8</v>
      </c>
      <c r="H166" s="226">
        <f t="shared" si="11"/>
        <v>81.41463414634147</v>
      </c>
      <c r="N166" s="83"/>
      <c r="O166" s="83"/>
      <c r="P166" s="83"/>
      <c r="Q166" s="83"/>
      <c r="R166" s="86"/>
    </row>
    <row r="167" spans="1:18" s="28" customFormat="1" ht="18" customHeight="1">
      <c r="A167" s="27" t="s">
        <v>442</v>
      </c>
      <c r="B167" s="56" t="s">
        <v>66</v>
      </c>
      <c r="C167" s="56" t="s">
        <v>88</v>
      </c>
      <c r="D167" s="56" t="s">
        <v>366</v>
      </c>
      <c r="E167" s="56" t="s">
        <v>301</v>
      </c>
      <c r="F167" s="55">
        <f>'пр.4 вед.стр.'!G371</f>
        <v>410</v>
      </c>
      <c r="G167" s="170">
        <f>'пр.4 вед.стр.'!H371</f>
        <v>333.8</v>
      </c>
      <c r="H167" s="226">
        <f t="shared" si="11"/>
        <v>81.41463414634147</v>
      </c>
      <c r="N167" s="83"/>
      <c r="O167" s="83"/>
      <c r="P167" s="83"/>
      <c r="Q167" s="83"/>
      <c r="R167" s="86"/>
    </row>
    <row r="168" spans="1:18" s="28" customFormat="1" ht="12.75">
      <c r="A168" s="27" t="s">
        <v>94</v>
      </c>
      <c r="B168" s="56" t="s">
        <v>66</v>
      </c>
      <c r="C168" s="56" t="s">
        <v>88</v>
      </c>
      <c r="D168" s="56" t="s">
        <v>366</v>
      </c>
      <c r="E168" s="56" t="s">
        <v>95</v>
      </c>
      <c r="F168" s="55">
        <f>F169</f>
        <v>50</v>
      </c>
      <c r="G168" s="170">
        <f>G169</f>
        <v>0</v>
      </c>
      <c r="H168" s="226">
        <f t="shared" si="11"/>
        <v>0</v>
      </c>
      <c r="N168" s="83"/>
      <c r="O168" s="83"/>
      <c r="P168" s="83"/>
      <c r="Q168" s="83"/>
      <c r="R168" s="86"/>
    </row>
    <row r="169" spans="1:18" s="28" customFormat="1" ht="26.25">
      <c r="A169" s="27" t="s">
        <v>97</v>
      </c>
      <c r="B169" s="56" t="s">
        <v>66</v>
      </c>
      <c r="C169" s="56" t="s">
        <v>88</v>
      </c>
      <c r="D169" s="56" t="s">
        <v>366</v>
      </c>
      <c r="E169" s="56" t="s">
        <v>98</v>
      </c>
      <c r="F169" s="55">
        <f>'пр.4 вед.стр.'!G100</f>
        <v>50</v>
      </c>
      <c r="G169" s="170">
        <f>'пр.4 вед.стр.'!H100</f>
        <v>0</v>
      </c>
      <c r="H169" s="226">
        <f t="shared" si="11"/>
        <v>0</v>
      </c>
      <c r="N169" s="86"/>
      <c r="O169" s="86"/>
      <c r="P169" s="86"/>
      <c r="Q169" s="86"/>
      <c r="R169" s="86"/>
    </row>
    <row r="170" spans="1:18" s="28" customFormat="1" ht="26.25">
      <c r="A170" s="27" t="s">
        <v>424</v>
      </c>
      <c r="B170" s="56" t="s">
        <v>66</v>
      </c>
      <c r="C170" s="56" t="s">
        <v>88</v>
      </c>
      <c r="D170" s="135" t="str">
        <f>'пр.4 вед.стр.'!E101</f>
        <v>Р2 0 00 00000</v>
      </c>
      <c r="E170" s="135"/>
      <c r="F170" s="132">
        <f>F171</f>
        <v>962.9</v>
      </c>
      <c r="G170" s="171">
        <f>G171</f>
        <v>899.3000000000001</v>
      </c>
      <c r="H170" s="226">
        <f t="shared" si="11"/>
        <v>93.39495274691039</v>
      </c>
      <c r="N170" s="86"/>
      <c r="O170" s="86"/>
      <c r="P170" s="86"/>
      <c r="Q170" s="86"/>
      <c r="R170" s="86"/>
    </row>
    <row r="171" spans="1:18" s="24" customFormat="1" ht="12.75">
      <c r="A171" s="27" t="str">
        <f>'пр.4 вед.стр.'!A102</f>
        <v>Финансовое обеспечение деятельности отдела записи актов гражданского состояния (местный бюджет)</v>
      </c>
      <c r="B171" s="56" t="s">
        <v>66</v>
      </c>
      <c r="C171" s="56" t="s">
        <v>88</v>
      </c>
      <c r="D171" s="135" t="str">
        <f>'пр.4 вед.стр.'!E102</f>
        <v>Р2 5 00 00000</v>
      </c>
      <c r="E171" s="135"/>
      <c r="F171" s="132">
        <f>F172+F178</f>
        <v>962.9</v>
      </c>
      <c r="G171" s="171">
        <f>G172+G178</f>
        <v>899.3000000000001</v>
      </c>
      <c r="H171" s="226">
        <f t="shared" si="11"/>
        <v>93.39495274691039</v>
      </c>
      <c r="N171" s="83"/>
      <c r="O171" s="83"/>
      <c r="P171" s="83"/>
      <c r="Q171" s="83"/>
      <c r="R171" s="83"/>
    </row>
    <row r="172" spans="1:18" s="24" customFormat="1" ht="12.75">
      <c r="A172" s="27" t="str">
        <f>'пр.4 вед.стр.'!A103</f>
        <v>Расходы на выплаты по оплате труда работников муниципальных органов</v>
      </c>
      <c r="B172" s="56" t="s">
        <v>66</v>
      </c>
      <c r="C172" s="56" t="s">
        <v>88</v>
      </c>
      <c r="D172" s="135" t="str">
        <f>'пр.4 вед.стр.'!E103</f>
        <v>Р2 5 00 00210</v>
      </c>
      <c r="E172" s="135"/>
      <c r="F172" s="132">
        <f>'пр.4 вед.стр.'!G103</f>
        <v>854.9</v>
      </c>
      <c r="G172" s="171">
        <f>'пр.4 вед.стр.'!H103</f>
        <v>872.1</v>
      </c>
      <c r="H172" s="226">
        <f t="shared" si="11"/>
        <v>102.01193122002574</v>
      </c>
      <c r="N172" s="83"/>
      <c r="O172" s="83"/>
      <c r="P172" s="83"/>
      <c r="Q172" s="83"/>
      <c r="R172" s="83"/>
    </row>
    <row r="173" spans="1:18" s="24" customFormat="1" ht="39">
      <c r="A173" s="27" t="str">
        <f>'пр.4 вед.стр.'!A104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3" s="56" t="s">
        <v>66</v>
      </c>
      <c r="C173" s="56" t="s">
        <v>88</v>
      </c>
      <c r="D173" s="135" t="str">
        <f>'пр.4 вед.стр.'!E104</f>
        <v>Р2 5 00 00210</v>
      </c>
      <c r="E173" s="135" t="str">
        <f>'пр.4 вед.стр.'!F104</f>
        <v>100</v>
      </c>
      <c r="F173" s="132">
        <f>F174</f>
        <v>854.9</v>
      </c>
      <c r="G173" s="171">
        <f>G174</f>
        <v>872.1</v>
      </c>
      <c r="H173" s="226">
        <f t="shared" si="11"/>
        <v>102.01193122002574</v>
      </c>
      <c r="N173" s="83"/>
      <c r="O173" s="83"/>
      <c r="P173" s="83"/>
      <c r="Q173" s="83"/>
      <c r="R173" s="83"/>
    </row>
    <row r="174" spans="1:18" s="24" customFormat="1" ht="12.75">
      <c r="A174" s="27" t="str">
        <f>'пр.4 вед.стр.'!A105</f>
        <v>Расходы на выплаты персоналу государственных (муниципальных) органов</v>
      </c>
      <c r="B174" s="56" t="s">
        <v>66</v>
      </c>
      <c r="C174" s="56" t="s">
        <v>88</v>
      </c>
      <c r="D174" s="135" t="str">
        <f>'пр.4 вед.стр.'!E105</f>
        <v>Р2 5 00 00210</v>
      </c>
      <c r="E174" s="135" t="str">
        <f>'пр.4 вед.стр.'!F105</f>
        <v>120</v>
      </c>
      <c r="F174" s="132">
        <f>F175+F176+F177</f>
        <v>854.9</v>
      </c>
      <c r="G174" s="171">
        <f>G175+G176+G177</f>
        <v>872.1</v>
      </c>
      <c r="H174" s="226">
        <f t="shared" si="11"/>
        <v>102.01193122002574</v>
      </c>
      <c r="N174" s="83"/>
      <c r="O174" s="83"/>
      <c r="P174" s="83"/>
      <c r="Q174" s="83"/>
      <c r="R174" s="83"/>
    </row>
    <row r="175" spans="1:8" ht="12.75">
      <c r="A175" s="27" t="str">
        <f>'пр.4 вед.стр.'!A106</f>
        <v>Фонд оплаты труда государственных (муниципальных) органов </v>
      </c>
      <c r="B175" s="56" t="s">
        <v>66</v>
      </c>
      <c r="C175" s="56" t="s">
        <v>88</v>
      </c>
      <c r="D175" s="135" t="str">
        <f>'пр.4 вед.стр.'!E106</f>
        <v>Р2 5 00 00210</v>
      </c>
      <c r="E175" s="135" t="str">
        <f>'пр.4 вед.стр.'!F106</f>
        <v>121</v>
      </c>
      <c r="F175" s="132">
        <f>'пр.4 вед.стр.'!G106</f>
        <v>650</v>
      </c>
      <c r="G175" s="171">
        <f>'пр.4 вед.стр.'!H106</f>
        <v>650</v>
      </c>
      <c r="H175" s="226">
        <f t="shared" si="11"/>
        <v>100</v>
      </c>
    </row>
    <row r="176" spans="1:8" ht="26.25">
      <c r="A176" s="27" t="str">
        <f>'пр.4 вед.стр.'!A107</f>
        <v>Иные выплаты персоналу государственных (муниципальных) органов, за исключением фонда оплаты труда</v>
      </c>
      <c r="B176" s="56" t="s">
        <v>66</v>
      </c>
      <c r="C176" s="56" t="s">
        <v>88</v>
      </c>
      <c r="D176" s="135" t="str">
        <f>'пр.4 вед.стр.'!E107</f>
        <v>Р2 5 00 00210</v>
      </c>
      <c r="E176" s="135" t="str">
        <f>'пр.4 вед.стр.'!F107</f>
        <v>122</v>
      </c>
      <c r="F176" s="132">
        <f>'пр.4 вед.стр.'!G107</f>
        <v>8</v>
      </c>
      <c r="G176" s="171">
        <f>'пр.4 вед.стр.'!H107</f>
        <v>25.2</v>
      </c>
      <c r="H176" s="226">
        <f t="shared" si="11"/>
        <v>315</v>
      </c>
    </row>
    <row r="177" spans="1:8" ht="26.25" customHeight="1">
      <c r="A177" s="27" t="str">
        <f>'пр.4 вед.стр.'!A108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77" s="56" t="s">
        <v>66</v>
      </c>
      <c r="C177" s="56" t="s">
        <v>88</v>
      </c>
      <c r="D177" s="135" t="str">
        <f>'пр.4 вед.стр.'!E108</f>
        <v>Р2 5 00 00210</v>
      </c>
      <c r="E177" s="135" t="str">
        <f>'пр.4 вед.стр.'!F108</f>
        <v>129</v>
      </c>
      <c r="F177" s="132">
        <f>'пр.4 вед.стр.'!G108</f>
        <v>196.9</v>
      </c>
      <c r="G177" s="171">
        <f>'пр.4 вед.стр.'!H108</f>
        <v>196.9</v>
      </c>
      <c r="H177" s="226">
        <f t="shared" si="11"/>
        <v>100</v>
      </c>
    </row>
    <row r="178" spans="1:8" ht="12.75">
      <c r="A178" s="27" t="str">
        <f>'пр.4 вед.стр.'!A109</f>
        <v>Расходы на обеспечение функций муниципальных органов</v>
      </c>
      <c r="B178" s="56" t="s">
        <v>66</v>
      </c>
      <c r="C178" s="56" t="s">
        <v>88</v>
      </c>
      <c r="D178" s="135" t="str">
        <f>'пр.4 вед.стр.'!E109</f>
        <v>Р2 5 00 00290</v>
      </c>
      <c r="E178" s="135"/>
      <c r="F178" s="132">
        <f aca="true" t="shared" si="15" ref="F178:G180">F179</f>
        <v>108</v>
      </c>
      <c r="G178" s="171">
        <f t="shared" si="15"/>
        <v>27.2</v>
      </c>
      <c r="H178" s="226">
        <f t="shared" si="11"/>
        <v>25.185185185185183</v>
      </c>
    </row>
    <row r="179" spans="1:8" ht="14.25" customHeight="1">
      <c r="A179" s="27" t="str">
        <f>'пр.4 вед.стр.'!A110</f>
        <v>Закупка товаров, работ и услуг для обеспечения государственных (муниципальных) нужд</v>
      </c>
      <c r="B179" s="56" t="s">
        <v>66</v>
      </c>
      <c r="C179" s="56" t="s">
        <v>88</v>
      </c>
      <c r="D179" s="135" t="str">
        <f>'пр.4 вед.стр.'!E110</f>
        <v>Р2 5 00 00290</v>
      </c>
      <c r="E179" s="135" t="str">
        <f>'пр.4 вед.стр.'!F110</f>
        <v>200</v>
      </c>
      <c r="F179" s="132">
        <f t="shared" si="15"/>
        <v>108</v>
      </c>
      <c r="G179" s="171">
        <f t="shared" si="15"/>
        <v>27.2</v>
      </c>
      <c r="H179" s="226">
        <f t="shared" si="11"/>
        <v>25.185185185185183</v>
      </c>
    </row>
    <row r="180" spans="1:8" ht="15" customHeight="1">
      <c r="A180" s="27" t="str">
        <f>'пр.4 вед.стр.'!A111</f>
        <v>Иные закупки товаров, работ и услуг для обеспечения государственных и муниципальных нужд</v>
      </c>
      <c r="B180" s="56" t="s">
        <v>66</v>
      </c>
      <c r="C180" s="56" t="s">
        <v>88</v>
      </c>
      <c r="D180" s="135" t="str">
        <f>'пр.4 вед.стр.'!E111</f>
        <v>Р2 5 00 00290</v>
      </c>
      <c r="E180" s="135" t="str">
        <f>'пр.4 вед.стр.'!F111</f>
        <v>240</v>
      </c>
      <c r="F180" s="132">
        <f t="shared" si="15"/>
        <v>108</v>
      </c>
      <c r="G180" s="171">
        <f t="shared" si="15"/>
        <v>27.2</v>
      </c>
      <c r="H180" s="226">
        <f t="shared" si="11"/>
        <v>25.185185185185183</v>
      </c>
    </row>
    <row r="181" spans="1:8" ht="16.5" customHeight="1">
      <c r="A181" s="27" t="str">
        <f>'пр.4 вед.стр.'!A112</f>
        <v>Прочая закупка товаров, работ и услуг для обеспечения государственных (муниципальных) нужд</v>
      </c>
      <c r="B181" s="56" t="s">
        <v>66</v>
      </c>
      <c r="C181" s="56" t="s">
        <v>88</v>
      </c>
      <c r="D181" s="135" t="str">
        <f>'пр.4 вед.стр.'!E112</f>
        <v>Р2 5 00 00290</v>
      </c>
      <c r="E181" s="135" t="str">
        <f>'пр.4 вед.стр.'!F112</f>
        <v>244</v>
      </c>
      <c r="F181" s="132">
        <f>'пр.4 вед.стр.'!G112</f>
        <v>108</v>
      </c>
      <c r="G181" s="171">
        <f>'пр.4 вед.стр.'!H112</f>
        <v>27.2</v>
      </c>
      <c r="H181" s="226">
        <f t="shared" si="11"/>
        <v>25.185185185185183</v>
      </c>
    </row>
    <row r="182" spans="1:17" ht="12.75">
      <c r="A182" s="27" t="s">
        <v>480</v>
      </c>
      <c r="B182" s="56" t="s">
        <v>66</v>
      </c>
      <c r="C182" s="56" t="s">
        <v>88</v>
      </c>
      <c r="D182" s="148" t="s">
        <v>481</v>
      </c>
      <c r="E182" s="60"/>
      <c r="F182" s="55">
        <f>F183</f>
        <v>34190</v>
      </c>
      <c r="G182" s="170">
        <f>G183</f>
        <v>21818.7</v>
      </c>
      <c r="H182" s="226">
        <f t="shared" si="11"/>
        <v>63.8160280783855</v>
      </c>
      <c r="N182" s="86"/>
      <c r="O182" s="86"/>
      <c r="P182" s="86"/>
      <c r="Q182" s="86"/>
    </row>
    <row r="183" spans="1:17" ht="25.5" customHeight="1">
      <c r="A183" s="27" t="s">
        <v>482</v>
      </c>
      <c r="B183" s="56" t="s">
        <v>66</v>
      </c>
      <c r="C183" s="56" t="s">
        <v>88</v>
      </c>
      <c r="D183" s="148" t="s">
        <v>483</v>
      </c>
      <c r="E183" s="60"/>
      <c r="F183" s="55">
        <f>F184</f>
        <v>34190</v>
      </c>
      <c r="G183" s="170">
        <f>G184</f>
        <v>21818.7</v>
      </c>
      <c r="H183" s="226">
        <f t="shared" si="11"/>
        <v>63.8160280783855</v>
      </c>
      <c r="N183" s="86"/>
      <c r="O183" s="86"/>
      <c r="P183" s="86"/>
      <c r="Q183" s="86"/>
    </row>
    <row r="184" spans="1:17" ht="12.75">
      <c r="A184" s="27" t="s">
        <v>254</v>
      </c>
      <c r="B184" s="56" t="s">
        <v>66</v>
      </c>
      <c r="C184" s="56" t="s">
        <v>88</v>
      </c>
      <c r="D184" s="148" t="s">
        <v>484</v>
      </c>
      <c r="E184" s="60"/>
      <c r="F184" s="55">
        <f>F185+F190+F193</f>
        <v>34190</v>
      </c>
      <c r="G184" s="170">
        <f>G185+G190+G193</f>
        <v>21818.7</v>
      </c>
      <c r="H184" s="226">
        <f t="shared" si="11"/>
        <v>63.8160280783855</v>
      </c>
      <c r="N184" s="86"/>
      <c r="O184" s="86"/>
      <c r="P184" s="86"/>
      <c r="Q184" s="86"/>
    </row>
    <row r="185" spans="1:17" ht="39">
      <c r="A185" s="27" t="s">
        <v>103</v>
      </c>
      <c r="B185" s="56" t="s">
        <v>66</v>
      </c>
      <c r="C185" s="56" t="s">
        <v>88</v>
      </c>
      <c r="D185" s="148" t="s">
        <v>484</v>
      </c>
      <c r="E185" s="56" t="s">
        <v>104</v>
      </c>
      <c r="F185" s="55">
        <f>F186</f>
        <v>17997</v>
      </c>
      <c r="G185" s="170">
        <f>G186</f>
        <v>14758.3</v>
      </c>
      <c r="H185" s="226">
        <f t="shared" si="11"/>
        <v>82.00422292604323</v>
      </c>
      <c r="N185" s="86"/>
      <c r="O185" s="86"/>
      <c r="P185" s="86"/>
      <c r="Q185" s="86"/>
    </row>
    <row r="186" spans="1:17" ht="12.75">
      <c r="A186" s="27" t="s">
        <v>300</v>
      </c>
      <c r="B186" s="56" t="s">
        <v>66</v>
      </c>
      <c r="C186" s="56" t="s">
        <v>88</v>
      </c>
      <c r="D186" s="148" t="s">
        <v>484</v>
      </c>
      <c r="E186" s="56" t="s">
        <v>302</v>
      </c>
      <c r="F186" s="55">
        <f>F187+F188+F189</f>
        <v>17997</v>
      </c>
      <c r="G186" s="170">
        <f>G187+G188+G189</f>
        <v>14758.3</v>
      </c>
      <c r="H186" s="226">
        <f t="shared" si="11"/>
        <v>82.00422292604323</v>
      </c>
      <c r="N186" s="86"/>
      <c r="O186" s="86"/>
      <c r="P186" s="86"/>
      <c r="Q186" s="86"/>
    </row>
    <row r="187" spans="1:17" ht="12.75">
      <c r="A187" s="27" t="s">
        <v>445</v>
      </c>
      <c r="B187" s="56" t="s">
        <v>66</v>
      </c>
      <c r="C187" s="56" t="s">
        <v>88</v>
      </c>
      <c r="D187" s="148" t="s">
        <v>484</v>
      </c>
      <c r="E187" s="56" t="s">
        <v>303</v>
      </c>
      <c r="F187" s="55">
        <f>'пр.4 вед.стр.'!G377</f>
        <v>14077</v>
      </c>
      <c r="G187" s="170">
        <f>'пр.4 вед.стр.'!H377</f>
        <v>11386.1</v>
      </c>
      <c r="H187" s="226">
        <f t="shared" si="11"/>
        <v>80.8844213966044</v>
      </c>
      <c r="N187" s="86"/>
      <c r="O187" s="86"/>
      <c r="P187" s="86"/>
      <c r="Q187" s="86"/>
    </row>
    <row r="188" spans="1:17" ht="12.75">
      <c r="A188" s="27" t="s">
        <v>485</v>
      </c>
      <c r="B188" s="56" t="s">
        <v>66</v>
      </c>
      <c r="C188" s="56" t="s">
        <v>88</v>
      </c>
      <c r="D188" s="148" t="s">
        <v>484</v>
      </c>
      <c r="E188" s="56" t="s">
        <v>301</v>
      </c>
      <c r="F188" s="55">
        <f>'пр.4 вед.стр.'!G378</f>
        <v>120</v>
      </c>
      <c r="G188" s="170">
        <f>'пр.4 вед.стр.'!H378</f>
        <v>90</v>
      </c>
      <c r="H188" s="226">
        <f t="shared" si="11"/>
        <v>75</v>
      </c>
      <c r="N188" s="86"/>
      <c r="O188" s="86"/>
      <c r="P188" s="86"/>
      <c r="Q188" s="86"/>
    </row>
    <row r="189" spans="1:17" ht="26.25">
      <c r="A189" s="27" t="s">
        <v>486</v>
      </c>
      <c r="B189" s="56" t="s">
        <v>66</v>
      </c>
      <c r="C189" s="56" t="s">
        <v>88</v>
      </c>
      <c r="D189" s="148" t="s">
        <v>484</v>
      </c>
      <c r="E189" s="56" t="s">
        <v>304</v>
      </c>
      <c r="F189" s="55">
        <f>'пр.4 вед.стр.'!G379</f>
        <v>3800</v>
      </c>
      <c r="G189" s="170">
        <f>'пр.4 вед.стр.'!H379</f>
        <v>3282.2</v>
      </c>
      <c r="H189" s="226">
        <f t="shared" si="11"/>
        <v>86.3736842105263</v>
      </c>
      <c r="N189" s="86"/>
      <c r="O189" s="86"/>
      <c r="P189" s="86"/>
      <c r="Q189" s="86"/>
    </row>
    <row r="190" spans="1:17" ht="12.75">
      <c r="A190" s="27" t="s">
        <v>622</v>
      </c>
      <c r="B190" s="56" t="s">
        <v>66</v>
      </c>
      <c r="C190" s="56" t="s">
        <v>88</v>
      </c>
      <c r="D190" s="148" t="s">
        <v>484</v>
      </c>
      <c r="E190" s="56" t="s">
        <v>105</v>
      </c>
      <c r="F190" s="55">
        <f>F191</f>
        <v>16096.4</v>
      </c>
      <c r="G190" s="170">
        <f>G191</f>
        <v>7031.6</v>
      </c>
      <c r="H190" s="226">
        <f t="shared" si="11"/>
        <v>43.6843020799682</v>
      </c>
      <c r="N190" s="86"/>
      <c r="O190" s="86"/>
      <c r="P190" s="86"/>
      <c r="Q190" s="86"/>
    </row>
    <row r="191" spans="1:17" ht="15.75" customHeight="1">
      <c r="A191" s="27" t="s">
        <v>99</v>
      </c>
      <c r="B191" s="56" t="s">
        <v>66</v>
      </c>
      <c r="C191" s="56" t="s">
        <v>88</v>
      </c>
      <c r="D191" s="148" t="s">
        <v>484</v>
      </c>
      <c r="E191" s="56" t="s">
        <v>100</v>
      </c>
      <c r="F191" s="55">
        <f>F192</f>
        <v>16096.4</v>
      </c>
      <c r="G191" s="170">
        <f>G192</f>
        <v>7031.6</v>
      </c>
      <c r="H191" s="226">
        <f t="shared" si="11"/>
        <v>43.6843020799682</v>
      </c>
      <c r="N191" s="86"/>
      <c r="O191" s="86"/>
      <c r="P191" s="86"/>
      <c r="Q191" s="86"/>
    </row>
    <row r="192" spans="1:17" ht="16.5" customHeight="1">
      <c r="A192" s="27" t="s">
        <v>101</v>
      </c>
      <c r="B192" s="56" t="s">
        <v>66</v>
      </c>
      <c r="C192" s="56" t="s">
        <v>88</v>
      </c>
      <c r="D192" s="148" t="s">
        <v>484</v>
      </c>
      <c r="E192" s="56" t="s">
        <v>102</v>
      </c>
      <c r="F192" s="55">
        <f>'пр.4 вед.стр.'!G382</f>
        <v>16096.4</v>
      </c>
      <c r="G192" s="170">
        <f>'пр.4 вед.стр.'!H382</f>
        <v>7031.6</v>
      </c>
      <c r="H192" s="226">
        <f t="shared" si="11"/>
        <v>43.6843020799682</v>
      </c>
      <c r="N192" s="86"/>
      <c r="O192" s="86"/>
      <c r="P192" s="86"/>
      <c r="Q192" s="86"/>
    </row>
    <row r="193" spans="1:17" ht="12.75">
      <c r="A193" s="27" t="s">
        <v>129</v>
      </c>
      <c r="B193" s="56" t="s">
        <v>66</v>
      </c>
      <c r="C193" s="56" t="s">
        <v>88</v>
      </c>
      <c r="D193" s="148" t="s">
        <v>484</v>
      </c>
      <c r="E193" s="56" t="s">
        <v>130</v>
      </c>
      <c r="F193" s="55">
        <f>F194</f>
        <v>96.6</v>
      </c>
      <c r="G193" s="170">
        <f>G194</f>
        <v>28.8</v>
      </c>
      <c r="H193" s="226">
        <f aca="true" t="shared" si="16" ref="H193:H257">G193/F193*100</f>
        <v>29.81366459627329</v>
      </c>
      <c r="N193" s="86"/>
      <c r="O193" s="86"/>
      <c r="P193" s="86"/>
      <c r="Q193" s="86"/>
    </row>
    <row r="194" spans="1:17" ht="12.75">
      <c r="A194" s="27" t="s">
        <v>132</v>
      </c>
      <c r="B194" s="56" t="s">
        <v>66</v>
      </c>
      <c r="C194" s="56" t="s">
        <v>88</v>
      </c>
      <c r="D194" s="148" t="s">
        <v>484</v>
      </c>
      <c r="E194" s="56" t="s">
        <v>133</v>
      </c>
      <c r="F194" s="55">
        <f>F196+F197+F195</f>
        <v>96.6</v>
      </c>
      <c r="G194" s="170">
        <f>G196+G197+G195</f>
        <v>28.8</v>
      </c>
      <c r="H194" s="226">
        <f t="shared" si="16"/>
        <v>29.81366459627329</v>
      </c>
      <c r="N194" s="86"/>
      <c r="O194" s="86"/>
      <c r="P194" s="86"/>
      <c r="Q194" s="86"/>
    </row>
    <row r="195" spans="1:17" ht="12.75">
      <c r="A195" s="27" t="s">
        <v>134</v>
      </c>
      <c r="B195" s="56" t="s">
        <v>66</v>
      </c>
      <c r="C195" s="56" t="s">
        <v>88</v>
      </c>
      <c r="D195" s="148" t="s">
        <v>484</v>
      </c>
      <c r="E195" s="56" t="s">
        <v>135</v>
      </c>
      <c r="F195" s="55">
        <f>'пр.4 вед.стр.'!G385</f>
        <v>43.7</v>
      </c>
      <c r="G195" s="170">
        <f>'пр.4 вед.стр.'!H385</f>
        <v>28.8</v>
      </c>
      <c r="H195" s="226">
        <f t="shared" si="16"/>
        <v>65.90389016018307</v>
      </c>
      <c r="N195" s="86"/>
      <c r="O195" s="86"/>
      <c r="P195" s="86"/>
      <c r="Q195" s="86"/>
    </row>
    <row r="196" spans="1:17" ht="12.75">
      <c r="A196" s="27" t="s">
        <v>162</v>
      </c>
      <c r="B196" s="56" t="s">
        <v>66</v>
      </c>
      <c r="C196" s="56" t="s">
        <v>88</v>
      </c>
      <c r="D196" s="148" t="s">
        <v>484</v>
      </c>
      <c r="E196" s="56" t="s">
        <v>136</v>
      </c>
      <c r="F196" s="55">
        <f>'пр.4 вед.стр.'!G386</f>
        <v>43.5</v>
      </c>
      <c r="G196" s="170">
        <f>'пр.4 вед.стр.'!H386</f>
        <v>0</v>
      </c>
      <c r="H196" s="226">
        <f t="shared" si="16"/>
        <v>0</v>
      </c>
      <c r="N196" s="86"/>
      <c r="O196" s="86"/>
      <c r="P196" s="86"/>
      <c r="Q196" s="86"/>
    </row>
    <row r="197" spans="1:17" ht="12.75">
      <c r="A197" s="27" t="s">
        <v>163</v>
      </c>
      <c r="B197" s="56" t="s">
        <v>66</v>
      </c>
      <c r="C197" s="56" t="s">
        <v>88</v>
      </c>
      <c r="D197" s="148" t="s">
        <v>484</v>
      </c>
      <c r="E197" s="56" t="s">
        <v>164</v>
      </c>
      <c r="F197" s="55">
        <f>'пр.4 вед.стр.'!G387</f>
        <v>9.4</v>
      </c>
      <c r="G197" s="170">
        <f>'пр.4 вед.стр.'!H387</f>
        <v>0</v>
      </c>
      <c r="H197" s="226">
        <f t="shared" si="16"/>
        <v>0</v>
      </c>
      <c r="N197" s="86"/>
      <c r="O197" s="86"/>
      <c r="P197" s="86"/>
      <c r="Q197" s="86"/>
    </row>
    <row r="198" spans="1:17" ht="12.75">
      <c r="A198" s="140" t="s">
        <v>209</v>
      </c>
      <c r="B198" s="56" t="s">
        <v>66</v>
      </c>
      <c r="C198" s="56" t="s">
        <v>88</v>
      </c>
      <c r="D198" s="56" t="s">
        <v>227</v>
      </c>
      <c r="E198" s="56"/>
      <c r="F198" s="55">
        <f>F199</f>
        <v>2435</v>
      </c>
      <c r="G198" s="170">
        <f>G199</f>
        <v>941.3</v>
      </c>
      <c r="H198" s="226">
        <f t="shared" si="16"/>
        <v>38.6570841889117</v>
      </c>
      <c r="N198" s="86"/>
      <c r="O198" s="86"/>
      <c r="P198" s="86"/>
      <c r="Q198" s="86"/>
    </row>
    <row r="199" spans="1:17" ht="26.25">
      <c r="A199" s="27" t="s">
        <v>424</v>
      </c>
      <c r="B199" s="56" t="s">
        <v>66</v>
      </c>
      <c r="C199" s="56" t="s">
        <v>88</v>
      </c>
      <c r="D199" s="56" t="s">
        <v>371</v>
      </c>
      <c r="E199" s="56"/>
      <c r="F199" s="55">
        <f>F200+F204</f>
        <v>2435</v>
      </c>
      <c r="G199" s="170">
        <f>G200+G204</f>
        <v>941.3</v>
      </c>
      <c r="H199" s="226">
        <f t="shared" si="16"/>
        <v>38.6570841889117</v>
      </c>
      <c r="N199" s="86"/>
      <c r="O199" s="86"/>
      <c r="P199" s="86"/>
      <c r="Q199" s="86"/>
    </row>
    <row r="200" spans="1:17" ht="12.75">
      <c r="A200" s="140" t="s">
        <v>400</v>
      </c>
      <c r="B200" s="56" t="s">
        <v>66</v>
      </c>
      <c r="C200" s="56" t="s">
        <v>88</v>
      </c>
      <c r="D200" s="56" t="s">
        <v>401</v>
      </c>
      <c r="E200" s="56"/>
      <c r="F200" s="55">
        <f aca="true" t="shared" si="17" ref="F200:G202">F201</f>
        <v>1625</v>
      </c>
      <c r="G200" s="170">
        <f t="shared" si="17"/>
        <v>779.3</v>
      </c>
      <c r="H200" s="226">
        <f t="shared" si="16"/>
        <v>47.956923076923076</v>
      </c>
      <c r="N200" s="86"/>
      <c r="O200" s="86"/>
      <c r="P200" s="86"/>
      <c r="Q200" s="86"/>
    </row>
    <row r="201" spans="1:17" ht="12.75">
      <c r="A201" s="27" t="s">
        <v>622</v>
      </c>
      <c r="B201" s="56" t="s">
        <v>66</v>
      </c>
      <c r="C201" s="56" t="s">
        <v>88</v>
      </c>
      <c r="D201" s="56" t="s">
        <v>401</v>
      </c>
      <c r="E201" s="56" t="s">
        <v>105</v>
      </c>
      <c r="F201" s="55">
        <f t="shared" si="17"/>
        <v>1625</v>
      </c>
      <c r="G201" s="170">
        <f t="shared" si="17"/>
        <v>779.3</v>
      </c>
      <c r="H201" s="226">
        <f t="shared" si="16"/>
        <v>47.956923076923076</v>
      </c>
      <c r="N201" s="86"/>
      <c r="O201" s="86"/>
      <c r="P201" s="86"/>
      <c r="Q201" s="86"/>
    </row>
    <row r="202" spans="1:17" ht="14.25" customHeight="1">
      <c r="A202" s="27" t="s">
        <v>99</v>
      </c>
      <c r="B202" s="56" t="s">
        <v>66</v>
      </c>
      <c r="C202" s="56" t="s">
        <v>88</v>
      </c>
      <c r="D202" s="56" t="s">
        <v>401</v>
      </c>
      <c r="E202" s="56" t="s">
        <v>100</v>
      </c>
      <c r="F202" s="55">
        <f t="shared" si="17"/>
        <v>1625</v>
      </c>
      <c r="G202" s="170">
        <f t="shared" si="17"/>
        <v>779.3</v>
      </c>
      <c r="H202" s="226">
        <f t="shared" si="16"/>
        <v>47.956923076923076</v>
      </c>
      <c r="N202" s="86"/>
      <c r="O202" s="86"/>
      <c r="P202" s="86"/>
      <c r="Q202" s="86"/>
    </row>
    <row r="203" spans="1:17" ht="15.75" customHeight="1">
      <c r="A203" s="27" t="s">
        <v>101</v>
      </c>
      <c r="B203" s="56" t="s">
        <v>66</v>
      </c>
      <c r="C203" s="56" t="s">
        <v>88</v>
      </c>
      <c r="D203" s="56" t="s">
        <v>401</v>
      </c>
      <c r="E203" s="56" t="s">
        <v>102</v>
      </c>
      <c r="F203" s="55">
        <f>'пр.4 вед.стр.'!G393</f>
        <v>1625</v>
      </c>
      <c r="G203" s="170">
        <f>'пр.4 вед.стр.'!H393</f>
        <v>779.3</v>
      </c>
      <c r="H203" s="226">
        <f t="shared" si="16"/>
        <v>47.956923076923076</v>
      </c>
      <c r="N203" s="86"/>
      <c r="O203" s="86"/>
      <c r="P203" s="86"/>
      <c r="Q203" s="86"/>
    </row>
    <row r="204" spans="1:17" ht="26.25">
      <c r="A204" s="140" t="s">
        <v>615</v>
      </c>
      <c r="B204" s="56" t="s">
        <v>66</v>
      </c>
      <c r="C204" s="56" t="s">
        <v>88</v>
      </c>
      <c r="D204" s="56" t="s">
        <v>487</v>
      </c>
      <c r="E204" s="56"/>
      <c r="F204" s="55">
        <f>F205+F211</f>
        <v>810</v>
      </c>
      <c r="G204" s="170">
        <f>G205+G211+G210</f>
        <v>162</v>
      </c>
      <c r="H204" s="226">
        <f t="shared" si="16"/>
        <v>20</v>
      </c>
      <c r="N204" s="86"/>
      <c r="O204" s="86"/>
      <c r="P204" s="86"/>
      <c r="Q204" s="86"/>
    </row>
    <row r="205" spans="1:17" ht="12.75">
      <c r="A205" s="27" t="s">
        <v>622</v>
      </c>
      <c r="B205" s="56" t="s">
        <v>66</v>
      </c>
      <c r="C205" s="56" t="s">
        <v>88</v>
      </c>
      <c r="D205" s="56" t="s">
        <v>487</v>
      </c>
      <c r="E205" s="56" t="s">
        <v>105</v>
      </c>
      <c r="F205" s="55">
        <f>F206</f>
        <v>800</v>
      </c>
      <c r="G205" s="170">
        <f>G206</f>
        <v>159.2</v>
      </c>
      <c r="H205" s="226">
        <f t="shared" si="16"/>
        <v>19.9</v>
      </c>
      <c r="N205" s="86"/>
      <c r="O205" s="86"/>
      <c r="P205" s="86"/>
      <c r="Q205" s="86"/>
    </row>
    <row r="206" spans="1:17" ht="15" customHeight="1">
      <c r="A206" s="27" t="s">
        <v>99</v>
      </c>
      <c r="B206" s="56" t="s">
        <v>66</v>
      </c>
      <c r="C206" s="56" t="s">
        <v>88</v>
      </c>
      <c r="D206" s="56" t="s">
        <v>487</v>
      </c>
      <c r="E206" s="56" t="s">
        <v>100</v>
      </c>
      <c r="F206" s="55">
        <f>F207</f>
        <v>800</v>
      </c>
      <c r="G206" s="170">
        <f>G207</f>
        <v>159.2</v>
      </c>
      <c r="H206" s="226">
        <f t="shared" si="16"/>
        <v>19.9</v>
      </c>
      <c r="N206" s="86"/>
      <c r="O206" s="86"/>
      <c r="P206" s="86"/>
      <c r="Q206" s="86"/>
    </row>
    <row r="207" spans="1:17" ht="15" customHeight="1">
      <c r="A207" s="27" t="s">
        <v>101</v>
      </c>
      <c r="B207" s="56" t="s">
        <v>66</v>
      </c>
      <c r="C207" s="56" t="s">
        <v>88</v>
      </c>
      <c r="D207" s="56" t="s">
        <v>487</v>
      </c>
      <c r="E207" s="56" t="s">
        <v>102</v>
      </c>
      <c r="F207" s="55">
        <f>'пр.4 вед.стр.'!G397</f>
        <v>800</v>
      </c>
      <c r="G207" s="170">
        <f>'пр.4 вед.стр.'!H397</f>
        <v>159.2</v>
      </c>
      <c r="H207" s="226">
        <f t="shared" si="16"/>
        <v>19.9</v>
      </c>
      <c r="N207" s="86"/>
      <c r="O207" s="86"/>
      <c r="P207" s="86"/>
      <c r="Q207" s="86"/>
    </row>
    <row r="208" spans="1:8" ht="12.75">
      <c r="A208" s="27" t="s">
        <v>129</v>
      </c>
      <c r="B208" s="56" t="s">
        <v>66</v>
      </c>
      <c r="C208" s="56" t="s">
        <v>88</v>
      </c>
      <c r="D208" s="56" t="s">
        <v>487</v>
      </c>
      <c r="E208" s="56" t="s">
        <v>130</v>
      </c>
      <c r="F208" s="55">
        <f>F209</f>
        <v>10</v>
      </c>
      <c r="G208" s="170">
        <f>G209</f>
        <v>2.8</v>
      </c>
      <c r="H208" s="226">
        <f t="shared" si="16"/>
        <v>27.999999999999996</v>
      </c>
    </row>
    <row r="209" spans="1:8" ht="12.75">
      <c r="A209" s="27" t="s">
        <v>132</v>
      </c>
      <c r="B209" s="56" t="s">
        <v>66</v>
      </c>
      <c r="C209" s="56" t="s">
        <v>88</v>
      </c>
      <c r="D209" s="56" t="s">
        <v>487</v>
      </c>
      <c r="E209" s="56" t="s">
        <v>133</v>
      </c>
      <c r="F209" s="55">
        <f>F211</f>
        <v>10</v>
      </c>
      <c r="G209" s="170">
        <f>G211+G210</f>
        <v>2.8</v>
      </c>
      <c r="H209" s="226">
        <f t="shared" si="16"/>
        <v>27.999999999999996</v>
      </c>
    </row>
    <row r="210" spans="1:8" ht="12.75">
      <c r="A210" s="27" t="s">
        <v>162</v>
      </c>
      <c r="B210" s="56" t="s">
        <v>66</v>
      </c>
      <c r="C210" s="56" t="s">
        <v>88</v>
      </c>
      <c r="D210" s="56" t="s">
        <v>487</v>
      </c>
      <c r="E210" s="56" t="s">
        <v>136</v>
      </c>
      <c r="F210" s="55"/>
      <c r="G210" s="170">
        <f>'пр.4 вед.стр.'!H400</f>
        <v>2.8</v>
      </c>
      <c r="H210" s="226" t="e">
        <f t="shared" si="16"/>
        <v>#DIV/0!</v>
      </c>
    </row>
    <row r="211" spans="1:8" ht="12.75">
      <c r="A211" s="27" t="s">
        <v>163</v>
      </c>
      <c r="B211" s="56" t="s">
        <v>66</v>
      </c>
      <c r="C211" s="56" t="s">
        <v>88</v>
      </c>
      <c r="D211" s="56" t="s">
        <v>487</v>
      </c>
      <c r="E211" s="56" t="s">
        <v>164</v>
      </c>
      <c r="F211" s="55">
        <f>'пр.4 вед.стр.'!G401</f>
        <v>10</v>
      </c>
      <c r="G211" s="170">
        <f>'пр.4 вед.стр.'!H401</f>
        <v>0</v>
      </c>
      <c r="H211" s="226">
        <f t="shared" si="16"/>
        <v>0</v>
      </c>
    </row>
    <row r="212" spans="1:8" ht="12.75">
      <c r="A212" s="58" t="s">
        <v>277</v>
      </c>
      <c r="B212" s="60" t="s">
        <v>67</v>
      </c>
      <c r="C212" s="60" t="s">
        <v>36</v>
      </c>
      <c r="D212" s="73"/>
      <c r="E212" s="150"/>
      <c r="F212" s="61">
        <f>F213</f>
        <v>375.5</v>
      </c>
      <c r="G212" s="169">
        <f>G213</f>
        <v>93.9</v>
      </c>
      <c r="H212" s="228">
        <f t="shared" si="16"/>
        <v>25.00665778961385</v>
      </c>
    </row>
    <row r="213" spans="1:18" s="28" customFormat="1" ht="12.75">
      <c r="A213" s="58" t="s">
        <v>274</v>
      </c>
      <c r="B213" s="60" t="s">
        <v>67</v>
      </c>
      <c r="C213" s="60" t="s">
        <v>70</v>
      </c>
      <c r="D213" s="73"/>
      <c r="E213" s="150"/>
      <c r="F213" s="61">
        <f>F216</f>
        <v>375.5</v>
      </c>
      <c r="G213" s="169">
        <f>G216</f>
        <v>93.9</v>
      </c>
      <c r="H213" s="228">
        <f t="shared" si="16"/>
        <v>25.00665778961385</v>
      </c>
      <c r="N213" s="83"/>
      <c r="O213" s="83"/>
      <c r="P213" s="83"/>
      <c r="Q213" s="83"/>
      <c r="R213" s="86"/>
    </row>
    <row r="214" spans="1:18" s="28" customFormat="1" ht="12.75">
      <c r="A214" s="27" t="s">
        <v>426</v>
      </c>
      <c r="B214" s="56" t="s">
        <v>67</v>
      </c>
      <c r="C214" s="56" t="s">
        <v>70</v>
      </c>
      <c r="D214" s="56" t="s">
        <v>427</v>
      </c>
      <c r="E214" s="149"/>
      <c r="F214" s="55">
        <f>F215</f>
        <v>375.5</v>
      </c>
      <c r="G214" s="170">
        <f>G215</f>
        <v>93.9</v>
      </c>
      <c r="H214" s="226">
        <f t="shared" si="16"/>
        <v>25.00665778961385</v>
      </c>
      <c r="N214" s="83"/>
      <c r="O214" s="83"/>
      <c r="P214" s="83"/>
      <c r="Q214" s="83"/>
      <c r="R214" s="86"/>
    </row>
    <row r="215" spans="1:18" s="28" customFormat="1" ht="12.75">
      <c r="A215" s="27" t="s">
        <v>428</v>
      </c>
      <c r="B215" s="56" t="s">
        <v>67</v>
      </c>
      <c r="C215" s="56" t="s">
        <v>70</v>
      </c>
      <c r="D215" s="56" t="s">
        <v>429</v>
      </c>
      <c r="E215" s="149"/>
      <c r="F215" s="55">
        <f>F216</f>
        <v>375.5</v>
      </c>
      <c r="G215" s="170">
        <f>G216</f>
        <v>93.9</v>
      </c>
      <c r="H215" s="226">
        <f t="shared" si="16"/>
        <v>25.00665778961385</v>
      </c>
      <c r="N215" s="83"/>
      <c r="O215" s="83"/>
      <c r="P215" s="83"/>
      <c r="Q215" s="83"/>
      <c r="R215" s="86"/>
    </row>
    <row r="216" spans="1:18" s="28" customFormat="1" ht="12.75">
      <c r="A216" s="27" t="s">
        <v>272</v>
      </c>
      <c r="B216" s="56" t="s">
        <v>67</v>
      </c>
      <c r="C216" s="56" t="s">
        <v>70</v>
      </c>
      <c r="D216" s="151" t="s">
        <v>273</v>
      </c>
      <c r="E216" s="149"/>
      <c r="F216" s="55">
        <f>F218</f>
        <v>375.5</v>
      </c>
      <c r="G216" s="170">
        <f>G218</f>
        <v>93.9</v>
      </c>
      <c r="H216" s="226">
        <f t="shared" si="16"/>
        <v>25.00665778961385</v>
      </c>
      <c r="N216" s="83"/>
      <c r="O216" s="83"/>
      <c r="P216" s="83"/>
      <c r="Q216" s="83"/>
      <c r="R216" s="86"/>
    </row>
    <row r="217" spans="1:18" s="28" customFormat="1" ht="39">
      <c r="A217" s="27" t="s">
        <v>103</v>
      </c>
      <c r="B217" s="56" t="s">
        <v>67</v>
      </c>
      <c r="C217" s="56" t="s">
        <v>70</v>
      </c>
      <c r="D217" s="151" t="s">
        <v>273</v>
      </c>
      <c r="E217" s="149" t="s">
        <v>104</v>
      </c>
      <c r="F217" s="55">
        <f>F218</f>
        <v>375.5</v>
      </c>
      <c r="G217" s="170">
        <f>G218</f>
        <v>93.9</v>
      </c>
      <c r="H217" s="226">
        <f t="shared" si="16"/>
        <v>25.00665778961385</v>
      </c>
      <c r="N217" s="83"/>
      <c r="O217" s="83"/>
      <c r="P217" s="83"/>
      <c r="Q217" s="83"/>
      <c r="R217" s="86"/>
    </row>
    <row r="218" spans="1:18" s="28" customFormat="1" ht="12.75">
      <c r="A218" s="27" t="s">
        <v>94</v>
      </c>
      <c r="B218" s="56" t="s">
        <v>67</v>
      </c>
      <c r="C218" s="56" t="s">
        <v>70</v>
      </c>
      <c r="D218" s="151" t="s">
        <v>273</v>
      </c>
      <c r="E218" s="56" t="s">
        <v>95</v>
      </c>
      <c r="F218" s="55">
        <f>F219+F220</f>
        <v>375.5</v>
      </c>
      <c r="G218" s="170">
        <f>G219+G220</f>
        <v>93.9</v>
      </c>
      <c r="H218" s="226">
        <f t="shared" si="16"/>
        <v>25.00665778961385</v>
      </c>
      <c r="N218" s="83"/>
      <c r="O218" s="83"/>
      <c r="P218" s="83"/>
      <c r="Q218" s="83"/>
      <c r="R218" s="86"/>
    </row>
    <row r="219" spans="1:18" s="28" customFormat="1" ht="12.75">
      <c r="A219" s="27" t="s">
        <v>159</v>
      </c>
      <c r="B219" s="56" t="s">
        <v>67</v>
      </c>
      <c r="C219" s="56" t="s">
        <v>70</v>
      </c>
      <c r="D219" s="151" t="s">
        <v>273</v>
      </c>
      <c r="E219" s="56" t="s">
        <v>96</v>
      </c>
      <c r="F219" s="55">
        <f>'пр.4 вед.стр.'!G120</f>
        <v>288.4</v>
      </c>
      <c r="G219" s="170">
        <f>'пр.4 вед.стр.'!H120</f>
        <v>75.9</v>
      </c>
      <c r="H219" s="226">
        <f t="shared" si="16"/>
        <v>26.317614424410547</v>
      </c>
      <c r="N219" s="83"/>
      <c r="O219" s="83"/>
      <c r="P219" s="83"/>
      <c r="Q219" s="83"/>
      <c r="R219" s="86"/>
    </row>
    <row r="220" spans="1:18" s="28" customFormat="1" ht="26.25">
      <c r="A220" s="27" t="s">
        <v>161</v>
      </c>
      <c r="B220" s="56" t="s">
        <v>67</v>
      </c>
      <c r="C220" s="56" t="s">
        <v>70</v>
      </c>
      <c r="D220" s="151" t="s">
        <v>273</v>
      </c>
      <c r="E220" s="56" t="s">
        <v>160</v>
      </c>
      <c r="F220" s="55">
        <f>'пр.4 вед.стр.'!G121</f>
        <v>87.1</v>
      </c>
      <c r="G220" s="170">
        <f>'пр.4 вед.стр.'!H121</f>
        <v>18</v>
      </c>
      <c r="H220" s="226">
        <f t="shared" si="16"/>
        <v>20.66590126291619</v>
      </c>
      <c r="N220" s="83"/>
      <c r="O220" s="83"/>
      <c r="P220" s="83"/>
      <c r="Q220" s="83"/>
      <c r="R220" s="86"/>
    </row>
    <row r="221" spans="1:18" s="28" customFormat="1" ht="12.75">
      <c r="A221" s="58" t="s">
        <v>4</v>
      </c>
      <c r="B221" s="60" t="s">
        <v>70</v>
      </c>
      <c r="C221" s="60" t="s">
        <v>36</v>
      </c>
      <c r="D221" s="56"/>
      <c r="E221" s="56"/>
      <c r="F221" s="61">
        <f>F222</f>
        <v>3867.4</v>
      </c>
      <c r="G221" s="169">
        <f>G222</f>
        <v>2432.4</v>
      </c>
      <c r="H221" s="228">
        <f t="shared" si="16"/>
        <v>62.89496819568703</v>
      </c>
      <c r="N221" s="83"/>
      <c r="O221" s="83"/>
      <c r="P221" s="83"/>
      <c r="Q221" s="83"/>
      <c r="R221" s="86"/>
    </row>
    <row r="222" spans="1:18" s="28" customFormat="1" ht="26.25">
      <c r="A222" s="58" t="s">
        <v>81</v>
      </c>
      <c r="B222" s="60" t="s">
        <v>70</v>
      </c>
      <c r="C222" s="60" t="s">
        <v>75</v>
      </c>
      <c r="D222" s="56"/>
      <c r="E222" s="56"/>
      <c r="F222" s="61">
        <f>F223+F241+F229+F235</f>
        <v>3867.4</v>
      </c>
      <c r="G222" s="169">
        <f>G223+G241+G229+G235</f>
        <v>2432.4</v>
      </c>
      <c r="H222" s="228">
        <f t="shared" si="16"/>
        <v>62.89496819568703</v>
      </c>
      <c r="N222" s="83"/>
      <c r="O222" s="83"/>
      <c r="P222" s="83"/>
      <c r="Q222" s="83"/>
      <c r="R222" s="86"/>
    </row>
    <row r="223" spans="1:18" s="28" customFormat="1" ht="26.25">
      <c r="A223" s="27" t="s">
        <v>439</v>
      </c>
      <c r="B223" s="149" t="s">
        <v>70</v>
      </c>
      <c r="C223" s="149" t="s">
        <v>75</v>
      </c>
      <c r="D223" s="148" t="s">
        <v>172</v>
      </c>
      <c r="E223" s="149"/>
      <c r="F223" s="55">
        <f aca="true" t="shared" si="18" ref="F223:G227">F224</f>
        <v>300</v>
      </c>
      <c r="G223" s="170">
        <f t="shared" si="18"/>
        <v>148.4</v>
      </c>
      <c r="H223" s="226">
        <f t="shared" si="16"/>
        <v>49.46666666666667</v>
      </c>
      <c r="N223" s="83"/>
      <c r="O223" s="83"/>
      <c r="P223" s="83"/>
      <c r="Q223" s="83"/>
      <c r="R223" s="86"/>
    </row>
    <row r="224" spans="1:8" ht="39">
      <c r="A224" s="27" t="s">
        <v>440</v>
      </c>
      <c r="B224" s="149" t="s">
        <v>70</v>
      </c>
      <c r="C224" s="149" t="s">
        <v>75</v>
      </c>
      <c r="D224" s="148" t="s">
        <v>324</v>
      </c>
      <c r="E224" s="149"/>
      <c r="F224" s="55">
        <f t="shared" si="18"/>
        <v>300</v>
      </c>
      <c r="G224" s="170">
        <f t="shared" si="18"/>
        <v>148.4</v>
      </c>
      <c r="H224" s="226">
        <f t="shared" si="16"/>
        <v>49.46666666666667</v>
      </c>
    </row>
    <row r="225" spans="1:8" ht="29.25" customHeight="1">
      <c r="A225" s="27" t="s">
        <v>171</v>
      </c>
      <c r="B225" s="149" t="s">
        <v>70</v>
      </c>
      <c r="C225" s="149" t="s">
        <v>75</v>
      </c>
      <c r="D225" s="148" t="s">
        <v>325</v>
      </c>
      <c r="E225" s="149"/>
      <c r="F225" s="55">
        <f t="shared" si="18"/>
        <v>300</v>
      </c>
      <c r="G225" s="170">
        <f t="shared" si="18"/>
        <v>148.4</v>
      </c>
      <c r="H225" s="226">
        <f t="shared" si="16"/>
        <v>49.46666666666667</v>
      </c>
    </row>
    <row r="226" spans="1:8" ht="12.75">
      <c r="A226" s="27" t="s">
        <v>622</v>
      </c>
      <c r="B226" s="149" t="s">
        <v>70</v>
      </c>
      <c r="C226" s="149" t="s">
        <v>75</v>
      </c>
      <c r="D226" s="148" t="s">
        <v>325</v>
      </c>
      <c r="E226" s="149" t="s">
        <v>105</v>
      </c>
      <c r="F226" s="55">
        <f t="shared" si="18"/>
        <v>300</v>
      </c>
      <c r="G226" s="170">
        <f t="shared" si="18"/>
        <v>148.4</v>
      </c>
      <c r="H226" s="226">
        <f t="shared" si="16"/>
        <v>49.46666666666667</v>
      </c>
    </row>
    <row r="227" spans="1:8" ht="15" customHeight="1">
      <c r="A227" s="27" t="s">
        <v>99</v>
      </c>
      <c r="B227" s="149" t="s">
        <v>70</v>
      </c>
      <c r="C227" s="149" t="s">
        <v>75</v>
      </c>
      <c r="D227" s="148" t="s">
        <v>325</v>
      </c>
      <c r="E227" s="149" t="s">
        <v>100</v>
      </c>
      <c r="F227" s="55">
        <f t="shared" si="18"/>
        <v>300</v>
      </c>
      <c r="G227" s="170">
        <f t="shared" si="18"/>
        <v>148.4</v>
      </c>
      <c r="H227" s="226">
        <f t="shared" si="16"/>
        <v>49.46666666666667</v>
      </c>
    </row>
    <row r="228" spans="1:8" ht="15" customHeight="1">
      <c r="A228" s="27" t="s">
        <v>101</v>
      </c>
      <c r="B228" s="149" t="s">
        <v>70</v>
      </c>
      <c r="C228" s="149" t="s">
        <v>75</v>
      </c>
      <c r="D228" s="148" t="s">
        <v>325</v>
      </c>
      <c r="E228" s="149" t="s">
        <v>102</v>
      </c>
      <c r="F228" s="55">
        <f>'пр.4 вед.стр.'!G129</f>
        <v>300</v>
      </c>
      <c r="G228" s="170">
        <f>'пр.4 вед.стр.'!H129</f>
        <v>148.4</v>
      </c>
      <c r="H228" s="226">
        <f t="shared" si="16"/>
        <v>49.46666666666667</v>
      </c>
    </row>
    <row r="229" spans="1:8" ht="12.75">
      <c r="A229" s="139" t="s">
        <v>367</v>
      </c>
      <c r="B229" s="56" t="s">
        <v>70</v>
      </c>
      <c r="C229" s="56" t="s">
        <v>75</v>
      </c>
      <c r="D229" s="56" t="s">
        <v>219</v>
      </c>
      <c r="E229" s="56"/>
      <c r="F229" s="55">
        <f aca="true" t="shared" si="19" ref="F229:G233">F230</f>
        <v>200</v>
      </c>
      <c r="G229" s="170">
        <f t="shared" si="19"/>
        <v>38.6</v>
      </c>
      <c r="H229" s="226">
        <f t="shared" si="16"/>
        <v>19.3</v>
      </c>
    </row>
    <row r="230" spans="1:18" s="28" customFormat="1" ht="12.75">
      <c r="A230" s="139" t="s">
        <v>368</v>
      </c>
      <c r="B230" s="56" t="s">
        <v>70</v>
      </c>
      <c r="C230" s="56" t="s">
        <v>75</v>
      </c>
      <c r="D230" s="56" t="s">
        <v>365</v>
      </c>
      <c r="E230" s="56"/>
      <c r="F230" s="55">
        <f t="shared" si="19"/>
        <v>200</v>
      </c>
      <c r="G230" s="170">
        <f t="shared" si="19"/>
        <v>38.6</v>
      </c>
      <c r="H230" s="226">
        <f t="shared" si="16"/>
        <v>19.3</v>
      </c>
      <c r="N230" s="83"/>
      <c r="O230" s="83"/>
      <c r="P230" s="83"/>
      <c r="Q230" s="83"/>
      <c r="R230" s="86"/>
    </row>
    <row r="231" spans="1:18" s="28" customFormat="1" ht="39">
      <c r="A231" s="27" t="s">
        <v>441</v>
      </c>
      <c r="B231" s="56" t="s">
        <v>70</v>
      </c>
      <c r="C231" s="56" t="s">
        <v>75</v>
      </c>
      <c r="D231" s="56" t="s">
        <v>366</v>
      </c>
      <c r="E231" s="56"/>
      <c r="F231" s="55">
        <f t="shared" si="19"/>
        <v>200</v>
      </c>
      <c r="G231" s="170">
        <f t="shared" si="19"/>
        <v>38.6</v>
      </c>
      <c r="H231" s="226">
        <f t="shared" si="16"/>
        <v>19.3</v>
      </c>
      <c r="N231" s="83"/>
      <c r="O231" s="83"/>
      <c r="P231" s="83"/>
      <c r="Q231" s="83"/>
      <c r="R231" s="86"/>
    </row>
    <row r="232" spans="1:18" s="28" customFormat="1" ht="39">
      <c r="A232" s="27" t="s">
        <v>103</v>
      </c>
      <c r="B232" s="56" t="s">
        <v>70</v>
      </c>
      <c r="C232" s="56" t="s">
        <v>75</v>
      </c>
      <c r="D232" s="56" t="s">
        <v>366</v>
      </c>
      <c r="E232" s="56" t="s">
        <v>104</v>
      </c>
      <c r="F232" s="55">
        <f t="shared" si="19"/>
        <v>200</v>
      </c>
      <c r="G232" s="170">
        <f t="shared" si="19"/>
        <v>38.6</v>
      </c>
      <c r="H232" s="226">
        <f t="shared" si="16"/>
        <v>19.3</v>
      </c>
      <c r="N232" s="83"/>
      <c r="O232" s="83"/>
      <c r="P232" s="83"/>
      <c r="Q232" s="83"/>
      <c r="R232" s="86"/>
    </row>
    <row r="233" spans="1:18" s="28" customFormat="1" ht="12.75">
      <c r="A233" s="27" t="s">
        <v>300</v>
      </c>
      <c r="B233" s="56" t="s">
        <v>70</v>
      </c>
      <c r="C233" s="56" t="s">
        <v>75</v>
      </c>
      <c r="D233" s="56" t="s">
        <v>366</v>
      </c>
      <c r="E233" s="56" t="s">
        <v>302</v>
      </c>
      <c r="F233" s="55">
        <f t="shared" si="19"/>
        <v>200</v>
      </c>
      <c r="G233" s="170">
        <f t="shared" si="19"/>
        <v>38.6</v>
      </c>
      <c r="H233" s="226">
        <f t="shared" si="16"/>
        <v>19.3</v>
      </c>
      <c r="N233" s="83"/>
      <c r="O233" s="83"/>
      <c r="P233" s="83"/>
      <c r="Q233" s="83"/>
      <c r="R233" s="86"/>
    </row>
    <row r="234" spans="1:18" s="28" customFormat="1" ht="12.75">
      <c r="A234" s="27" t="s">
        <v>442</v>
      </c>
      <c r="B234" s="56" t="s">
        <v>70</v>
      </c>
      <c r="C234" s="56" t="s">
        <v>75</v>
      </c>
      <c r="D234" s="56" t="s">
        <v>366</v>
      </c>
      <c r="E234" s="56" t="s">
        <v>301</v>
      </c>
      <c r="F234" s="55">
        <f>'пр.4 вед.стр.'!G135</f>
        <v>200</v>
      </c>
      <c r="G234" s="170">
        <f>'пр.4 вед.стр.'!H135</f>
        <v>38.6</v>
      </c>
      <c r="H234" s="226">
        <f t="shared" si="16"/>
        <v>19.3</v>
      </c>
      <c r="N234" s="83"/>
      <c r="O234" s="83"/>
      <c r="P234" s="83"/>
      <c r="Q234" s="83"/>
      <c r="R234" s="86"/>
    </row>
    <row r="235" spans="1:18" s="28" customFormat="1" ht="26.25">
      <c r="A235" s="27" t="str">
        <f>'пр.4 вед.стр.'!A136</f>
        <v>Повышение устойчивости основных объектов и систем жизнеобеспечения на территории Сусуманского городского округа</v>
      </c>
      <c r="B235" s="56" t="s">
        <v>70</v>
      </c>
      <c r="C235" s="56" t="s">
        <v>75</v>
      </c>
      <c r="D235" s="135" t="str">
        <f>'пр.4 вед.стр.'!E136</f>
        <v>Ч8 0 00 00000</v>
      </c>
      <c r="E235" s="135"/>
      <c r="F235" s="132">
        <f aca="true" t="shared" si="20" ref="F235:G239">F236</f>
        <v>181.9</v>
      </c>
      <c r="G235" s="171">
        <f t="shared" si="20"/>
        <v>181.9</v>
      </c>
      <c r="H235" s="226">
        <f t="shared" si="16"/>
        <v>100</v>
      </c>
      <c r="N235" s="83"/>
      <c r="O235" s="83"/>
      <c r="P235" s="83"/>
      <c r="Q235" s="83"/>
      <c r="R235" s="86"/>
    </row>
    <row r="236" spans="1:18" s="28" customFormat="1" ht="26.25">
      <c r="A236" s="27" t="str">
        <f>'пр.4 вед.стр.'!A137</f>
        <v>Основное мероприятие "Обеспечение выполнения функций органами местного самоуправления  и находящимися в их ведении муниципальными учреждениями"</v>
      </c>
      <c r="B236" s="56" t="s">
        <v>70</v>
      </c>
      <c r="C236" s="56" t="s">
        <v>75</v>
      </c>
      <c r="D236" s="135" t="str">
        <f>'пр.4 вед.стр.'!E137</f>
        <v>Ч8 0 01 00000</v>
      </c>
      <c r="E236" s="135"/>
      <c r="F236" s="132">
        <f t="shared" si="20"/>
        <v>181.9</v>
      </c>
      <c r="G236" s="171">
        <f t="shared" si="20"/>
        <v>181.9</v>
      </c>
      <c r="H236" s="226">
        <f t="shared" si="16"/>
        <v>100</v>
      </c>
      <c r="N236" s="83"/>
      <c r="O236" s="83"/>
      <c r="P236" s="83"/>
      <c r="Q236" s="83"/>
      <c r="R236" s="86"/>
    </row>
    <row r="237" spans="1:18" s="28" customFormat="1" ht="15.75" customHeight="1">
      <c r="A237" s="27" t="str">
        <f>'пр.4 вед.стр.'!A138</f>
        <v>Неустойка и судебные расходы на основании вступивших в законную силу судебных актов</v>
      </c>
      <c r="B237" s="56" t="s">
        <v>70</v>
      </c>
      <c r="C237" s="56" t="s">
        <v>75</v>
      </c>
      <c r="D237" s="135" t="str">
        <f>'пр.4 вед.стр.'!E138</f>
        <v> Ч8 0 01 08190</v>
      </c>
      <c r="E237" s="135"/>
      <c r="F237" s="132">
        <f t="shared" si="20"/>
        <v>181.9</v>
      </c>
      <c r="G237" s="171">
        <f t="shared" si="20"/>
        <v>181.9</v>
      </c>
      <c r="H237" s="226">
        <f t="shared" si="16"/>
        <v>100</v>
      </c>
      <c r="N237" s="83"/>
      <c r="O237" s="83"/>
      <c r="P237" s="83"/>
      <c r="Q237" s="83"/>
      <c r="R237" s="86"/>
    </row>
    <row r="238" spans="1:18" s="28" customFormat="1" ht="15" customHeight="1">
      <c r="A238" s="27" t="str">
        <f>'пр.4 вед.стр.'!A139</f>
        <v>Иные бюджетные ассигнования</v>
      </c>
      <c r="B238" s="56" t="s">
        <v>70</v>
      </c>
      <c r="C238" s="56" t="s">
        <v>75</v>
      </c>
      <c r="D238" s="135" t="str">
        <f>'пр.4 вед.стр.'!E139</f>
        <v> Ч8 0 01 08190</v>
      </c>
      <c r="E238" s="135" t="str">
        <f>'пр.4 вед.стр.'!F139</f>
        <v>800</v>
      </c>
      <c r="F238" s="132">
        <f t="shared" si="20"/>
        <v>181.9</v>
      </c>
      <c r="G238" s="171">
        <f t="shared" si="20"/>
        <v>181.9</v>
      </c>
      <c r="H238" s="226">
        <f t="shared" si="16"/>
        <v>100</v>
      </c>
      <c r="N238" s="83"/>
      <c r="O238" s="83"/>
      <c r="P238" s="83"/>
      <c r="Q238" s="83"/>
      <c r="R238" s="86"/>
    </row>
    <row r="239" spans="1:18" s="28" customFormat="1" ht="15" customHeight="1">
      <c r="A239" s="27" t="str">
        <f>'пр.4 вед.стр.'!A140</f>
        <v>Исполнение судебных актов</v>
      </c>
      <c r="B239" s="56" t="s">
        <v>70</v>
      </c>
      <c r="C239" s="56" t="s">
        <v>75</v>
      </c>
      <c r="D239" s="135" t="str">
        <f>'пр.4 вед.стр.'!E140</f>
        <v> Ч8 0 01 08190</v>
      </c>
      <c r="E239" s="135" t="str">
        <f>'пр.4 вед.стр.'!F140</f>
        <v>830</v>
      </c>
      <c r="F239" s="132">
        <f t="shared" si="20"/>
        <v>181.9</v>
      </c>
      <c r="G239" s="171">
        <f t="shared" si="20"/>
        <v>181.9</v>
      </c>
      <c r="H239" s="226">
        <f t="shared" si="16"/>
        <v>100</v>
      </c>
      <c r="N239" s="83"/>
      <c r="O239" s="83"/>
      <c r="P239" s="83"/>
      <c r="Q239" s="83"/>
      <c r="R239" s="86"/>
    </row>
    <row r="240" spans="1:18" s="28" customFormat="1" ht="32.25" customHeight="1">
      <c r="A240" s="141" t="str">
        <f>'пр.4 вед.стр.'!A141</f>
        <v>Исполнение судебных актов Российской Федерации и мировых соглашений по возмещению причиненного вреда
</v>
      </c>
      <c r="B240" s="56" t="s">
        <v>70</v>
      </c>
      <c r="C240" s="56" t="s">
        <v>75</v>
      </c>
      <c r="D240" s="135" t="str">
        <f>'пр.4 вед.стр.'!E141</f>
        <v> Ч8 0 01 08190</v>
      </c>
      <c r="E240" s="135" t="str">
        <f>'пр.4 вед.стр.'!F141</f>
        <v>831</v>
      </c>
      <c r="F240" s="132">
        <f>'пр.4 вед.стр.'!G141</f>
        <v>181.9</v>
      </c>
      <c r="G240" s="171">
        <f>'пр.4 вед.стр.'!H141</f>
        <v>181.9</v>
      </c>
      <c r="H240" s="226">
        <f t="shared" si="16"/>
        <v>100</v>
      </c>
      <c r="N240" s="83"/>
      <c r="O240" s="83"/>
      <c r="P240" s="83"/>
      <c r="Q240" s="83"/>
      <c r="R240" s="86"/>
    </row>
    <row r="241" spans="1:18" s="28" customFormat="1" ht="27" customHeight="1">
      <c r="A241" s="27" t="s">
        <v>443</v>
      </c>
      <c r="B241" s="56" t="s">
        <v>70</v>
      </c>
      <c r="C241" s="56" t="s">
        <v>75</v>
      </c>
      <c r="D241" s="148" t="s">
        <v>223</v>
      </c>
      <c r="E241" s="56"/>
      <c r="F241" s="55">
        <f>F242</f>
        <v>3185.5</v>
      </c>
      <c r="G241" s="170">
        <f>G242</f>
        <v>2063.5</v>
      </c>
      <c r="H241" s="226">
        <f t="shared" si="16"/>
        <v>64.77789985873488</v>
      </c>
      <c r="N241" s="83"/>
      <c r="O241" s="83"/>
      <c r="P241" s="83"/>
      <c r="Q241" s="83"/>
      <c r="R241" s="86"/>
    </row>
    <row r="242" spans="1:18" s="28" customFormat="1" ht="26.25">
      <c r="A242" s="139" t="s">
        <v>444</v>
      </c>
      <c r="B242" s="56" t="s">
        <v>70</v>
      </c>
      <c r="C242" s="56" t="s">
        <v>75</v>
      </c>
      <c r="D242" s="148" t="s">
        <v>403</v>
      </c>
      <c r="E242" s="56"/>
      <c r="F242" s="55">
        <f>F243</f>
        <v>3185.5</v>
      </c>
      <c r="G242" s="170">
        <f>G243</f>
        <v>2063.5</v>
      </c>
      <c r="H242" s="226">
        <f t="shared" si="16"/>
        <v>64.77789985873488</v>
      </c>
      <c r="N242" s="83"/>
      <c r="O242" s="83"/>
      <c r="P242" s="83"/>
      <c r="Q242" s="83"/>
      <c r="R242" s="86"/>
    </row>
    <row r="243" spans="1:18" s="28" customFormat="1" ht="12.75">
      <c r="A243" s="27" t="s">
        <v>402</v>
      </c>
      <c r="B243" s="56" t="s">
        <v>70</v>
      </c>
      <c r="C243" s="56" t="s">
        <v>75</v>
      </c>
      <c r="D243" s="148" t="s">
        <v>408</v>
      </c>
      <c r="E243" s="56"/>
      <c r="F243" s="55">
        <f>F244+F248</f>
        <v>3185.5</v>
      </c>
      <c r="G243" s="170">
        <f>G244+G248</f>
        <v>2063.5</v>
      </c>
      <c r="H243" s="226">
        <f t="shared" si="16"/>
        <v>64.77789985873488</v>
      </c>
      <c r="N243" s="83"/>
      <c r="O243" s="83"/>
      <c r="P243" s="83"/>
      <c r="Q243" s="83"/>
      <c r="R243" s="86"/>
    </row>
    <row r="244" spans="1:18" s="28" customFormat="1" ht="39">
      <c r="A244" s="27" t="s">
        <v>103</v>
      </c>
      <c r="B244" s="56" t="s">
        <v>70</v>
      </c>
      <c r="C244" s="56" t="s">
        <v>75</v>
      </c>
      <c r="D244" s="148" t="s">
        <v>408</v>
      </c>
      <c r="E244" s="56" t="s">
        <v>104</v>
      </c>
      <c r="F244" s="55">
        <f>F245</f>
        <v>2997.2</v>
      </c>
      <c r="G244" s="170">
        <f>G245</f>
        <v>1966.1</v>
      </c>
      <c r="H244" s="226">
        <f t="shared" si="16"/>
        <v>65.59789136527425</v>
      </c>
      <c r="N244" s="83"/>
      <c r="O244" s="83"/>
      <c r="P244" s="83"/>
      <c r="Q244" s="83"/>
      <c r="R244" s="86"/>
    </row>
    <row r="245" spans="1:18" s="28" customFormat="1" ht="12.75">
      <c r="A245" s="27" t="s">
        <v>300</v>
      </c>
      <c r="B245" s="56" t="s">
        <v>70</v>
      </c>
      <c r="C245" s="56" t="s">
        <v>75</v>
      </c>
      <c r="D245" s="148" t="s">
        <v>408</v>
      </c>
      <c r="E245" s="56" t="s">
        <v>302</v>
      </c>
      <c r="F245" s="55">
        <f>F246+F247</f>
        <v>2997.2</v>
      </c>
      <c r="G245" s="170">
        <f>G246+G247</f>
        <v>1966.1</v>
      </c>
      <c r="H245" s="226">
        <f t="shared" si="16"/>
        <v>65.59789136527425</v>
      </c>
      <c r="N245" s="83"/>
      <c r="O245" s="83"/>
      <c r="P245" s="83"/>
      <c r="Q245" s="83"/>
      <c r="R245" s="86"/>
    </row>
    <row r="246" spans="1:18" s="28" customFormat="1" ht="12.75">
      <c r="A246" s="27" t="s">
        <v>445</v>
      </c>
      <c r="B246" s="56" t="s">
        <v>70</v>
      </c>
      <c r="C246" s="56" t="s">
        <v>75</v>
      </c>
      <c r="D246" s="148" t="s">
        <v>408</v>
      </c>
      <c r="E246" s="56" t="s">
        <v>303</v>
      </c>
      <c r="F246" s="55">
        <f>'пр.4 вед.стр.'!G147</f>
        <v>2302</v>
      </c>
      <c r="G246" s="170">
        <f>'пр.4 вед.стр.'!H147</f>
        <v>1539.3</v>
      </c>
      <c r="H246" s="226">
        <f t="shared" si="16"/>
        <v>66.86794092093832</v>
      </c>
      <c r="N246" s="83"/>
      <c r="O246" s="83"/>
      <c r="P246" s="83"/>
      <c r="Q246" s="83"/>
      <c r="R246" s="86"/>
    </row>
    <row r="247" spans="1:18" s="28" customFormat="1" ht="26.25">
      <c r="A247" s="27" t="s">
        <v>446</v>
      </c>
      <c r="B247" s="56" t="s">
        <v>70</v>
      </c>
      <c r="C247" s="56" t="s">
        <v>75</v>
      </c>
      <c r="D247" s="148" t="s">
        <v>408</v>
      </c>
      <c r="E247" s="56" t="s">
        <v>304</v>
      </c>
      <c r="F247" s="55">
        <f>'пр.4 вед.стр.'!G148</f>
        <v>695.2</v>
      </c>
      <c r="G247" s="170">
        <f>'пр.4 вед.стр.'!H148</f>
        <v>426.8</v>
      </c>
      <c r="H247" s="226">
        <f t="shared" si="16"/>
        <v>61.392405063291136</v>
      </c>
      <c r="N247" s="83"/>
      <c r="O247" s="83"/>
      <c r="P247" s="83"/>
      <c r="Q247" s="83"/>
      <c r="R247" s="86"/>
    </row>
    <row r="248" spans="1:18" s="28" customFormat="1" ht="12.75">
      <c r="A248" s="27" t="s">
        <v>622</v>
      </c>
      <c r="B248" s="56" t="s">
        <v>70</v>
      </c>
      <c r="C248" s="56" t="s">
        <v>75</v>
      </c>
      <c r="D248" s="148" t="s">
        <v>408</v>
      </c>
      <c r="E248" s="56" t="s">
        <v>105</v>
      </c>
      <c r="F248" s="55">
        <f>F249</f>
        <v>188.3</v>
      </c>
      <c r="G248" s="170">
        <f>G249</f>
        <v>97.4</v>
      </c>
      <c r="H248" s="226">
        <f t="shared" si="16"/>
        <v>51.725969198088166</v>
      </c>
      <c r="N248" s="83"/>
      <c r="O248" s="83"/>
      <c r="P248" s="83"/>
      <c r="Q248" s="83"/>
      <c r="R248" s="86"/>
    </row>
    <row r="249" spans="1:18" s="28" customFormat="1" ht="15.75" customHeight="1">
      <c r="A249" s="27" t="s">
        <v>99</v>
      </c>
      <c r="B249" s="56" t="s">
        <v>70</v>
      </c>
      <c r="C249" s="56" t="s">
        <v>75</v>
      </c>
      <c r="D249" s="148" t="s">
        <v>408</v>
      </c>
      <c r="E249" s="56" t="s">
        <v>100</v>
      </c>
      <c r="F249" s="55">
        <f>F250</f>
        <v>188.3</v>
      </c>
      <c r="G249" s="170">
        <f>G250</f>
        <v>97.4</v>
      </c>
      <c r="H249" s="226">
        <f t="shared" si="16"/>
        <v>51.725969198088166</v>
      </c>
      <c r="N249" s="83"/>
      <c r="O249" s="83"/>
      <c r="P249" s="83"/>
      <c r="Q249" s="83"/>
      <c r="R249" s="86"/>
    </row>
    <row r="250" spans="1:18" s="28" customFormat="1" ht="12.75" customHeight="1">
      <c r="A250" s="27" t="s">
        <v>101</v>
      </c>
      <c r="B250" s="56" t="s">
        <v>70</v>
      </c>
      <c r="C250" s="56" t="s">
        <v>75</v>
      </c>
      <c r="D250" s="148" t="s">
        <v>408</v>
      </c>
      <c r="E250" s="56" t="s">
        <v>102</v>
      </c>
      <c r="F250" s="55">
        <f>'пр.4 вед.стр.'!G151</f>
        <v>188.3</v>
      </c>
      <c r="G250" s="170">
        <f>'пр.4 вед.стр.'!H151</f>
        <v>97.4</v>
      </c>
      <c r="H250" s="226">
        <f t="shared" si="16"/>
        <v>51.725969198088166</v>
      </c>
      <c r="N250" s="83"/>
      <c r="O250" s="83"/>
      <c r="P250" s="83"/>
      <c r="Q250" s="83"/>
      <c r="R250" s="86"/>
    </row>
    <row r="251" spans="1:18" s="28" customFormat="1" ht="22.5" customHeight="1">
      <c r="A251" s="138" t="s">
        <v>5</v>
      </c>
      <c r="B251" s="59" t="s">
        <v>68</v>
      </c>
      <c r="C251" s="59" t="s">
        <v>36</v>
      </c>
      <c r="D251" s="60"/>
      <c r="E251" s="60"/>
      <c r="F251" s="61">
        <f>F252+F259+F275+F285+F303</f>
        <v>19686.1</v>
      </c>
      <c r="G251" s="169">
        <f>G252+G259+G275+G285+G303</f>
        <v>13153.3</v>
      </c>
      <c r="H251" s="228">
        <f t="shared" si="16"/>
        <v>66.81516399896374</v>
      </c>
      <c r="N251" s="83"/>
      <c r="O251" s="83"/>
      <c r="P251" s="83"/>
      <c r="Q251" s="83"/>
      <c r="R251" s="86"/>
    </row>
    <row r="252" spans="1:18" s="28" customFormat="1" ht="16.5" customHeight="1">
      <c r="A252" s="143" t="s">
        <v>80</v>
      </c>
      <c r="B252" s="60" t="s">
        <v>68</v>
      </c>
      <c r="C252" s="60" t="s">
        <v>72</v>
      </c>
      <c r="D252" s="56"/>
      <c r="E252" s="56"/>
      <c r="F252" s="61">
        <f aca="true" t="shared" si="21" ref="F252:G257">F253</f>
        <v>500</v>
      </c>
      <c r="G252" s="169">
        <f t="shared" si="21"/>
        <v>0</v>
      </c>
      <c r="H252" s="228">
        <f t="shared" si="16"/>
        <v>0</v>
      </c>
      <c r="N252" s="83"/>
      <c r="O252" s="83"/>
      <c r="P252" s="83"/>
      <c r="Q252" s="83"/>
      <c r="R252" s="86"/>
    </row>
    <row r="253" spans="1:18" s="28" customFormat="1" ht="12" customHeight="1">
      <c r="A253" s="108" t="s">
        <v>488</v>
      </c>
      <c r="B253" s="56" t="s">
        <v>68</v>
      </c>
      <c r="C253" s="56" t="s">
        <v>72</v>
      </c>
      <c r="D253" s="148" t="s">
        <v>174</v>
      </c>
      <c r="E253" s="56"/>
      <c r="F253" s="55">
        <f t="shared" si="21"/>
        <v>500</v>
      </c>
      <c r="G253" s="170">
        <f t="shared" si="21"/>
        <v>0</v>
      </c>
      <c r="H253" s="226">
        <f t="shared" si="16"/>
        <v>0</v>
      </c>
      <c r="N253" s="83"/>
      <c r="O253" s="83"/>
      <c r="P253" s="83"/>
      <c r="Q253" s="83"/>
      <c r="R253" s="86"/>
    </row>
    <row r="254" spans="1:18" s="28" customFormat="1" ht="12" customHeight="1">
      <c r="A254" s="108" t="s">
        <v>252</v>
      </c>
      <c r="B254" s="56" t="s">
        <v>68</v>
      </c>
      <c r="C254" s="56" t="s">
        <v>72</v>
      </c>
      <c r="D254" s="148" t="s">
        <v>327</v>
      </c>
      <c r="E254" s="56"/>
      <c r="F254" s="55">
        <f t="shared" si="21"/>
        <v>500</v>
      </c>
      <c r="G254" s="170">
        <f t="shared" si="21"/>
        <v>0</v>
      </c>
      <c r="H254" s="226">
        <f t="shared" si="16"/>
        <v>0</v>
      </c>
      <c r="N254" s="83"/>
      <c r="O254" s="83"/>
      <c r="P254" s="83"/>
      <c r="Q254" s="83"/>
      <c r="R254" s="86"/>
    </row>
    <row r="255" spans="1:18" s="28" customFormat="1" ht="24.75" customHeight="1">
      <c r="A255" s="108" t="s">
        <v>173</v>
      </c>
      <c r="B255" s="56" t="s">
        <v>68</v>
      </c>
      <c r="C255" s="56" t="s">
        <v>72</v>
      </c>
      <c r="D255" s="148" t="s">
        <v>328</v>
      </c>
      <c r="E255" s="56"/>
      <c r="F255" s="55">
        <f t="shared" si="21"/>
        <v>500</v>
      </c>
      <c r="G255" s="170">
        <f t="shared" si="21"/>
        <v>0</v>
      </c>
      <c r="H255" s="226">
        <f t="shared" si="16"/>
        <v>0</v>
      </c>
      <c r="N255" s="83"/>
      <c r="O255" s="83"/>
      <c r="P255" s="83"/>
      <c r="Q255" s="83"/>
      <c r="R255" s="86"/>
    </row>
    <row r="256" spans="1:18" s="28" customFormat="1" ht="12" customHeight="1">
      <c r="A256" s="27" t="s">
        <v>129</v>
      </c>
      <c r="B256" s="56" t="s">
        <v>68</v>
      </c>
      <c r="C256" s="56" t="s">
        <v>72</v>
      </c>
      <c r="D256" s="148" t="s">
        <v>328</v>
      </c>
      <c r="E256" s="56" t="s">
        <v>130</v>
      </c>
      <c r="F256" s="55">
        <f t="shared" si="21"/>
        <v>500</v>
      </c>
      <c r="G256" s="170">
        <f t="shared" si="21"/>
        <v>0</v>
      </c>
      <c r="H256" s="226">
        <f t="shared" si="16"/>
        <v>0</v>
      </c>
      <c r="N256" s="83"/>
      <c r="O256" s="83"/>
      <c r="P256" s="83"/>
      <c r="Q256" s="83"/>
      <c r="R256" s="86"/>
    </row>
    <row r="257" spans="1:18" s="28" customFormat="1" ht="29.25" customHeight="1">
      <c r="A257" s="27" t="s">
        <v>165</v>
      </c>
      <c r="B257" s="56" t="s">
        <v>68</v>
      </c>
      <c r="C257" s="56" t="s">
        <v>72</v>
      </c>
      <c r="D257" s="148" t="s">
        <v>328</v>
      </c>
      <c r="E257" s="56" t="s">
        <v>131</v>
      </c>
      <c r="F257" s="55">
        <f t="shared" si="21"/>
        <v>500</v>
      </c>
      <c r="G257" s="170">
        <f t="shared" si="21"/>
        <v>0</v>
      </c>
      <c r="H257" s="226">
        <f t="shared" si="16"/>
        <v>0</v>
      </c>
      <c r="N257" s="83"/>
      <c r="O257" s="83"/>
      <c r="P257" s="83"/>
      <c r="Q257" s="83"/>
      <c r="R257" s="86"/>
    </row>
    <row r="258" spans="1:18" s="28" customFormat="1" ht="29.25" customHeight="1">
      <c r="A258" s="27" t="s">
        <v>621</v>
      </c>
      <c r="B258" s="56" t="s">
        <v>68</v>
      </c>
      <c r="C258" s="56" t="s">
        <v>72</v>
      </c>
      <c r="D258" s="148" t="s">
        <v>328</v>
      </c>
      <c r="E258" s="56" t="s">
        <v>620</v>
      </c>
      <c r="F258" s="55">
        <f>'пр.4 вед.стр.'!G409</f>
        <v>500</v>
      </c>
      <c r="G258" s="170">
        <f>'пр.4 вед.стр.'!H409</f>
        <v>0</v>
      </c>
      <c r="H258" s="226">
        <f aca="true" t="shared" si="22" ref="H258:H319">G258/F258*100</f>
        <v>0</v>
      </c>
      <c r="N258" s="83"/>
      <c r="O258" s="83"/>
      <c r="P258" s="83"/>
      <c r="Q258" s="83"/>
      <c r="R258" s="86"/>
    </row>
    <row r="259" spans="1:18" s="62" customFormat="1" ht="12" customHeight="1">
      <c r="A259" s="58" t="s">
        <v>578</v>
      </c>
      <c r="B259" s="59" t="s">
        <v>68</v>
      </c>
      <c r="C259" s="59" t="s">
        <v>76</v>
      </c>
      <c r="D259" s="60"/>
      <c r="E259" s="60"/>
      <c r="F259" s="61">
        <f>F265+F260</f>
        <v>6815.5</v>
      </c>
      <c r="G259" s="169">
        <f>G265+G260</f>
        <v>5762.5</v>
      </c>
      <c r="H259" s="228">
        <f t="shared" si="22"/>
        <v>84.54992296970141</v>
      </c>
      <c r="N259" s="83"/>
      <c r="O259" s="83"/>
      <c r="P259" s="83"/>
      <c r="Q259" s="83"/>
      <c r="R259" s="88"/>
    </row>
    <row r="260" spans="1:18" s="62" customFormat="1" ht="12" customHeight="1">
      <c r="A260" s="27" t="s">
        <v>741</v>
      </c>
      <c r="B260" s="57" t="s">
        <v>68</v>
      </c>
      <c r="C260" s="57" t="s">
        <v>76</v>
      </c>
      <c r="D260" s="148" t="s">
        <v>742</v>
      </c>
      <c r="E260" s="60"/>
      <c r="F260" s="55">
        <f aca="true" t="shared" si="23" ref="F260:G263">F261</f>
        <v>5762.5</v>
      </c>
      <c r="G260" s="170">
        <f t="shared" si="23"/>
        <v>5762.5</v>
      </c>
      <c r="H260" s="226">
        <f t="shared" si="22"/>
        <v>100</v>
      </c>
      <c r="N260" s="83"/>
      <c r="O260" s="83"/>
      <c r="P260" s="83"/>
      <c r="Q260" s="83"/>
      <c r="R260" s="88"/>
    </row>
    <row r="261" spans="1:18" s="62" customFormat="1" ht="12" customHeight="1">
      <c r="A261" s="27" t="s">
        <v>743</v>
      </c>
      <c r="B261" s="57" t="s">
        <v>68</v>
      </c>
      <c r="C261" s="57" t="s">
        <v>76</v>
      </c>
      <c r="D261" s="56" t="s">
        <v>744</v>
      </c>
      <c r="E261" s="60"/>
      <c r="F261" s="55">
        <f t="shared" si="23"/>
        <v>5762.5</v>
      </c>
      <c r="G261" s="170">
        <f t="shared" si="23"/>
        <v>5762.5</v>
      </c>
      <c r="H261" s="226">
        <f t="shared" si="22"/>
        <v>100</v>
      </c>
      <c r="N261" s="83"/>
      <c r="O261" s="83"/>
      <c r="P261" s="83"/>
      <c r="Q261" s="83"/>
      <c r="R261" s="88"/>
    </row>
    <row r="262" spans="1:18" s="62" customFormat="1" ht="12" customHeight="1">
      <c r="A262" s="27" t="s">
        <v>505</v>
      </c>
      <c r="B262" s="57" t="s">
        <v>68</v>
      </c>
      <c r="C262" s="57" t="s">
        <v>76</v>
      </c>
      <c r="D262" s="56" t="s">
        <v>744</v>
      </c>
      <c r="E262" s="56" t="s">
        <v>506</v>
      </c>
      <c r="F262" s="55">
        <f t="shared" si="23"/>
        <v>5762.5</v>
      </c>
      <c r="G262" s="170">
        <f t="shared" si="23"/>
        <v>5762.5</v>
      </c>
      <c r="H262" s="226">
        <f t="shared" si="22"/>
        <v>100</v>
      </c>
      <c r="N262" s="83"/>
      <c r="O262" s="83"/>
      <c r="P262" s="83"/>
      <c r="Q262" s="83"/>
      <c r="R262" s="88"/>
    </row>
    <row r="263" spans="1:18" s="62" customFormat="1" ht="12" customHeight="1">
      <c r="A263" s="27" t="s">
        <v>507</v>
      </c>
      <c r="B263" s="57" t="s">
        <v>68</v>
      </c>
      <c r="C263" s="57" t="s">
        <v>76</v>
      </c>
      <c r="D263" s="56" t="s">
        <v>744</v>
      </c>
      <c r="E263" s="56" t="s">
        <v>508</v>
      </c>
      <c r="F263" s="55">
        <f t="shared" si="23"/>
        <v>5762.5</v>
      </c>
      <c r="G263" s="170">
        <f t="shared" si="23"/>
        <v>5762.5</v>
      </c>
      <c r="H263" s="226">
        <f t="shared" si="22"/>
        <v>100</v>
      </c>
      <c r="N263" s="83"/>
      <c r="O263" s="83"/>
      <c r="P263" s="83"/>
      <c r="Q263" s="83"/>
      <c r="R263" s="88"/>
    </row>
    <row r="264" spans="1:18" s="62" customFormat="1" ht="12" customHeight="1">
      <c r="A264" s="27" t="s">
        <v>745</v>
      </c>
      <c r="B264" s="57" t="s">
        <v>68</v>
      </c>
      <c r="C264" s="57" t="s">
        <v>76</v>
      </c>
      <c r="D264" s="56" t="s">
        <v>744</v>
      </c>
      <c r="E264" s="56" t="s">
        <v>746</v>
      </c>
      <c r="F264" s="55">
        <f>'пр.4 вед.стр.'!G158</f>
        <v>5762.5</v>
      </c>
      <c r="G264" s="170">
        <f>'пр.4 вед.стр.'!H158</f>
        <v>5762.5</v>
      </c>
      <c r="H264" s="226">
        <f t="shared" si="22"/>
        <v>100</v>
      </c>
      <c r="N264" s="83"/>
      <c r="O264" s="83"/>
      <c r="P264" s="83"/>
      <c r="Q264" s="83"/>
      <c r="R264" s="88"/>
    </row>
    <row r="265" spans="1:18" s="28" customFormat="1" ht="30.75" customHeight="1">
      <c r="A265" s="27" t="s">
        <v>439</v>
      </c>
      <c r="B265" s="149" t="s">
        <v>68</v>
      </c>
      <c r="C265" s="149" t="s">
        <v>76</v>
      </c>
      <c r="D265" s="148" t="s">
        <v>172</v>
      </c>
      <c r="E265" s="60"/>
      <c r="F265" s="55">
        <f>F266</f>
        <v>1053</v>
      </c>
      <c r="G265" s="170">
        <f>G266</f>
        <v>0</v>
      </c>
      <c r="H265" s="226">
        <f t="shared" si="22"/>
        <v>0</v>
      </c>
      <c r="N265" s="83"/>
      <c r="O265" s="83"/>
      <c r="P265" s="83"/>
      <c r="Q265" s="83"/>
      <c r="R265" s="86"/>
    </row>
    <row r="266" spans="1:18" s="28" customFormat="1" ht="38.25" customHeight="1">
      <c r="A266" s="27" t="str">
        <f>'пр.4 вед.стр.'!A1172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266" s="56" t="s">
        <v>68</v>
      </c>
      <c r="C266" s="56" t="s">
        <v>76</v>
      </c>
      <c r="D266" s="148" t="s">
        <v>580</v>
      </c>
      <c r="E266" s="56"/>
      <c r="F266" s="55">
        <f>F267+F271</f>
        <v>1053</v>
      </c>
      <c r="G266" s="170">
        <f>G267+G271</f>
        <v>0</v>
      </c>
      <c r="H266" s="226">
        <f t="shared" si="22"/>
        <v>0</v>
      </c>
      <c r="N266" s="83"/>
      <c r="O266" s="83"/>
      <c r="P266" s="83"/>
      <c r="Q266" s="83"/>
      <c r="R266" s="86"/>
    </row>
    <row r="267" spans="1:18" s="28" customFormat="1" ht="45" customHeight="1">
      <c r="A267" s="27" t="str">
        <f>'пр.4 вед.стр.'!A1173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267" s="56" t="s">
        <v>68</v>
      </c>
      <c r="C267" s="56" t="s">
        <v>76</v>
      </c>
      <c r="D267" s="148" t="s">
        <v>581</v>
      </c>
      <c r="E267" s="56"/>
      <c r="F267" s="55">
        <f aca="true" t="shared" si="24" ref="F267:G269">F268</f>
        <v>1000</v>
      </c>
      <c r="G267" s="170">
        <f t="shared" si="24"/>
        <v>0</v>
      </c>
      <c r="H267" s="226">
        <f t="shared" si="22"/>
        <v>0</v>
      </c>
      <c r="N267" s="83"/>
      <c r="O267" s="83"/>
      <c r="P267" s="83"/>
      <c r="Q267" s="83"/>
      <c r="R267" s="86"/>
    </row>
    <row r="268" spans="1:18" s="28" customFormat="1" ht="12" customHeight="1">
      <c r="A268" s="27" t="s">
        <v>622</v>
      </c>
      <c r="B268" s="56" t="s">
        <v>68</v>
      </c>
      <c r="C268" s="56" t="s">
        <v>76</v>
      </c>
      <c r="D268" s="148" t="s">
        <v>581</v>
      </c>
      <c r="E268" s="56" t="s">
        <v>105</v>
      </c>
      <c r="F268" s="55">
        <f t="shared" si="24"/>
        <v>1000</v>
      </c>
      <c r="G268" s="170">
        <f t="shared" si="24"/>
        <v>0</v>
      </c>
      <c r="H268" s="226">
        <f t="shared" si="22"/>
        <v>0</v>
      </c>
      <c r="N268" s="83"/>
      <c r="O268" s="83"/>
      <c r="P268" s="83"/>
      <c r="Q268" s="83"/>
      <c r="R268" s="86"/>
    </row>
    <row r="269" spans="1:18" s="28" customFormat="1" ht="12" customHeight="1">
      <c r="A269" s="27" t="s">
        <v>99</v>
      </c>
      <c r="B269" s="56" t="s">
        <v>68</v>
      </c>
      <c r="C269" s="56" t="s">
        <v>76</v>
      </c>
      <c r="D269" s="148" t="s">
        <v>581</v>
      </c>
      <c r="E269" s="56" t="s">
        <v>100</v>
      </c>
      <c r="F269" s="55">
        <f t="shared" si="24"/>
        <v>1000</v>
      </c>
      <c r="G269" s="170">
        <f t="shared" si="24"/>
        <v>0</v>
      </c>
      <c r="H269" s="226">
        <f t="shared" si="22"/>
        <v>0</v>
      </c>
      <c r="N269" s="83"/>
      <c r="O269" s="83"/>
      <c r="P269" s="83"/>
      <c r="Q269" s="83"/>
      <c r="R269" s="86"/>
    </row>
    <row r="270" spans="1:18" s="28" customFormat="1" ht="14.25" customHeight="1">
      <c r="A270" s="27" t="s">
        <v>101</v>
      </c>
      <c r="B270" s="56" t="s">
        <v>68</v>
      </c>
      <c r="C270" s="56" t="s">
        <v>76</v>
      </c>
      <c r="D270" s="148" t="s">
        <v>581</v>
      </c>
      <c r="E270" s="56" t="s">
        <v>102</v>
      </c>
      <c r="F270" s="55">
        <f>'пр.4 вед.стр.'!G1176</f>
        <v>1000</v>
      </c>
      <c r="G270" s="170">
        <f>'пр.4 вед.стр.'!H1176</f>
        <v>0</v>
      </c>
      <c r="H270" s="226">
        <f t="shared" si="22"/>
        <v>0</v>
      </c>
      <c r="N270" s="83"/>
      <c r="O270" s="83"/>
      <c r="P270" s="83"/>
      <c r="Q270" s="83"/>
      <c r="R270" s="86"/>
    </row>
    <row r="271" spans="1:18" s="28" customFormat="1" ht="34.5" customHeight="1">
      <c r="A271" s="27" t="str">
        <f>'пр.4 вед.стр.'!A1177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271" s="56" t="s">
        <v>68</v>
      </c>
      <c r="C271" s="56" t="s">
        <v>76</v>
      </c>
      <c r="D271" s="148" t="s">
        <v>583</v>
      </c>
      <c r="E271" s="56"/>
      <c r="F271" s="55">
        <f aca="true" t="shared" si="25" ref="F271:G273">F272</f>
        <v>53</v>
      </c>
      <c r="G271" s="170">
        <f t="shared" si="25"/>
        <v>0</v>
      </c>
      <c r="H271" s="226">
        <f t="shared" si="22"/>
        <v>0</v>
      </c>
      <c r="N271" s="83"/>
      <c r="O271" s="83"/>
      <c r="P271" s="83"/>
      <c r="Q271" s="83"/>
      <c r="R271" s="86"/>
    </row>
    <row r="272" spans="1:18" s="28" customFormat="1" ht="12" customHeight="1">
      <c r="A272" s="27" t="s">
        <v>622</v>
      </c>
      <c r="B272" s="56" t="s">
        <v>68</v>
      </c>
      <c r="C272" s="56" t="s">
        <v>76</v>
      </c>
      <c r="D272" s="148" t="s">
        <v>583</v>
      </c>
      <c r="E272" s="56" t="s">
        <v>105</v>
      </c>
      <c r="F272" s="55">
        <f t="shared" si="25"/>
        <v>53</v>
      </c>
      <c r="G272" s="170">
        <f t="shared" si="25"/>
        <v>0</v>
      </c>
      <c r="H272" s="226">
        <f t="shared" si="22"/>
        <v>0</v>
      </c>
      <c r="N272" s="83"/>
      <c r="O272" s="83"/>
      <c r="P272" s="83"/>
      <c r="Q272" s="83"/>
      <c r="R272" s="86"/>
    </row>
    <row r="273" spans="1:18" s="28" customFormat="1" ht="12" customHeight="1">
      <c r="A273" s="27" t="s">
        <v>99</v>
      </c>
      <c r="B273" s="56" t="s">
        <v>68</v>
      </c>
      <c r="C273" s="56" t="s">
        <v>76</v>
      </c>
      <c r="D273" s="148" t="s">
        <v>583</v>
      </c>
      <c r="E273" s="56" t="s">
        <v>100</v>
      </c>
      <c r="F273" s="55">
        <f t="shared" si="25"/>
        <v>53</v>
      </c>
      <c r="G273" s="170">
        <f t="shared" si="25"/>
        <v>0</v>
      </c>
      <c r="H273" s="226">
        <f t="shared" si="22"/>
        <v>0</v>
      </c>
      <c r="N273" s="83"/>
      <c r="O273" s="83"/>
      <c r="P273" s="83"/>
      <c r="Q273" s="83"/>
      <c r="R273" s="86"/>
    </row>
    <row r="274" spans="1:18" s="28" customFormat="1" ht="12" customHeight="1">
      <c r="A274" s="27" t="s">
        <v>101</v>
      </c>
      <c r="B274" s="56" t="s">
        <v>68</v>
      </c>
      <c r="C274" s="56" t="s">
        <v>76</v>
      </c>
      <c r="D274" s="148" t="s">
        <v>583</v>
      </c>
      <c r="E274" s="56" t="s">
        <v>102</v>
      </c>
      <c r="F274" s="55">
        <f>'пр.4 вед.стр.'!G1180</f>
        <v>53</v>
      </c>
      <c r="G274" s="170">
        <f>'пр.4 вед.стр.'!H1180</f>
        <v>0</v>
      </c>
      <c r="H274" s="226">
        <f t="shared" si="22"/>
        <v>0</v>
      </c>
      <c r="N274" s="83"/>
      <c r="O274" s="83"/>
      <c r="P274" s="83"/>
      <c r="Q274" s="83"/>
      <c r="R274" s="86"/>
    </row>
    <row r="275" spans="1:18" s="28" customFormat="1" ht="12" customHeight="1">
      <c r="A275" s="58" t="s">
        <v>6</v>
      </c>
      <c r="B275" s="60" t="s">
        <v>68</v>
      </c>
      <c r="C275" s="60" t="s">
        <v>73</v>
      </c>
      <c r="D275" s="60"/>
      <c r="E275" s="60"/>
      <c r="F275" s="61">
        <f>F276</f>
        <v>5800</v>
      </c>
      <c r="G275" s="169">
        <f>G276</f>
        <v>4162.5</v>
      </c>
      <c r="H275" s="228">
        <f t="shared" si="22"/>
        <v>71.76724137931035</v>
      </c>
      <c r="N275" s="83"/>
      <c r="O275" s="83"/>
      <c r="P275" s="83"/>
      <c r="Q275" s="83"/>
      <c r="R275" s="86"/>
    </row>
    <row r="276" spans="1:18" s="28" customFormat="1" ht="14.25" customHeight="1">
      <c r="A276" s="27" t="s">
        <v>37</v>
      </c>
      <c r="B276" s="56" t="s">
        <v>68</v>
      </c>
      <c r="C276" s="56" t="s">
        <v>73</v>
      </c>
      <c r="D276" s="56" t="s">
        <v>237</v>
      </c>
      <c r="E276" s="56"/>
      <c r="F276" s="55">
        <f>F281+F277</f>
        <v>5800</v>
      </c>
      <c r="G276" s="170">
        <f>G281+G277</f>
        <v>4162.5</v>
      </c>
      <c r="H276" s="226">
        <f t="shared" si="22"/>
        <v>71.76724137931035</v>
      </c>
      <c r="N276" s="83"/>
      <c r="O276" s="83"/>
      <c r="P276" s="83"/>
      <c r="Q276" s="83"/>
      <c r="R276" s="86"/>
    </row>
    <row r="277" spans="1:18" s="28" customFormat="1" ht="14.25" customHeight="1">
      <c r="A277" s="27" t="str">
        <f>'пр.4 вед.стр.'!A412</f>
        <v>Субсидии на проведение отдельных мероприятий по другим видам транспорта</v>
      </c>
      <c r="B277" s="56" t="s">
        <v>68</v>
      </c>
      <c r="C277" s="56" t="s">
        <v>73</v>
      </c>
      <c r="D277" s="135" t="str">
        <f>'пр.4 вед.стр.'!E412</f>
        <v> Т4 0  00 03170</v>
      </c>
      <c r="E277" s="135"/>
      <c r="F277" s="132">
        <f aca="true" t="shared" si="26" ref="F277:G279">F278</f>
        <v>3288</v>
      </c>
      <c r="G277" s="171">
        <f t="shared" si="26"/>
        <v>4162.5</v>
      </c>
      <c r="H277" s="226">
        <f t="shared" si="22"/>
        <v>126.59671532846714</v>
      </c>
      <c r="N277" s="83"/>
      <c r="O277" s="83"/>
      <c r="P277" s="83"/>
      <c r="Q277" s="83"/>
      <c r="R277" s="86"/>
    </row>
    <row r="278" spans="1:18" s="28" customFormat="1" ht="14.25" customHeight="1">
      <c r="A278" s="27" t="str">
        <f>'пр.4 вед.стр.'!A413</f>
        <v>Иные бюджетные ассигнования</v>
      </c>
      <c r="B278" s="56" t="s">
        <v>68</v>
      </c>
      <c r="C278" s="56" t="s">
        <v>73</v>
      </c>
      <c r="D278" s="135" t="str">
        <f>'пр.4 вед.стр.'!E413</f>
        <v> Т4 0  00 03170</v>
      </c>
      <c r="E278" s="135" t="str">
        <f>'пр.4 вед.стр.'!F413</f>
        <v>800</v>
      </c>
      <c r="F278" s="132">
        <f t="shared" si="26"/>
        <v>3288</v>
      </c>
      <c r="G278" s="171">
        <f t="shared" si="26"/>
        <v>4162.5</v>
      </c>
      <c r="H278" s="226">
        <f t="shared" si="22"/>
        <v>126.59671532846714</v>
      </c>
      <c r="N278" s="83"/>
      <c r="O278" s="83"/>
      <c r="P278" s="83"/>
      <c r="Q278" s="83"/>
      <c r="R278" s="86"/>
    </row>
    <row r="279" spans="1:18" s="28" customFormat="1" ht="14.25" customHeight="1">
      <c r="A279" s="27" t="str">
        <f>'пр.4 вед.стр.'!A414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79" s="56" t="s">
        <v>68</v>
      </c>
      <c r="C279" s="56" t="s">
        <v>73</v>
      </c>
      <c r="D279" s="135" t="str">
        <f>'пр.4 вед.стр.'!E414</f>
        <v> Т4 0  00 03170</v>
      </c>
      <c r="E279" s="135" t="str">
        <f>'пр.4 вед.стр.'!F414</f>
        <v>810</v>
      </c>
      <c r="F279" s="132">
        <f t="shared" si="26"/>
        <v>3288</v>
      </c>
      <c r="G279" s="171">
        <f t="shared" si="26"/>
        <v>4162.5</v>
      </c>
      <c r="H279" s="226">
        <f t="shared" si="22"/>
        <v>126.59671532846714</v>
      </c>
      <c r="N279" s="83"/>
      <c r="O279" s="83"/>
      <c r="P279" s="83"/>
      <c r="Q279" s="83"/>
      <c r="R279" s="86"/>
    </row>
    <row r="280" spans="1:18" s="28" customFormat="1" ht="14.25" customHeight="1">
      <c r="A280" s="27" t="str">
        <f>'пр.4 вед.стр.'!A415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0" s="56" t="s">
        <v>68</v>
      </c>
      <c r="C280" s="56" t="s">
        <v>73</v>
      </c>
      <c r="D280" s="135" t="str">
        <f>'пр.4 вед.стр.'!E415</f>
        <v> Т4 0  00 03170</v>
      </c>
      <c r="E280" s="135" t="str">
        <f>'пр.4 вед.стр.'!F415</f>
        <v>814</v>
      </c>
      <c r="F280" s="132">
        <f>'пр.4 вед.стр.'!G415</f>
        <v>3288</v>
      </c>
      <c r="G280" s="171">
        <f>'пр.4 вед.стр.'!H415</f>
        <v>4162.5</v>
      </c>
      <c r="H280" s="226">
        <f t="shared" si="22"/>
        <v>126.59671532846714</v>
      </c>
      <c r="N280" s="83"/>
      <c r="O280" s="83"/>
      <c r="P280" s="83"/>
      <c r="Q280" s="83"/>
      <c r="R280" s="86"/>
    </row>
    <row r="281" spans="1:18" s="28" customFormat="1" ht="12" customHeight="1">
      <c r="A281" s="27" t="s">
        <v>644</v>
      </c>
      <c r="B281" s="56" t="s">
        <v>68</v>
      </c>
      <c r="C281" s="56" t="s">
        <v>73</v>
      </c>
      <c r="D281" s="56" t="s">
        <v>645</v>
      </c>
      <c r="E281" s="56"/>
      <c r="F281" s="55">
        <f aca="true" t="shared" si="27" ref="F281:G283">F282</f>
        <v>2512</v>
      </c>
      <c r="G281" s="170">
        <f t="shared" si="27"/>
        <v>0</v>
      </c>
      <c r="H281" s="226">
        <f t="shared" si="22"/>
        <v>0</v>
      </c>
      <c r="N281" s="83"/>
      <c r="O281" s="83"/>
      <c r="P281" s="83"/>
      <c r="Q281" s="83"/>
      <c r="R281" s="86"/>
    </row>
    <row r="282" spans="1:18" s="28" customFormat="1" ht="12" customHeight="1">
      <c r="A282" s="27" t="s">
        <v>622</v>
      </c>
      <c r="B282" s="56" t="s">
        <v>68</v>
      </c>
      <c r="C282" s="56" t="s">
        <v>73</v>
      </c>
      <c r="D282" s="56" t="s">
        <v>645</v>
      </c>
      <c r="E282" s="56" t="s">
        <v>105</v>
      </c>
      <c r="F282" s="55">
        <f t="shared" si="27"/>
        <v>2512</v>
      </c>
      <c r="G282" s="170">
        <f t="shared" si="27"/>
        <v>0</v>
      </c>
      <c r="H282" s="226">
        <f t="shared" si="22"/>
        <v>0</v>
      </c>
      <c r="N282" s="83"/>
      <c r="O282" s="83"/>
      <c r="P282" s="83"/>
      <c r="Q282" s="83"/>
      <c r="R282" s="86"/>
    </row>
    <row r="283" spans="1:18" s="28" customFormat="1" ht="15" customHeight="1">
      <c r="A283" s="27" t="s">
        <v>99</v>
      </c>
      <c r="B283" s="56" t="s">
        <v>68</v>
      </c>
      <c r="C283" s="56" t="s">
        <v>73</v>
      </c>
      <c r="D283" s="56" t="s">
        <v>645</v>
      </c>
      <c r="E283" s="56" t="s">
        <v>100</v>
      </c>
      <c r="F283" s="55">
        <f t="shared" si="27"/>
        <v>2512</v>
      </c>
      <c r="G283" s="170">
        <f t="shared" si="27"/>
        <v>0</v>
      </c>
      <c r="H283" s="226">
        <f t="shared" si="22"/>
        <v>0</v>
      </c>
      <c r="N283" s="83"/>
      <c r="O283" s="83"/>
      <c r="P283" s="83"/>
      <c r="Q283" s="83"/>
      <c r="R283" s="86"/>
    </row>
    <row r="284" spans="1:18" s="28" customFormat="1" ht="15.75" customHeight="1">
      <c r="A284" s="27" t="s">
        <v>101</v>
      </c>
      <c r="B284" s="56" t="s">
        <v>68</v>
      </c>
      <c r="C284" s="56" t="s">
        <v>73</v>
      </c>
      <c r="D284" s="56" t="s">
        <v>645</v>
      </c>
      <c r="E284" s="56" t="s">
        <v>102</v>
      </c>
      <c r="F284" s="55">
        <f>'пр.4 вед.стр.'!G419</f>
        <v>2512</v>
      </c>
      <c r="G284" s="170">
        <f>'пр.4 вед.стр.'!H419</f>
        <v>0</v>
      </c>
      <c r="H284" s="226">
        <f t="shared" si="22"/>
        <v>0</v>
      </c>
      <c r="N284" s="83"/>
      <c r="O284" s="83"/>
      <c r="P284" s="83"/>
      <c r="Q284" s="83"/>
      <c r="R284" s="86"/>
    </row>
    <row r="285" spans="1:18" s="28" customFormat="1" ht="15" customHeight="1">
      <c r="A285" s="58" t="s">
        <v>83</v>
      </c>
      <c r="B285" s="59" t="s">
        <v>68</v>
      </c>
      <c r="C285" s="59" t="s">
        <v>75</v>
      </c>
      <c r="D285" s="60"/>
      <c r="E285" s="60"/>
      <c r="F285" s="61">
        <f>F298+F286+F292</f>
        <v>5616.6</v>
      </c>
      <c r="G285" s="169">
        <f>G298+G286+G292</f>
        <v>2608.7999999999997</v>
      </c>
      <c r="H285" s="228">
        <f t="shared" si="22"/>
        <v>46.4480290567247</v>
      </c>
      <c r="N285" s="83"/>
      <c r="O285" s="83"/>
      <c r="P285" s="83"/>
      <c r="Q285" s="83"/>
      <c r="R285" s="86"/>
    </row>
    <row r="286" spans="1:18" s="28" customFormat="1" ht="24" customHeight="1">
      <c r="A286" s="108" t="s">
        <v>584</v>
      </c>
      <c r="B286" s="56" t="s">
        <v>68</v>
      </c>
      <c r="C286" s="56" t="s">
        <v>75</v>
      </c>
      <c r="D286" s="148" t="s">
        <v>585</v>
      </c>
      <c r="E286" s="56"/>
      <c r="F286" s="55">
        <f aca="true" t="shared" si="28" ref="F286:G290">F287</f>
        <v>4316.6</v>
      </c>
      <c r="G286" s="170">
        <f t="shared" si="28"/>
        <v>1794.3</v>
      </c>
      <c r="H286" s="226">
        <f t="shared" si="22"/>
        <v>41.567437334939534</v>
      </c>
      <c r="N286" s="83"/>
      <c r="O286" s="83"/>
      <c r="P286" s="83"/>
      <c r="Q286" s="83"/>
      <c r="R286" s="86"/>
    </row>
    <row r="287" spans="1:18" s="28" customFormat="1" ht="13.5" customHeight="1">
      <c r="A287" s="108" t="s">
        <v>286</v>
      </c>
      <c r="B287" s="56" t="s">
        <v>68</v>
      </c>
      <c r="C287" s="56" t="s">
        <v>75</v>
      </c>
      <c r="D287" s="148" t="s">
        <v>586</v>
      </c>
      <c r="E287" s="56"/>
      <c r="F287" s="55">
        <f t="shared" si="28"/>
        <v>4316.6</v>
      </c>
      <c r="G287" s="170">
        <f t="shared" si="28"/>
        <v>1794.3</v>
      </c>
      <c r="H287" s="226">
        <f t="shared" si="22"/>
        <v>41.567437334939534</v>
      </c>
      <c r="N287" s="83"/>
      <c r="O287" s="83"/>
      <c r="P287" s="83"/>
      <c r="Q287" s="83"/>
      <c r="R287" s="86"/>
    </row>
    <row r="288" spans="1:18" s="28" customFormat="1" ht="24" customHeight="1">
      <c r="A288" s="108" t="s">
        <v>587</v>
      </c>
      <c r="B288" s="56" t="s">
        <v>68</v>
      </c>
      <c r="C288" s="56" t="s">
        <v>75</v>
      </c>
      <c r="D288" s="148" t="s">
        <v>588</v>
      </c>
      <c r="E288" s="56"/>
      <c r="F288" s="55">
        <f t="shared" si="28"/>
        <v>4316.6</v>
      </c>
      <c r="G288" s="170">
        <f t="shared" si="28"/>
        <v>1794.3</v>
      </c>
      <c r="H288" s="226">
        <f t="shared" si="22"/>
        <v>41.567437334939534</v>
      </c>
      <c r="N288" s="83"/>
      <c r="O288" s="83"/>
      <c r="P288" s="83"/>
      <c r="Q288" s="83"/>
      <c r="R288" s="86"/>
    </row>
    <row r="289" spans="1:18" s="28" customFormat="1" ht="16.5" customHeight="1">
      <c r="A289" s="27" t="s">
        <v>622</v>
      </c>
      <c r="B289" s="56" t="s">
        <v>68</v>
      </c>
      <c r="C289" s="56" t="s">
        <v>75</v>
      </c>
      <c r="D289" s="148" t="s">
        <v>588</v>
      </c>
      <c r="E289" s="56" t="s">
        <v>105</v>
      </c>
      <c r="F289" s="55">
        <f t="shared" si="28"/>
        <v>4316.6</v>
      </c>
      <c r="G289" s="170">
        <f t="shared" si="28"/>
        <v>1794.3</v>
      </c>
      <c r="H289" s="226">
        <f t="shared" si="22"/>
        <v>41.567437334939534</v>
      </c>
      <c r="N289" s="83"/>
      <c r="O289" s="83"/>
      <c r="P289" s="83"/>
      <c r="Q289" s="83"/>
      <c r="R289" s="86"/>
    </row>
    <row r="290" spans="1:18" s="28" customFormat="1" ht="12.75" customHeight="1">
      <c r="A290" s="27" t="s">
        <v>99</v>
      </c>
      <c r="B290" s="56" t="s">
        <v>68</v>
      </c>
      <c r="C290" s="56" t="s">
        <v>75</v>
      </c>
      <c r="D290" s="148" t="s">
        <v>588</v>
      </c>
      <c r="E290" s="56" t="s">
        <v>100</v>
      </c>
      <c r="F290" s="55">
        <f t="shared" si="28"/>
        <v>4316.6</v>
      </c>
      <c r="G290" s="170">
        <f t="shared" si="28"/>
        <v>1794.3</v>
      </c>
      <c r="H290" s="226">
        <f t="shared" si="22"/>
        <v>41.567437334939534</v>
      </c>
      <c r="N290" s="83"/>
      <c r="O290" s="83"/>
      <c r="P290" s="83"/>
      <c r="Q290" s="83"/>
      <c r="R290" s="86"/>
    </row>
    <row r="291" spans="1:18" s="28" customFormat="1" ht="15" customHeight="1">
      <c r="A291" s="27" t="s">
        <v>101</v>
      </c>
      <c r="B291" s="56" t="s">
        <v>68</v>
      </c>
      <c r="C291" s="56" t="s">
        <v>75</v>
      </c>
      <c r="D291" s="148" t="s">
        <v>588</v>
      </c>
      <c r="E291" s="56" t="s">
        <v>102</v>
      </c>
      <c r="F291" s="55">
        <f>'пр.4 вед.стр.'!G1187</f>
        <v>4316.6</v>
      </c>
      <c r="G291" s="170">
        <f>'пр.4 вед.стр.'!H1187</f>
        <v>1794.3</v>
      </c>
      <c r="H291" s="226">
        <f t="shared" si="22"/>
        <v>41.567437334939534</v>
      </c>
      <c r="N291" s="83"/>
      <c r="O291" s="83"/>
      <c r="P291" s="83"/>
      <c r="Q291" s="83"/>
      <c r="R291" s="86"/>
    </row>
    <row r="292" spans="1:18" s="28" customFormat="1" ht="24" customHeight="1">
      <c r="A292" s="27" t="s">
        <v>589</v>
      </c>
      <c r="B292" s="56" t="s">
        <v>68</v>
      </c>
      <c r="C292" s="56" t="s">
        <v>75</v>
      </c>
      <c r="D292" s="148" t="s">
        <v>590</v>
      </c>
      <c r="E292" s="56"/>
      <c r="F292" s="55">
        <f aca="true" t="shared" si="29" ref="F292:G296">F293</f>
        <v>500</v>
      </c>
      <c r="G292" s="170">
        <f t="shared" si="29"/>
        <v>376.1</v>
      </c>
      <c r="H292" s="226">
        <f t="shared" si="22"/>
        <v>75.22000000000001</v>
      </c>
      <c r="N292" s="83"/>
      <c r="O292" s="83"/>
      <c r="P292" s="83"/>
      <c r="Q292" s="83"/>
      <c r="R292" s="86"/>
    </row>
    <row r="293" spans="1:18" s="28" customFormat="1" ht="12.75" customHeight="1">
      <c r="A293" s="108" t="s">
        <v>286</v>
      </c>
      <c r="B293" s="56" t="s">
        <v>68</v>
      </c>
      <c r="C293" s="56" t="s">
        <v>75</v>
      </c>
      <c r="D293" s="148" t="s">
        <v>591</v>
      </c>
      <c r="E293" s="56"/>
      <c r="F293" s="55">
        <f t="shared" si="29"/>
        <v>500</v>
      </c>
      <c r="G293" s="170">
        <f t="shared" si="29"/>
        <v>376.1</v>
      </c>
      <c r="H293" s="226">
        <f t="shared" si="22"/>
        <v>75.22000000000001</v>
      </c>
      <c r="N293" s="83"/>
      <c r="O293" s="83"/>
      <c r="P293" s="83"/>
      <c r="Q293" s="83"/>
      <c r="R293" s="86"/>
    </row>
    <row r="294" spans="1:18" s="28" customFormat="1" ht="24" customHeight="1">
      <c r="A294" s="27" t="s">
        <v>592</v>
      </c>
      <c r="B294" s="56" t="s">
        <v>68</v>
      </c>
      <c r="C294" s="56" t="s">
        <v>75</v>
      </c>
      <c r="D294" s="148" t="s">
        <v>593</v>
      </c>
      <c r="E294" s="56"/>
      <c r="F294" s="55">
        <f t="shared" si="29"/>
        <v>500</v>
      </c>
      <c r="G294" s="170">
        <f t="shared" si="29"/>
        <v>376.1</v>
      </c>
      <c r="H294" s="226">
        <f t="shared" si="22"/>
        <v>75.22000000000001</v>
      </c>
      <c r="N294" s="83"/>
      <c r="O294" s="83"/>
      <c r="P294" s="83"/>
      <c r="Q294" s="83"/>
      <c r="R294" s="86"/>
    </row>
    <row r="295" spans="1:18" s="28" customFormat="1" ht="15" customHeight="1">
      <c r="A295" s="27" t="s">
        <v>622</v>
      </c>
      <c r="B295" s="56" t="s">
        <v>68</v>
      </c>
      <c r="C295" s="56" t="s">
        <v>75</v>
      </c>
      <c r="D295" s="148" t="s">
        <v>593</v>
      </c>
      <c r="E295" s="56" t="s">
        <v>105</v>
      </c>
      <c r="F295" s="55">
        <f t="shared" si="29"/>
        <v>500</v>
      </c>
      <c r="G295" s="170">
        <f t="shared" si="29"/>
        <v>376.1</v>
      </c>
      <c r="H295" s="226">
        <f t="shared" si="22"/>
        <v>75.22000000000001</v>
      </c>
      <c r="N295" s="83"/>
      <c r="O295" s="83"/>
      <c r="P295" s="83"/>
      <c r="Q295" s="83"/>
      <c r="R295" s="86"/>
    </row>
    <row r="296" spans="1:18" s="28" customFormat="1" ht="12" customHeight="1">
      <c r="A296" s="27" t="s">
        <v>99</v>
      </c>
      <c r="B296" s="56" t="s">
        <v>68</v>
      </c>
      <c r="C296" s="56" t="s">
        <v>75</v>
      </c>
      <c r="D296" s="148" t="s">
        <v>593</v>
      </c>
      <c r="E296" s="56" t="s">
        <v>100</v>
      </c>
      <c r="F296" s="55">
        <f t="shared" si="29"/>
        <v>500</v>
      </c>
      <c r="G296" s="170">
        <f t="shared" si="29"/>
        <v>376.1</v>
      </c>
      <c r="H296" s="226">
        <f t="shared" si="22"/>
        <v>75.22000000000001</v>
      </c>
      <c r="N296" s="83"/>
      <c r="O296" s="83"/>
      <c r="P296" s="83"/>
      <c r="Q296" s="83"/>
      <c r="R296" s="86"/>
    </row>
    <row r="297" spans="1:18" s="28" customFormat="1" ht="12" customHeight="1">
      <c r="A297" s="27" t="s">
        <v>101</v>
      </c>
      <c r="B297" s="56" t="s">
        <v>68</v>
      </c>
      <c r="C297" s="56" t="s">
        <v>75</v>
      </c>
      <c r="D297" s="148" t="s">
        <v>593</v>
      </c>
      <c r="E297" s="56" t="s">
        <v>102</v>
      </c>
      <c r="F297" s="55">
        <f>'пр.4 вед.стр.'!G1193</f>
        <v>500</v>
      </c>
      <c r="G297" s="170">
        <f>'пр.4 вед.стр.'!H1193</f>
        <v>376.1</v>
      </c>
      <c r="H297" s="226">
        <f t="shared" si="22"/>
        <v>75.22000000000001</v>
      </c>
      <c r="N297" s="83"/>
      <c r="O297" s="83"/>
      <c r="P297" s="83"/>
      <c r="Q297" s="83"/>
      <c r="R297" s="86"/>
    </row>
    <row r="298" spans="1:18" s="28" customFormat="1" ht="12" customHeight="1">
      <c r="A298" s="27" t="s">
        <v>215</v>
      </c>
      <c r="B298" s="57" t="s">
        <v>68</v>
      </c>
      <c r="C298" s="57" t="s">
        <v>75</v>
      </c>
      <c r="D298" s="56" t="s">
        <v>222</v>
      </c>
      <c r="E298" s="60"/>
      <c r="F298" s="55">
        <f aca="true" t="shared" si="30" ref="F298:G300">F299</f>
        <v>800</v>
      </c>
      <c r="G298" s="170">
        <f t="shared" si="30"/>
        <v>438.4</v>
      </c>
      <c r="H298" s="226">
        <f t="shared" si="22"/>
        <v>54.79999999999999</v>
      </c>
      <c r="N298" s="83"/>
      <c r="O298" s="83"/>
      <c r="P298" s="83"/>
      <c r="Q298" s="83"/>
      <c r="R298" s="86"/>
    </row>
    <row r="299" spans="1:18" s="28" customFormat="1" ht="12" customHeight="1">
      <c r="A299" s="27" t="s">
        <v>404</v>
      </c>
      <c r="B299" s="57" t="s">
        <v>68</v>
      </c>
      <c r="C299" s="57" t="s">
        <v>75</v>
      </c>
      <c r="D299" s="56" t="s">
        <v>405</v>
      </c>
      <c r="E299" s="60"/>
      <c r="F299" s="55">
        <f t="shared" si="30"/>
        <v>800</v>
      </c>
      <c r="G299" s="170">
        <f t="shared" si="30"/>
        <v>438.4</v>
      </c>
      <c r="H299" s="226">
        <f t="shared" si="22"/>
        <v>54.79999999999999</v>
      </c>
      <c r="N299" s="83"/>
      <c r="O299" s="83"/>
      <c r="P299" s="83"/>
      <c r="Q299" s="83"/>
      <c r="R299" s="86"/>
    </row>
    <row r="300" spans="1:18" s="28" customFormat="1" ht="12" customHeight="1">
      <c r="A300" s="27" t="s">
        <v>622</v>
      </c>
      <c r="B300" s="57" t="s">
        <v>68</v>
      </c>
      <c r="C300" s="57" t="s">
        <v>75</v>
      </c>
      <c r="D300" s="56" t="s">
        <v>405</v>
      </c>
      <c r="E300" s="56" t="s">
        <v>105</v>
      </c>
      <c r="F300" s="55">
        <f t="shared" si="30"/>
        <v>800</v>
      </c>
      <c r="G300" s="170">
        <f t="shared" si="30"/>
        <v>438.4</v>
      </c>
      <c r="H300" s="226">
        <f t="shared" si="22"/>
        <v>54.79999999999999</v>
      </c>
      <c r="N300" s="83"/>
      <c r="O300" s="83"/>
      <c r="P300" s="83"/>
      <c r="Q300" s="83"/>
      <c r="R300" s="86"/>
    </row>
    <row r="301" spans="1:18" s="28" customFormat="1" ht="12" customHeight="1">
      <c r="A301" s="27" t="s">
        <v>99</v>
      </c>
      <c r="B301" s="57" t="s">
        <v>68</v>
      </c>
      <c r="C301" s="57" t="s">
        <v>75</v>
      </c>
      <c r="D301" s="56" t="s">
        <v>405</v>
      </c>
      <c r="E301" s="56" t="s">
        <v>100</v>
      </c>
      <c r="F301" s="55">
        <f>'пр.4 вед.стр.'!G1197</f>
        <v>800</v>
      </c>
      <c r="G301" s="170">
        <f>'пр.4 вед.стр.'!H1197</f>
        <v>438.4</v>
      </c>
      <c r="H301" s="226">
        <f t="shared" si="22"/>
        <v>54.79999999999999</v>
      </c>
      <c r="N301" s="83"/>
      <c r="O301" s="83"/>
      <c r="P301" s="83"/>
      <c r="Q301" s="83"/>
      <c r="R301" s="86"/>
    </row>
    <row r="302" spans="1:18" s="28" customFormat="1" ht="17.25" customHeight="1">
      <c r="A302" s="27" t="s">
        <v>101</v>
      </c>
      <c r="B302" s="57" t="s">
        <v>68</v>
      </c>
      <c r="C302" s="57" t="s">
        <v>75</v>
      </c>
      <c r="D302" s="56" t="s">
        <v>405</v>
      </c>
      <c r="E302" s="56" t="s">
        <v>102</v>
      </c>
      <c r="F302" s="55">
        <f>'пр.4 вед.стр.'!G1198</f>
        <v>800</v>
      </c>
      <c r="G302" s="170">
        <f>'пр.4 вед.стр.'!H1198</f>
        <v>438.4</v>
      </c>
      <c r="H302" s="226">
        <f t="shared" si="22"/>
        <v>54.79999999999999</v>
      </c>
      <c r="N302" s="83"/>
      <c r="O302" s="83"/>
      <c r="P302" s="83"/>
      <c r="Q302" s="83"/>
      <c r="R302" s="86"/>
    </row>
    <row r="303" spans="1:18" s="62" customFormat="1" ht="12.75">
      <c r="A303" s="58" t="s">
        <v>7</v>
      </c>
      <c r="B303" s="60" t="s">
        <v>68</v>
      </c>
      <c r="C303" s="60" t="s">
        <v>78</v>
      </c>
      <c r="D303" s="73"/>
      <c r="E303" s="60"/>
      <c r="F303" s="61">
        <f>F304+F310+F320</f>
        <v>954</v>
      </c>
      <c r="G303" s="169">
        <f>G304+G310+G320</f>
        <v>619.5</v>
      </c>
      <c r="H303" s="228">
        <f t="shared" si="22"/>
        <v>64.937106918239</v>
      </c>
      <c r="N303" s="83"/>
      <c r="O303" s="83"/>
      <c r="P303" s="83"/>
      <c r="Q303" s="83"/>
      <c r="R303" s="88"/>
    </row>
    <row r="304" spans="1:18" s="28" customFormat="1" ht="27" customHeight="1">
      <c r="A304" s="108" t="s">
        <v>447</v>
      </c>
      <c r="B304" s="56" t="s">
        <v>68</v>
      </c>
      <c r="C304" s="56" t="s">
        <v>78</v>
      </c>
      <c r="D304" s="148" t="s">
        <v>176</v>
      </c>
      <c r="E304" s="56"/>
      <c r="F304" s="55">
        <f aca="true" t="shared" si="31" ref="F304:G307">F305</f>
        <v>100</v>
      </c>
      <c r="G304" s="170">
        <f t="shared" si="31"/>
        <v>0</v>
      </c>
      <c r="H304" s="226">
        <f t="shared" si="22"/>
        <v>0</v>
      </c>
      <c r="N304" s="83"/>
      <c r="O304" s="83"/>
      <c r="P304" s="83"/>
      <c r="Q304" s="83"/>
      <c r="R304" s="86"/>
    </row>
    <row r="305" spans="1:18" s="28" customFormat="1" ht="27" customHeight="1">
      <c r="A305" s="108" t="s">
        <v>267</v>
      </c>
      <c r="B305" s="56" t="s">
        <v>68</v>
      </c>
      <c r="C305" s="56" t="s">
        <v>78</v>
      </c>
      <c r="D305" s="148" t="s">
        <v>329</v>
      </c>
      <c r="E305" s="56"/>
      <c r="F305" s="55">
        <f t="shared" si="31"/>
        <v>100</v>
      </c>
      <c r="G305" s="170">
        <f t="shared" si="31"/>
        <v>0</v>
      </c>
      <c r="H305" s="226">
        <f t="shared" si="22"/>
        <v>0</v>
      </c>
      <c r="N305" s="83"/>
      <c r="O305" s="83"/>
      <c r="P305" s="83"/>
      <c r="Q305" s="83"/>
      <c r="R305" s="86"/>
    </row>
    <row r="306" spans="1:18" s="28" customFormat="1" ht="12.75">
      <c r="A306" s="108" t="s">
        <v>448</v>
      </c>
      <c r="B306" s="56" t="s">
        <v>68</v>
      </c>
      <c r="C306" s="56" t="s">
        <v>78</v>
      </c>
      <c r="D306" s="148" t="s">
        <v>449</v>
      </c>
      <c r="E306" s="56"/>
      <c r="F306" s="55">
        <f t="shared" si="31"/>
        <v>100</v>
      </c>
      <c r="G306" s="170">
        <f t="shared" si="31"/>
        <v>0</v>
      </c>
      <c r="H306" s="226">
        <f t="shared" si="22"/>
        <v>0</v>
      </c>
      <c r="N306" s="83"/>
      <c r="O306" s="83"/>
      <c r="P306" s="83"/>
      <c r="Q306" s="83"/>
      <c r="R306" s="86"/>
    </row>
    <row r="307" spans="1:18" s="28" customFormat="1" ht="12.75">
      <c r="A307" s="27" t="s">
        <v>129</v>
      </c>
      <c r="B307" s="56" t="s">
        <v>68</v>
      </c>
      <c r="C307" s="56" t="s">
        <v>78</v>
      </c>
      <c r="D307" s="148" t="s">
        <v>449</v>
      </c>
      <c r="E307" s="56" t="s">
        <v>130</v>
      </c>
      <c r="F307" s="55">
        <f t="shared" si="31"/>
        <v>100</v>
      </c>
      <c r="G307" s="170">
        <f t="shared" si="31"/>
        <v>0</v>
      </c>
      <c r="H307" s="226">
        <f t="shared" si="22"/>
        <v>0</v>
      </c>
      <c r="N307" s="83"/>
      <c r="O307" s="83"/>
      <c r="P307" s="83"/>
      <c r="Q307" s="83"/>
      <c r="R307" s="86"/>
    </row>
    <row r="308" spans="1:18" s="28" customFormat="1" ht="26.25">
      <c r="A308" s="27" t="s">
        <v>165</v>
      </c>
      <c r="B308" s="56" t="s">
        <v>68</v>
      </c>
      <c r="C308" s="56" t="s">
        <v>78</v>
      </c>
      <c r="D308" s="148" t="s">
        <v>449</v>
      </c>
      <c r="E308" s="56" t="s">
        <v>131</v>
      </c>
      <c r="F308" s="55">
        <f>'пр.4 вед.стр.'!G164</f>
        <v>100</v>
      </c>
      <c r="G308" s="170">
        <f>'пр.4 вед.стр.'!H164</f>
        <v>0</v>
      </c>
      <c r="H308" s="226">
        <f t="shared" si="22"/>
        <v>0</v>
      </c>
      <c r="N308" s="83"/>
      <c r="O308" s="83"/>
      <c r="P308" s="83"/>
      <c r="Q308" s="83"/>
      <c r="R308" s="86"/>
    </row>
    <row r="309" spans="1:18" s="28" customFormat="1" ht="26.25">
      <c r="A309" s="27" t="s">
        <v>621</v>
      </c>
      <c r="B309" s="56" t="s">
        <v>68</v>
      </c>
      <c r="C309" s="56" t="s">
        <v>78</v>
      </c>
      <c r="D309" s="148" t="s">
        <v>449</v>
      </c>
      <c r="E309" s="56" t="s">
        <v>620</v>
      </c>
      <c r="F309" s="55">
        <f>'пр.4 вед.стр.'!G165</f>
        <v>100</v>
      </c>
      <c r="G309" s="170">
        <f>'пр.4 вед.стр.'!H165</f>
        <v>0</v>
      </c>
      <c r="H309" s="226">
        <f t="shared" si="22"/>
        <v>0</v>
      </c>
      <c r="N309" s="83"/>
      <c r="O309" s="83"/>
      <c r="P309" s="83"/>
      <c r="Q309" s="83"/>
      <c r="R309" s="86"/>
    </row>
    <row r="310" spans="1:8" ht="26.25">
      <c r="A310" s="27" t="str">
        <f>'пр.4 вед.стр.'!A166</f>
        <v>Муниципальная программа "Развитие торговли  на территории Сусуманского городского округа на 2017 год"</v>
      </c>
      <c r="B310" s="56" t="s">
        <v>68</v>
      </c>
      <c r="C310" s="56" t="s">
        <v>78</v>
      </c>
      <c r="D310" s="148" t="s">
        <v>177</v>
      </c>
      <c r="E310" s="56"/>
      <c r="F310" s="55">
        <f>F311</f>
        <v>454</v>
      </c>
      <c r="G310" s="170">
        <f>G311</f>
        <v>219.5</v>
      </c>
      <c r="H310" s="226">
        <f t="shared" si="22"/>
        <v>48.348017621145374</v>
      </c>
    </row>
    <row r="311" spans="1:18" s="28" customFormat="1" ht="26.25">
      <c r="A311" s="27" t="str">
        <f>'пр.4 вед.стр.'!A167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11" s="56" t="s">
        <v>68</v>
      </c>
      <c r="C311" s="56" t="s">
        <v>78</v>
      </c>
      <c r="D311" s="148" t="s">
        <v>330</v>
      </c>
      <c r="E311" s="56"/>
      <c r="F311" s="55">
        <f>F312+F316</f>
        <v>454</v>
      </c>
      <c r="G311" s="55">
        <f>G312+G316</f>
        <v>219.5</v>
      </c>
      <c r="H311" s="226">
        <f t="shared" si="22"/>
        <v>48.348017621145374</v>
      </c>
      <c r="N311" s="86"/>
      <c r="O311" s="86"/>
      <c r="P311" s="86"/>
      <c r="Q311" s="86"/>
      <c r="R311" s="86"/>
    </row>
    <row r="312" spans="1:18" s="28" customFormat="1" ht="16.5" customHeight="1">
      <c r="A312" s="27" t="str">
        <f>'пр.4 вед.стр.'!A168</f>
        <v>Мероприятия по организации и проведению областных универсальных совместных ярмарок товаров </v>
      </c>
      <c r="B312" s="56" t="s">
        <v>68</v>
      </c>
      <c r="C312" s="56" t="s">
        <v>78</v>
      </c>
      <c r="D312" s="148" t="s">
        <v>451</v>
      </c>
      <c r="E312" s="56"/>
      <c r="F312" s="55">
        <f aca="true" t="shared" si="32" ref="F312:G314">F313</f>
        <v>404</v>
      </c>
      <c r="G312" s="170">
        <f t="shared" si="32"/>
        <v>205.5</v>
      </c>
      <c r="H312" s="226">
        <f t="shared" si="22"/>
        <v>50.866336633663366</v>
      </c>
      <c r="N312" s="86"/>
      <c r="O312" s="86"/>
      <c r="P312" s="86"/>
      <c r="Q312" s="86"/>
      <c r="R312" s="86"/>
    </row>
    <row r="313" spans="1:18" s="28" customFormat="1" ht="12.75">
      <c r="A313" s="27" t="s">
        <v>622</v>
      </c>
      <c r="B313" s="56" t="s">
        <v>68</v>
      </c>
      <c r="C313" s="56" t="s">
        <v>78</v>
      </c>
      <c r="D313" s="148" t="s">
        <v>451</v>
      </c>
      <c r="E313" s="56" t="s">
        <v>105</v>
      </c>
      <c r="F313" s="55">
        <f t="shared" si="32"/>
        <v>404</v>
      </c>
      <c r="G313" s="170">
        <f t="shared" si="32"/>
        <v>205.5</v>
      </c>
      <c r="H313" s="226">
        <f t="shared" si="22"/>
        <v>50.866336633663366</v>
      </c>
      <c r="N313" s="83"/>
      <c r="O313" s="83"/>
      <c r="P313" s="83"/>
      <c r="Q313" s="83"/>
      <c r="R313" s="86"/>
    </row>
    <row r="314" spans="1:18" s="28" customFormat="1" ht="15.75" customHeight="1">
      <c r="A314" s="27" t="s">
        <v>99</v>
      </c>
      <c r="B314" s="56" t="s">
        <v>68</v>
      </c>
      <c r="C314" s="56" t="s">
        <v>78</v>
      </c>
      <c r="D314" s="148" t="s">
        <v>451</v>
      </c>
      <c r="E314" s="56" t="s">
        <v>100</v>
      </c>
      <c r="F314" s="55">
        <f t="shared" si="32"/>
        <v>404</v>
      </c>
      <c r="G314" s="170">
        <f t="shared" si="32"/>
        <v>205.5</v>
      </c>
      <c r="H314" s="226">
        <f t="shared" si="22"/>
        <v>50.866336633663366</v>
      </c>
      <c r="N314" s="83"/>
      <c r="O314" s="83"/>
      <c r="P314" s="83"/>
      <c r="Q314" s="83"/>
      <c r="R314" s="86"/>
    </row>
    <row r="315" spans="1:18" s="28" customFormat="1" ht="18" customHeight="1">
      <c r="A315" s="27" t="s">
        <v>101</v>
      </c>
      <c r="B315" s="56" t="s">
        <v>68</v>
      </c>
      <c r="C315" s="56" t="s">
        <v>78</v>
      </c>
      <c r="D315" s="148" t="s">
        <v>451</v>
      </c>
      <c r="E315" s="56" t="s">
        <v>102</v>
      </c>
      <c r="F315" s="55">
        <f>'пр.4 вед.стр.'!G171</f>
        <v>404</v>
      </c>
      <c r="G315" s="170">
        <f>'пр.4 вед.стр.'!H171</f>
        <v>205.5</v>
      </c>
      <c r="H315" s="226">
        <f t="shared" si="22"/>
        <v>50.866336633663366</v>
      </c>
      <c r="N315" s="83"/>
      <c r="O315" s="83"/>
      <c r="P315" s="83"/>
      <c r="Q315" s="83"/>
      <c r="R315" s="86"/>
    </row>
    <row r="316" spans="1:18" s="28" customFormat="1" ht="26.25">
      <c r="A316" s="108" t="str">
        <f>'пр.4 вед.стр.'!A172</f>
        <v>Мероприятия по организации и проведению областных универсальных совместных ярмарок товаров за счет средств местного бюджета</v>
      </c>
      <c r="B316" s="56" t="s">
        <v>68</v>
      </c>
      <c r="C316" s="56" t="s">
        <v>78</v>
      </c>
      <c r="D316" s="148" t="s">
        <v>452</v>
      </c>
      <c r="E316" s="56"/>
      <c r="F316" s="55">
        <f aca="true" t="shared" si="33" ref="F316:G318">F317</f>
        <v>50</v>
      </c>
      <c r="G316" s="170">
        <f t="shared" si="33"/>
        <v>14</v>
      </c>
      <c r="H316" s="226">
        <f t="shared" si="22"/>
        <v>28.000000000000004</v>
      </c>
      <c r="N316" s="86"/>
      <c r="O316" s="86"/>
      <c r="P316" s="86"/>
      <c r="Q316" s="86"/>
      <c r="R316" s="86"/>
    </row>
    <row r="317" spans="1:18" s="28" customFormat="1" ht="12.75">
      <c r="A317" s="27" t="s">
        <v>622</v>
      </c>
      <c r="B317" s="56" t="s">
        <v>68</v>
      </c>
      <c r="C317" s="56" t="s">
        <v>78</v>
      </c>
      <c r="D317" s="148" t="s">
        <v>452</v>
      </c>
      <c r="E317" s="56" t="s">
        <v>105</v>
      </c>
      <c r="F317" s="55">
        <f t="shared" si="33"/>
        <v>50</v>
      </c>
      <c r="G317" s="170">
        <f t="shared" si="33"/>
        <v>14</v>
      </c>
      <c r="H317" s="226">
        <f t="shared" si="22"/>
        <v>28.000000000000004</v>
      </c>
      <c r="N317" s="83"/>
      <c r="O317" s="83"/>
      <c r="P317" s="83"/>
      <c r="Q317" s="83"/>
      <c r="R317" s="86"/>
    </row>
    <row r="318" spans="1:18" s="28" customFormat="1" ht="16.5" customHeight="1">
      <c r="A318" s="27" t="s">
        <v>99</v>
      </c>
      <c r="B318" s="56" t="s">
        <v>68</v>
      </c>
      <c r="C318" s="56" t="s">
        <v>78</v>
      </c>
      <c r="D318" s="148" t="s">
        <v>452</v>
      </c>
      <c r="E318" s="56" t="s">
        <v>100</v>
      </c>
      <c r="F318" s="55">
        <f t="shared" si="33"/>
        <v>50</v>
      </c>
      <c r="G318" s="170">
        <f t="shared" si="33"/>
        <v>14</v>
      </c>
      <c r="H318" s="226">
        <f t="shared" si="22"/>
        <v>28.000000000000004</v>
      </c>
      <c r="N318" s="83"/>
      <c r="O318" s="83"/>
      <c r="P318" s="83"/>
      <c r="Q318" s="83"/>
      <c r="R318" s="86"/>
    </row>
    <row r="319" spans="1:18" s="28" customFormat="1" ht="21" customHeight="1">
      <c r="A319" s="27" t="s">
        <v>101</v>
      </c>
      <c r="B319" s="56" t="s">
        <v>68</v>
      </c>
      <c r="C319" s="56" t="s">
        <v>78</v>
      </c>
      <c r="D319" s="148" t="s">
        <v>452</v>
      </c>
      <c r="E319" s="56" t="s">
        <v>102</v>
      </c>
      <c r="F319" s="55">
        <f>'пр.4 вед.стр.'!G175</f>
        <v>50</v>
      </c>
      <c r="G319" s="170">
        <f>'пр.4 вед.стр.'!H175</f>
        <v>14</v>
      </c>
      <c r="H319" s="226">
        <f t="shared" si="22"/>
        <v>28.000000000000004</v>
      </c>
      <c r="N319" s="83"/>
      <c r="O319" s="83"/>
      <c r="P319" s="83"/>
      <c r="Q319" s="83"/>
      <c r="R319" s="86"/>
    </row>
    <row r="320" spans="1:18" s="28" customFormat="1" ht="26.25">
      <c r="A320" s="108" t="s">
        <v>489</v>
      </c>
      <c r="B320" s="56" t="s">
        <v>68</v>
      </c>
      <c r="C320" s="56" t="s">
        <v>78</v>
      </c>
      <c r="D320" s="148" t="s">
        <v>490</v>
      </c>
      <c r="E320" s="56"/>
      <c r="F320" s="55">
        <f aca="true" t="shared" si="34" ref="F320:G323">F321</f>
        <v>400</v>
      </c>
      <c r="G320" s="170">
        <f t="shared" si="34"/>
        <v>400</v>
      </c>
      <c r="H320" s="226">
        <f aca="true" t="shared" si="35" ref="H320:H381">G320/F320*100</f>
        <v>100</v>
      </c>
      <c r="N320" s="83"/>
      <c r="O320" s="83"/>
      <c r="P320" s="83"/>
      <c r="Q320" s="83"/>
      <c r="R320" s="86"/>
    </row>
    <row r="321" spans="1:18" s="28" customFormat="1" ht="26.25">
      <c r="A321" s="108" t="s">
        <v>284</v>
      </c>
      <c r="B321" s="56" t="s">
        <v>68</v>
      </c>
      <c r="C321" s="56" t="s">
        <v>78</v>
      </c>
      <c r="D321" s="148" t="s">
        <v>491</v>
      </c>
      <c r="E321" s="56"/>
      <c r="F321" s="55">
        <f t="shared" si="34"/>
        <v>400</v>
      </c>
      <c r="G321" s="170">
        <f t="shared" si="34"/>
        <v>400</v>
      </c>
      <c r="H321" s="226">
        <f t="shared" si="35"/>
        <v>100</v>
      </c>
      <c r="N321" s="83"/>
      <c r="O321" s="83"/>
      <c r="P321" s="83"/>
      <c r="Q321" s="83"/>
      <c r="R321" s="86"/>
    </row>
    <row r="322" spans="1:18" s="28" customFormat="1" ht="12.75">
      <c r="A322" s="108" t="s">
        <v>175</v>
      </c>
      <c r="B322" s="56" t="s">
        <v>68</v>
      </c>
      <c r="C322" s="56" t="s">
        <v>78</v>
      </c>
      <c r="D322" s="148" t="s">
        <v>492</v>
      </c>
      <c r="E322" s="56"/>
      <c r="F322" s="55">
        <f t="shared" si="34"/>
        <v>400</v>
      </c>
      <c r="G322" s="170">
        <f t="shared" si="34"/>
        <v>400</v>
      </c>
      <c r="H322" s="226">
        <f t="shared" si="35"/>
        <v>100</v>
      </c>
      <c r="N322" s="83"/>
      <c r="O322" s="83"/>
      <c r="P322" s="83"/>
      <c r="Q322" s="83"/>
      <c r="R322" s="86"/>
    </row>
    <row r="323" spans="1:18" s="28" customFormat="1" ht="12.75">
      <c r="A323" s="27" t="s">
        <v>129</v>
      </c>
      <c r="B323" s="56" t="s">
        <v>68</v>
      </c>
      <c r="C323" s="56" t="s">
        <v>78</v>
      </c>
      <c r="D323" s="148" t="s">
        <v>492</v>
      </c>
      <c r="E323" s="56" t="s">
        <v>130</v>
      </c>
      <c r="F323" s="55">
        <f t="shared" si="34"/>
        <v>400</v>
      </c>
      <c r="G323" s="170">
        <f t="shared" si="34"/>
        <v>400</v>
      </c>
      <c r="H323" s="226">
        <f t="shared" si="35"/>
        <v>100</v>
      </c>
      <c r="N323" s="83"/>
      <c r="O323" s="83"/>
      <c r="P323" s="83"/>
      <c r="Q323" s="83"/>
      <c r="R323" s="86"/>
    </row>
    <row r="324" spans="1:18" s="28" customFormat="1" ht="26.25">
      <c r="A324" s="27" t="s">
        <v>165</v>
      </c>
      <c r="B324" s="56" t="s">
        <v>68</v>
      </c>
      <c r="C324" s="56" t="s">
        <v>78</v>
      </c>
      <c r="D324" s="148" t="s">
        <v>492</v>
      </c>
      <c r="E324" s="56" t="s">
        <v>131</v>
      </c>
      <c r="F324" s="55">
        <f>'пр.4 вед.стр.'!G425</f>
        <v>400</v>
      </c>
      <c r="G324" s="170">
        <f>'пр.4 вед.стр.'!H425</f>
        <v>400</v>
      </c>
      <c r="H324" s="226">
        <f t="shared" si="35"/>
        <v>100</v>
      </c>
      <c r="N324" s="83"/>
      <c r="O324" s="83"/>
      <c r="P324" s="83"/>
      <c r="Q324" s="83"/>
      <c r="R324" s="86"/>
    </row>
    <row r="325" spans="1:18" s="28" customFormat="1" ht="36" customHeight="1">
      <c r="A325" s="27" t="s">
        <v>621</v>
      </c>
      <c r="B325" s="56" t="s">
        <v>68</v>
      </c>
      <c r="C325" s="56" t="s">
        <v>78</v>
      </c>
      <c r="D325" s="148" t="s">
        <v>492</v>
      </c>
      <c r="E325" s="56" t="s">
        <v>620</v>
      </c>
      <c r="F325" s="55">
        <f>'пр.4 вед.стр.'!G426</f>
        <v>400</v>
      </c>
      <c r="G325" s="170">
        <f>'пр.4 вед.стр.'!H426</f>
        <v>400</v>
      </c>
      <c r="H325" s="226">
        <f t="shared" si="35"/>
        <v>100</v>
      </c>
      <c r="N325" s="83"/>
      <c r="O325" s="83"/>
      <c r="P325" s="83"/>
      <c r="Q325" s="83"/>
      <c r="R325" s="86"/>
    </row>
    <row r="326" spans="1:18" s="28" customFormat="1" ht="12.75">
      <c r="A326" s="138" t="s">
        <v>152</v>
      </c>
      <c r="B326" s="59" t="s">
        <v>72</v>
      </c>
      <c r="C326" s="59" t="s">
        <v>36</v>
      </c>
      <c r="D326" s="56"/>
      <c r="E326" s="56"/>
      <c r="F326" s="61">
        <f>F327+F357+F413</f>
        <v>73838.9</v>
      </c>
      <c r="G326" s="169">
        <f>G327+G357+G413</f>
        <v>29897.5</v>
      </c>
      <c r="H326" s="228">
        <f t="shared" si="35"/>
        <v>40.49017523283798</v>
      </c>
      <c r="N326" s="83"/>
      <c r="O326" s="83"/>
      <c r="P326" s="83"/>
      <c r="Q326" s="83"/>
      <c r="R326" s="86"/>
    </row>
    <row r="327" spans="1:18" s="28" customFormat="1" ht="12.75">
      <c r="A327" s="138" t="s">
        <v>151</v>
      </c>
      <c r="B327" s="59" t="s">
        <v>72</v>
      </c>
      <c r="C327" s="59" t="s">
        <v>66</v>
      </c>
      <c r="D327" s="60"/>
      <c r="E327" s="60"/>
      <c r="F327" s="61">
        <f>F334+F328</f>
        <v>10063</v>
      </c>
      <c r="G327" s="169">
        <f>G334+G328</f>
        <v>5530.5</v>
      </c>
      <c r="H327" s="228">
        <f t="shared" si="35"/>
        <v>54.95875981317698</v>
      </c>
      <c r="N327" s="83"/>
      <c r="O327" s="83"/>
      <c r="P327" s="83"/>
      <c r="Q327" s="83"/>
      <c r="R327" s="86"/>
    </row>
    <row r="328" spans="1:18" s="28" customFormat="1" ht="26.25">
      <c r="A328" s="108" t="s">
        <v>457</v>
      </c>
      <c r="B328" s="57" t="s">
        <v>72</v>
      </c>
      <c r="C328" s="57" t="s">
        <v>66</v>
      </c>
      <c r="D328" s="148" t="s">
        <v>170</v>
      </c>
      <c r="E328" s="56"/>
      <c r="F328" s="55">
        <f aca="true" t="shared" si="36" ref="F328:G332">F329</f>
        <v>1550</v>
      </c>
      <c r="G328" s="170">
        <f t="shared" si="36"/>
        <v>855.5</v>
      </c>
      <c r="H328" s="226">
        <f t="shared" si="35"/>
        <v>55.19354838709677</v>
      </c>
      <c r="N328" s="83"/>
      <c r="O328" s="83"/>
      <c r="P328" s="83"/>
      <c r="Q328" s="83"/>
      <c r="R328" s="86"/>
    </row>
    <row r="329" spans="1:18" s="28" customFormat="1" ht="12.75">
      <c r="A329" s="108" t="s">
        <v>279</v>
      </c>
      <c r="B329" s="57" t="s">
        <v>72</v>
      </c>
      <c r="C329" s="57" t="s">
        <v>66</v>
      </c>
      <c r="D329" s="148" t="s">
        <v>326</v>
      </c>
      <c r="E329" s="56"/>
      <c r="F329" s="55">
        <f t="shared" si="36"/>
        <v>1550</v>
      </c>
      <c r="G329" s="170">
        <f t="shared" si="36"/>
        <v>855.5</v>
      </c>
      <c r="H329" s="226">
        <f t="shared" si="35"/>
        <v>55.19354838709677</v>
      </c>
      <c r="N329" s="83"/>
      <c r="O329" s="83"/>
      <c r="P329" s="83"/>
      <c r="Q329" s="83"/>
      <c r="R329" s="86"/>
    </row>
    <row r="330" spans="1:18" s="28" customFormat="1" ht="12.75">
      <c r="A330" s="27" t="s">
        <v>619</v>
      </c>
      <c r="B330" s="57" t="s">
        <v>72</v>
      </c>
      <c r="C330" s="57" t="s">
        <v>66</v>
      </c>
      <c r="D330" s="148" t="s">
        <v>594</v>
      </c>
      <c r="E330" s="152"/>
      <c r="F330" s="133">
        <f t="shared" si="36"/>
        <v>1550</v>
      </c>
      <c r="G330" s="172">
        <f t="shared" si="36"/>
        <v>855.5</v>
      </c>
      <c r="H330" s="226">
        <f t="shared" si="35"/>
        <v>55.19354838709677</v>
      </c>
      <c r="N330" s="83"/>
      <c r="O330" s="83"/>
      <c r="P330" s="83"/>
      <c r="Q330" s="83"/>
      <c r="R330" s="86"/>
    </row>
    <row r="331" spans="1:18" s="28" customFormat="1" ht="12.75">
      <c r="A331" s="27" t="s">
        <v>622</v>
      </c>
      <c r="B331" s="57" t="s">
        <v>72</v>
      </c>
      <c r="C331" s="57" t="s">
        <v>66</v>
      </c>
      <c r="D331" s="148" t="s">
        <v>594</v>
      </c>
      <c r="E331" s="152">
        <v>200</v>
      </c>
      <c r="F331" s="133">
        <f t="shared" si="36"/>
        <v>1550</v>
      </c>
      <c r="G331" s="172">
        <f t="shared" si="36"/>
        <v>855.5</v>
      </c>
      <c r="H331" s="226">
        <f t="shared" si="35"/>
        <v>55.19354838709677</v>
      </c>
      <c r="N331" s="83"/>
      <c r="O331" s="83"/>
      <c r="P331" s="83"/>
      <c r="Q331" s="83"/>
      <c r="R331" s="86"/>
    </row>
    <row r="332" spans="1:18" s="28" customFormat="1" ht="18" customHeight="1">
      <c r="A332" s="27" t="s">
        <v>99</v>
      </c>
      <c r="B332" s="57" t="s">
        <v>72</v>
      </c>
      <c r="C332" s="57" t="s">
        <v>66</v>
      </c>
      <c r="D332" s="148" t="s">
        <v>594</v>
      </c>
      <c r="E332" s="152">
        <v>240</v>
      </c>
      <c r="F332" s="133">
        <f t="shared" si="36"/>
        <v>1550</v>
      </c>
      <c r="G332" s="172">
        <f t="shared" si="36"/>
        <v>855.5</v>
      </c>
      <c r="H332" s="226">
        <f t="shared" si="35"/>
        <v>55.19354838709677</v>
      </c>
      <c r="N332" s="83"/>
      <c r="O332" s="83"/>
      <c r="P332" s="83"/>
      <c r="Q332" s="83"/>
      <c r="R332" s="86"/>
    </row>
    <row r="333" spans="1:18" s="28" customFormat="1" ht="14.25" customHeight="1">
      <c r="A333" s="27" t="s">
        <v>101</v>
      </c>
      <c r="B333" s="57" t="s">
        <v>72</v>
      </c>
      <c r="C333" s="57" t="s">
        <v>66</v>
      </c>
      <c r="D333" s="148" t="s">
        <v>594</v>
      </c>
      <c r="E333" s="152">
        <v>244</v>
      </c>
      <c r="F333" s="133">
        <f>'пр.4 вед.стр.'!G1206</f>
        <v>1550</v>
      </c>
      <c r="G333" s="172">
        <f>'пр.4 вед.стр.'!H1206</f>
        <v>855.5</v>
      </c>
      <c r="H333" s="226">
        <f t="shared" si="35"/>
        <v>55.19354838709677</v>
      </c>
      <c r="N333" s="83"/>
      <c r="O333" s="83"/>
      <c r="P333" s="83"/>
      <c r="Q333" s="83"/>
      <c r="R333" s="86"/>
    </row>
    <row r="334" spans="1:18" s="28" customFormat="1" ht="12.75">
      <c r="A334" s="140" t="s">
        <v>210</v>
      </c>
      <c r="B334" s="57" t="s">
        <v>72</v>
      </c>
      <c r="C334" s="57" t="s">
        <v>66</v>
      </c>
      <c r="D334" s="56" t="s">
        <v>221</v>
      </c>
      <c r="E334" s="56"/>
      <c r="F334" s="55">
        <f>F335+F348</f>
        <v>8513</v>
      </c>
      <c r="G334" s="170">
        <f>G335+G348</f>
        <v>4675</v>
      </c>
      <c r="H334" s="226">
        <f t="shared" si="35"/>
        <v>54.91601080700106</v>
      </c>
      <c r="N334" s="83"/>
      <c r="O334" s="83"/>
      <c r="P334" s="83"/>
      <c r="Q334" s="83"/>
      <c r="R334" s="86"/>
    </row>
    <row r="335" spans="1:18" s="28" customFormat="1" ht="12.75">
      <c r="A335" s="27" t="s">
        <v>287</v>
      </c>
      <c r="B335" s="57" t="s">
        <v>72</v>
      </c>
      <c r="C335" s="57" t="s">
        <v>66</v>
      </c>
      <c r="D335" s="56" t="s">
        <v>372</v>
      </c>
      <c r="E335" s="56"/>
      <c r="F335" s="55">
        <f>F336+F340</f>
        <v>8184.9</v>
      </c>
      <c r="G335" s="170">
        <f>G336+G340</f>
        <v>4347</v>
      </c>
      <c r="H335" s="226">
        <f t="shared" si="35"/>
        <v>53.1099952351281</v>
      </c>
      <c r="N335" s="83"/>
      <c r="O335" s="83"/>
      <c r="P335" s="83"/>
      <c r="Q335" s="83"/>
      <c r="R335" s="86"/>
    </row>
    <row r="336" spans="1:18" s="28" customFormat="1" ht="12.75">
      <c r="A336" s="27" t="s">
        <v>288</v>
      </c>
      <c r="B336" s="57" t="s">
        <v>72</v>
      </c>
      <c r="C336" s="57" t="s">
        <v>66</v>
      </c>
      <c r="D336" s="56" t="s">
        <v>373</v>
      </c>
      <c r="E336" s="56"/>
      <c r="F336" s="55">
        <f aca="true" t="shared" si="37" ref="F336:G338">F337</f>
        <v>6147.4</v>
      </c>
      <c r="G336" s="170">
        <f t="shared" si="37"/>
        <v>3443.6</v>
      </c>
      <c r="H336" s="226">
        <f t="shared" si="35"/>
        <v>56.017177993948664</v>
      </c>
      <c r="N336" s="83"/>
      <c r="O336" s="83"/>
      <c r="P336" s="83"/>
      <c r="Q336" s="83"/>
      <c r="R336" s="86"/>
    </row>
    <row r="337" spans="1:18" s="28" customFormat="1" ht="12.75">
      <c r="A337" s="27" t="s">
        <v>622</v>
      </c>
      <c r="B337" s="57" t="s">
        <v>72</v>
      </c>
      <c r="C337" s="57" t="s">
        <v>66</v>
      </c>
      <c r="D337" s="56" t="s">
        <v>373</v>
      </c>
      <c r="E337" s="56" t="s">
        <v>105</v>
      </c>
      <c r="F337" s="55">
        <f t="shared" si="37"/>
        <v>6147.4</v>
      </c>
      <c r="G337" s="170">
        <f t="shared" si="37"/>
        <v>3443.6</v>
      </c>
      <c r="H337" s="226">
        <f t="shared" si="35"/>
        <v>56.017177993948664</v>
      </c>
      <c r="N337" s="83"/>
      <c r="O337" s="83"/>
      <c r="P337" s="83"/>
      <c r="Q337" s="83"/>
      <c r="R337" s="86"/>
    </row>
    <row r="338" spans="1:18" s="28" customFormat="1" ht="15" customHeight="1">
      <c r="A338" s="27" t="s">
        <v>99</v>
      </c>
      <c r="B338" s="57" t="s">
        <v>72</v>
      </c>
      <c r="C338" s="57" t="s">
        <v>66</v>
      </c>
      <c r="D338" s="56" t="s">
        <v>373</v>
      </c>
      <c r="E338" s="56" t="s">
        <v>100</v>
      </c>
      <c r="F338" s="55">
        <f t="shared" si="37"/>
        <v>6147.4</v>
      </c>
      <c r="G338" s="170">
        <f t="shared" si="37"/>
        <v>3443.6</v>
      </c>
      <c r="H338" s="226">
        <f t="shared" si="35"/>
        <v>56.017177993948664</v>
      </c>
      <c r="N338" s="83"/>
      <c r="O338" s="83"/>
      <c r="P338" s="83"/>
      <c r="Q338" s="83"/>
      <c r="R338" s="86"/>
    </row>
    <row r="339" spans="1:18" s="28" customFormat="1" ht="15" customHeight="1">
      <c r="A339" s="27" t="s">
        <v>101</v>
      </c>
      <c r="B339" s="57" t="s">
        <v>72</v>
      </c>
      <c r="C339" s="57" t="s">
        <v>66</v>
      </c>
      <c r="D339" s="56" t="s">
        <v>373</v>
      </c>
      <c r="E339" s="56" t="s">
        <v>102</v>
      </c>
      <c r="F339" s="55">
        <f>'пр.4 вед.стр.'!G1212+'пр.4 вед.стр.'!G434+'пр.4 вед.стр.'!G183</f>
        <v>6147.4</v>
      </c>
      <c r="G339" s="170">
        <f>'пр.4 вед.стр.'!H1212+'пр.4 вед.стр.'!H434+'пр.4 вед.стр.'!H183</f>
        <v>3443.6</v>
      </c>
      <c r="H339" s="226">
        <f t="shared" si="35"/>
        <v>56.017177993948664</v>
      </c>
      <c r="N339" s="83"/>
      <c r="O339" s="83"/>
      <c r="P339" s="83"/>
      <c r="Q339" s="83"/>
      <c r="R339" s="86"/>
    </row>
    <row r="340" spans="1:18" s="28" customFormat="1" ht="12.75">
      <c r="A340" s="27" t="s">
        <v>293</v>
      </c>
      <c r="B340" s="57" t="s">
        <v>72</v>
      </c>
      <c r="C340" s="57" t="s">
        <v>66</v>
      </c>
      <c r="D340" s="56" t="s">
        <v>395</v>
      </c>
      <c r="E340" s="56"/>
      <c r="F340" s="55">
        <f>F341+F344</f>
        <v>2037.5</v>
      </c>
      <c r="G340" s="170">
        <f>G341+G344</f>
        <v>903.4</v>
      </c>
      <c r="H340" s="226">
        <f t="shared" si="35"/>
        <v>44.33865030674847</v>
      </c>
      <c r="N340" s="83"/>
      <c r="O340" s="83"/>
      <c r="P340" s="83"/>
      <c r="Q340" s="83"/>
      <c r="R340" s="86"/>
    </row>
    <row r="341" spans="1:18" s="28" customFormat="1" ht="12.75">
      <c r="A341" s="27" t="s">
        <v>622</v>
      </c>
      <c r="B341" s="57" t="s">
        <v>72</v>
      </c>
      <c r="C341" s="57" t="s">
        <v>66</v>
      </c>
      <c r="D341" s="56" t="s">
        <v>395</v>
      </c>
      <c r="E341" s="56" t="s">
        <v>105</v>
      </c>
      <c r="F341" s="55">
        <f>F342</f>
        <v>900</v>
      </c>
      <c r="G341" s="170">
        <f>G342</f>
        <v>54.3</v>
      </c>
      <c r="H341" s="226">
        <f t="shared" si="35"/>
        <v>6.033333333333333</v>
      </c>
      <c r="N341" s="83"/>
      <c r="O341" s="83"/>
      <c r="P341" s="83"/>
      <c r="Q341" s="83"/>
      <c r="R341" s="86"/>
    </row>
    <row r="342" spans="1:18" s="28" customFormat="1" ht="15" customHeight="1">
      <c r="A342" s="27" t="s">
        <v>99</v>
      </c>
      <c r="B342" s="57" t="s">
        <v>72</v>
      </c>
      <c r="C342" s="57" t="s">
        <v>66</v>
      </c>
      <c r="D342" s="56" t="s">
        <v>395</v>
      </c>
      <c r="E342" s="56" t="s">
        <v>100</v>
      </c>
      <c r="F342" s="55">
        <f>F343</f>
        <v>900</v>
      </c>
      <c r="G342" s="170">
        <f>G343</f>
        <v>54.3</v>
      </c>
      <c r="H342" s="226">
        <f t="shared" si="35"/>
        <v>6.033333333333333</v>
      </c>
      <c r="N342" s="83"/>
      <c r="O342" s="83"/>
      <c r="P342" s="83"/>
      <c r="Q342" s="83"/>
      <c r="R342" s="86"/>
    </row>
    <row r="343" spans="1:18" s="28" customFormat="1" ht="14.25" customHeight="1">
      <c r="A343" s="27" t="s">
        <v>101</v>
      </c>
      <c r="B343" s="57" t="s">
        <v>72</v>
      </c>
      <c r="C343" s="57" t="s">
        <v>66</v>
      </c>
      <c r="D343" s="56" t="s">
        <v>395</v>
      </c>
      <c r="E343" s="56" t="s">
        <v>102</v>
      </c>
      <c r="F343" s="55">
        <f>'пр.4 вед.стр.'!G1216</f>
        <v>900</v>
      </c>
      <c r="G343" s="170">
        <f>'пр.4 вед.стр.'!H1216</f>
        <v>54.3</v>
      </c>
      <c r="H343" s="226">
        <f t="shared" si="35"/>
        <v>6.033333333333333</v>
      </c>
      <c r="N343" s="83"/>
      <c r="O343" s="83"/>
      <c r="P343" s="83"/>
      <c r="Q343" s="83"/>
      <c r="R343" s="86"/>
    </row>
    <row r="344" spans="1:18" s="28" customFormat="1" ht="12.75">
      <c r="A344" s="27" t="s">
        <v>129</v>
      </c>
      <c r="B344" s="57" t="s">
        <v>72</v>
      </c>
      <c r="C344" s="57" t="s">
        <v>66</v>
      </c>
      <c r="D344" s="56" t="s">
        <v>395</v>
      </c>
      <c r="E344" s="56" t="s">
        <v>130</v>
      </c>
      <c r="F344" s="55">
        <f>F345</f>
        <v>1137.5</v>
      </c>
      <c r="G344" s="170">
        <f>G345</f>
        <v>849.1</v>
      </c>
      <c r="H344" s="226">
        <f t="shared" si="35"/>
        <v>74.64615384615385</v>
      </c>
      <c r="N344" s="83"/>
      <c r="O344" s="83"/>
      <c r="P344" s="83"/>
      <c r="Q344" s="83"/>
      <c r="R344" s="86"/>
    </row>
    <row r="345" spans="1:18" s="28" customFormat="1" ht="12.75">
      <c r="A345" s="27" t="s">
        <v>132</v>
      </c>
      <c r="B345" s="57" t="s">
        <v>72</v>
      </c>
      <c r="C345" s="57" t="s">
        <v>66</v>
      </c>
      <c r="D345" s="56" t="s">
        <v>395</v>
      </c>
      <c r="E345" s="56" t="s">
        <v>133</v>
      </c>
      <c r="F345" s="55">
        <f>F346+F347</f>
        <v>1137.5</v>
      </c>
      <c r="G345" s="170">
        <f>G346+G347</f>
        <v>849.1</v>
      </c>
      <c r="H345" s="226">
        <f t="shared" si="35"/>
        <v>74.64615384615385</v>
      </c>
      <c r="N345" s="83"/>
      <c r="O345" s="83"/>
      <c r="P345" s="83"/>
      <c r="Q345" s="83"/>
      <c r="R345" s="86"/>
    </row>
    <row r="346" spans="1:18" s="28" customFormat="1" ht="12.75">
      <c r="A346" s="27" t="s">
        <v>134</v>
      </c>
      <c r="B346" s="57" t="s">
        <v>72</v>
      </c>
      <c r="C346" s="57" t="s">
        <v>66</v>
      </c>
      <c r="D346" s="56" t="s">
        <v>395</v>
      </c>
      <c r="E346" s="56" t="s">
        <v>135</v>
      </c>
      <c r="F346" s="55">
        <f>'пр.4 вед.стр.'!G1219</f>
        <v>1136.8</v>
      </c>
      <c r="G346" s="170">
        <f>'пр.4 вед.стр.'!H1219</f>
        <v>848.7</v>
      </c>
      <c r="H346" s="226">
        <f t="shared" si="35"/>
        <v>74.65693173821253</v>
      </c>
      <c r="N346" s="83"/>
      <c r="O346" s="83"/>
      <c r="P346" s="83"/>
      <c r="Q346" s="83"/>
      <c r="R346" s="86"/>
    </row>
    <row r="347" spans="1:18" s="28" customFormat="1" ht="12.75">
      <c r="A347" s="27" t="s">
        <v>163</v>
      </c>
      <c r="B347" s="57" t="s">
        <v>72</v>
      </c>
      <c r="C347" s="57" t="s">
        <v>66</v>
      </c>
      <c r="D347" s="56" t="s">
        <v>395</v>
      </c>
      <c r="E347" s="56" t="s">
        <v>164</v>
      </c>
      <c r="F347" s="55">
        <f>'пр.4 вед.стр.'!G1220</f>
        <v>0.7</v>
      </c>
      <c r="G347" s="170">
        <f>'пр.4 вед.стр.'!H1220</f>
        <v>0.4</v>
      </c>
      <c r="H347" s="226">
        <f t="shared" si="35"/>
        <v>57.14285714285715</v>
      </c>
      <c r="N347" s="83"/>
      <c r="O347" s="83"/>
      <c r="P347" s="83"/>
      <c r="Q347" s="83"/>
      <c r="R347" s="86"/>
    </row>
    <row r="348" spans="1:18" s="28" customFormat="1" ht="30" customHeight="1">
      <c r="A348" s="27" t="str">
        <f>'пр.4 вед.стр.'!A184</f>
        <v>Основное мероприятие "Строительство 16- квартирного жилого дома из каркасно- панельных деревянных элементов в г. Сусумане" </v>
      </c>
      <c r="B348" s="57" t="s">
        <v>72</v>
      </c>
      <c r="C348" s="57" t="s">
        <v>66</v>
      </c>
      <c r="D348" s="135" t="str">
        <f>'пр.4 вед.стр.'!E184</f>
        <v>Ж5 0 02 00000</v>
      </c>
      <c r="E348" s="135"/>
      <c r="F348" s="132">
        <f>F349+F353</f>
        <v>328.09999999999997</v>
      </c>
      <c r="G348" s="171">
        <f>G349+G353</f>
        <v>328</v>
      </c>
      <c r="H348" s="226">
        <f t="shared" si="35"/>
        <v>99.96952148735143</v>
      </c>
      <c r="N348" s="83"/>
      <c r="O348" s="83"/>
      <c r="P348" s="83"/>
      <c r="Q348" s="83"/>
      <c r="R348" s="86"/>
    </row>
    <row r="349" spans="1:18" s="28" customFormat="1" ht="26.25">
      <c r="A349" s="27" t="str">
        <f>'пр.4 вед.стр.'!A185</f>
        <v>Проценты за пользование чужими денежными средствами на основании вступивших в законную силу судебных актов</v>
      </c>
      <c r="B349" s="57" t="s">
        <v>72</v>
      </c>
      <c r="C349" s="57" t="s">
        <v>66</v>
      </c>
      <c r="D349" s="135" t="str">
        <f>'пр.4 вед.стр.'!E185</f>
        <v>Ж5 0 02 08090</v>
      </c>
      <c r="E349" s="135"/>
      <c r="F349" s="132">
        <f aca="true" t="shared" si="38" ref="F349:G351">F350</f>
        <v>318.7</v>
      </c>
      <c r="G349" s="171">
        <f t="shared" si="38"/>
        <v>318.7</v>
      </c>
      <c r="H349" s="226">
        <f t="shared" si="35"/>
        <v>100</v>
      </c>
      <c r="N349" s="83"/>
      <c r="O349" s="83"/>
      <c r="P349" s="83"/>
      <c r="Q349" s="83"/>
      <c r="R349" s="86"/>
    </row>
    <row r="350" spans="1:18" s="28" customFormat="1" ht="15" customHeight="1">
      <c r="A350" s="27" t="str">
        <f>'пр.4 вед.стр.'!A186</f>
        <v>Иные бюджетные ассигнования</v>
      </c>
      <c r="B350" s="57" t="s">
        <v>72</v>
      </c>
      <c r="C350" s="57" t="s">
        <v>66</v>
      </c>
      <c r="D350" s="135" t="str">
        <f>'пр.4 вед.стр.'!E186</f>
        <v>Ж5 0 02 08090</v>
      </c>
      <c r="E350" s="135" t="str">
        <f>'пр.4 вед.стр.'!F186</f>
        <v>800</v>
      </c>
      <c r="F350" s="132">
        <f t="shared" si="38"/>
        <v>318.7</v>
      </c>
      <c r="G350" s="171">
        <f t="shared" si="38"/>
        <v>318.7</v>
      </c>
      <c r="H350" s="226">
        <f t="shared" si="35"/>
        <v>100</v>
      </c>
      <c r="N350" s="83"/>
      <c r="O350" s="83"/>
      <c r="P350" s="83"/>
      <c r="Q350" s="83"/>
      <c r="R350" s="86"/>
    </row>
    <row r="351" spans="1:18" s="28" customFormat="1" ht="12.75" customHeight="1">
      <c r="A351" s="27" t="str">
        <f>'пр.4 вед.стр.'!A187</f>
        <v>Исполнение судебных актов</v>
      </c>
      <c r="B351" s="57" t="s">
        <v>72</v>
      </c>
      <c r="C351" s="57" t="s">
        <v>66</v>
      </c>
      <c r="D351" s="135" t="str">
        <f>'пр.4 вед.стр.'!E187</f>
        <v>Ж5 0 02 08090</v>
      </c>
      <c r="E351" s="135" t="str">
        <f>'пр.4 вед.стр.'!F187</f>
        <v>830</v>
      </c>
      <c r="F351" s="132">
        <f t="shared" si="38"/>
        <v>318.7</v>
      </c>
      <c r="G351" s="171">
        <f t="shared" si="38"/>
        <v>318.7</v>
      </c>
      <c r="H351" s="226">
        <f t="shared" si="35"/>
        <v>100</v>
      </c>
      <c r="N351" s="83"/>
      <c r="O351" s="83"/>
      <c r="P351" s="83"/>
      <c r="Q351" s="83"/>
      <c r="R351" s="86"/>
    </row>
    <row r="352" spans="1:18" s="28" customFormat="1" ht="27.75" customHeight="1">
      <c r="A352" s="141" t="str">
        <f>'пр.4 вед.стр.'!A188</f>
        <v>Исполнение судебных актов Российской Федерации и мировых соглашений по возмещению причиненного вреда
</v>
      </c>
      <c r="B352" s="57" t="s">
        <v>72</v>
      </c>
      <c r="C352" s="57" t="s">
        <v>66</v>
      </c>
      <c r="D352" s="135" t="str">
        <f>'пр.4 вед.стр.'!E188</f>
        <v>Ж5 0 02 08090</v>
      </c>
      <c r="E352" s="135" t="str">
        <f>'пр.4 вед.стр.'!F188</f>
        <v>831</v>
      </c>
      <c r="F352" s="132">
        <f>'пр.4 вед.стр.'!G188</f>
        <v>318.7</v>
      </c>
      <c r="G352" s="171">
        <f>'пр.4 вед.стр.'!H188</f>
        <v>318.7</v>
      </c>
      <c r="H352" s="226">
        <f t="shared" si="35"/>
        <v>100</v>
      </c>
      <c r="N352" s="83"/>
      <c r="O352" s="83"/>
      <c r="P352" s="83"/>
      <c r="Q352" s="83"/>
      <c r="R352" s="86"/>
    </row>
    <row r="353" spans="1:18" s="28" customFormat="1" ht="12.75">
      <c r="A353" s="27" t="str">
        <f>'пр.4 вед.стр.'!A189</f>
        <v>Неустойка и судебные расходы на основании вступивших в законную силу судебных актов</v>
      </c>
      <c r="B353" s="57" t="s">
        <v>72</v>
      </c>
      <c r="C353" s="57" t="s">
        <v>66</v>
      </c>
      <c r="D353" s="135" t="str">
        <f>'пр.4 вед.стр.'!E189</f>
        <v>Ж5 0 02 08190</v>
      </c>
      <c r="E353" s="135"/>
      <c r="F353" s="132">
        <f aca="true" t="shared" si="39" ref="F353:G355">F354</f>
        <v>9.4</v>
      </c>
      <c r="G353" s="171">
        <f t="shared" si="39"/>
        <v>9.3</v>
      </c>
      <c r="H353" s="226">
        <f t="shared" si="35"/>
        <v>98.93617021276596</v>
      </c>
      <c r="N353" s="83"/>
      <c r="O353" s="83"/>
      <c r="P353" s="83"/>
      <c r="Q353" s="83"/>
      <c r="R353" s="86"/>
    </row>
    <row r="354" spans="1:18" s="28" customFormat="1" ht="13.5" customHeight="1">
      <c r="A354" s="27" t="str">
        <f>'пр.4 вед.стр.'!A190</f>
        <v>Иные бюджетные ассигнования</v>
      </c>
      <c r="B354" s="57" t="s">
        <v>72</v>
      </c>
      <c r="C354" s="57" t="s">
        <v>66</v>
      </c>
      <c r="D354" s="135" t="str">
        <f>'пр.4 вед.стр.'!E190</f>
        <v>Ж5 0 02 08190</v>
      </c>
      <c r="E354" s="135" t="str">
        <f>'пр.4 вед.стр.'!F190</f>
        <v>800</v>
      </c>
      <c r="F354" s="132">
        <f t="shared" si="39"/>
        <v>9.4</v>
      </c>
      <c r="G354" s="171">
        <f t="shared" si="39"/>
        <v>9.3</v>
      </c>
      <c r="H354" s="226">
        <f t="shared" si="35"/>
        <v>98.93617021276596</v>
      </c>
      <c r="N354" s="83"/>
      <c r="O354" s="83"/>
      <c r="P354" s="83"/>
      <c r="Q354" s="83"/>
      <c r="R354" s="86"/>
    </row>
    <row r="355" spans="1:18" s="28" customFormat="1" ht="14.25" customHeight="1">
      <c r="A355" s="27" t="str">
        <f>'пр.4 вед.стр.'!A191</f>
        <v>Исполнение судебных актов</v>
      </c>
      <c r="B355" s="57" t="s">
        <v>72</v>
      </c>
      <c r="C355" s="57" t="s">
        <v>66</v>
      </c>
      <c r="D355" s="135" t="str">
        <f>'пр.4 вед.стр.'!E191</f>
        <v>Ж5 0 02 08190</v>
      </c>
      <c r="E355" s="135" t="str">
        <f>'пр.4 вед.стр.'!F191</f>
        <v>830</v>
      </c>
      <c r="F355" s="132">
        <f t="shared" si="39"/>
        <v>9.4</v>
      </c>
      <c r="G355" s="171">
        <f t="shared" si="39"/>
        <v>9.3</v>
      </c>
      <c r="H355" s="226">
        <f t="shared" si="35"/>
        <v>98.93617021276596</v>
      </c>
      <c r="N355" s="83"/>
      <c r="O355" s="83"/>
      <c r="P355" s="83"/>
      <c r="Q355" s="83"/>
      <c r="R355" s="86"/>
    </row>
    <row r="356" spans="1:18" s="28" customFormat="1" ht="27" customHeight="1">
      <c r="A356" s="141" t="str">
        <f>'пр.4 вед.стр.'!A192</f>
        <v>Исполнение судебных актов Российской Федерации и мировых соглашений по возмещению причиненного вреда
</v>
      </c>
      <c r="B356" s="57" t="s">
        <v>72</v>
      </c>
      <c r="C356" s="57" t="s">
        <v>66</v>
      </c>
      <c r="D356" s="135" t="str">
        <f>'пр.4 вед.стр.'!E192</f>
        <v>Ж5 0 02 08190</v>
      </c>
      <c r="E356" s="135" t="str">
        <f>'пр.4 вед.стр.'!F192</f>
        <v>831</v>
      </c>
      <c r="F356" s="132">
        <f>'пр.4 вед.стр.'!G192</f>
        <v>9.4</v>
      </c>
      <c r="G356" s="171">
        <f>'пр.4 вед.стр.'!H192</f>
        <v>9.3</v>
      </c>
      <c r="H356" s="226">
        <f t="shared" si="35"/>
        <v>98.93617021276596</v>
      </c>
      <c r="N356" s="83"/>
      <c r="O356" s="83"/>
      <c r="P356" s="83"/>
      <c r="Q356" s="83"/>
      <c r="R356" s="86"/>
    </row>
    <row r="357" spans="1:18" s="28" customFormat="1" ht="12.75">
      <c r="A357" s="58" t="s">
        <v>212</v>
      </c>
      <c r="B357" s="59" t="s">
        <v>72</v>
      </c>
      <c r="C357" s="59" t="s">
        <v>67</v>
      </c>
      <c r="D357" s="73"/>
      <c r="E357" s="60"/>
      <c r="F357" s="61">
        <f>F358+F388+F368+F378+F398+F408</f>
        <v>49320.9</v>
      </c>
      <c r="G357" s="169">
        <f>G358+G388+G368+G378+G398+G408</f>
        <v>21073.8</v>
      </c>
      <c r="H357" s="228">
        <f t="shared" si="35"/>
        <v>42.72793075552149</v>
      </c>
      <c r="N357" s="83"/>
      <c r="O357" s="83"/>
      <c r="P357" s="83"/>
      <c r="Q357" s="83"/>
      <c r="R357" s="86"/>
    </row>
    <row r="358" spans="1:18" s="28" customFormat="1" ht="26.25">
      <c r="A358" s="27" t="s">
        <v>595</v>
      </c>
      <c r="B358" s="57" t="s">
        <v>72</v>
      </c>
      <c r="C358" s="57" t="s">
        <v>67</v>
      </c>
      <c r="D358" s="148" t="s">
        <v>289</v>
      </c>
      <c r="E358" s="56"/>
      <c r="F358" s="55">
        <f>F359</f>
        <v>2700</v>
      </c>
      <c r="G358" s="170">
        <f>G359</f>
        <v>1350</v>
      </c>
      <c r="H358" s="226">
        <f t="shared" si="35"/>
        <v>50</v>
      </c>
      <c r="N358" s="83"/>
      <c r="O358" s="83"/>
      <c r="P358" s="83"/>
      <c r="Q358" s="83"/>
      <c r="R358" s="86"/>
    </row>
    <row r="359" spans="1:18" s="28" customFormat="1" ht="12.75">
      <c r="A359" s="140" t="s">
        <v>286</v>
      </c>
      <c r="B359" s="57" t="s">
        <v>72</v>
      </c>
      <c r="C359" s="57" t="s">
        <v>67</v>
      </c>
      <c r="D359" s="148" t="s">
        <v>363</v>
      </c>
      <c r="E359" s="56"/>
      <c r="F359" s="55">
        <f>F360+F364</f>
        <v>2700</v>
      </c>
      <c r="G359" s="170">
        <f>G360+G364</f>
        <v>1350</v>
      </c>
      <c r="H359" s="226">
        <f t="shared" si="35"/>
        <v>50</v>
      </c>
      <c r="N359" s="83"/>
      <c r="O359" s="83"/>
      <c r="P359" s="83"/>
      <c r="Q359" s="83"/>
      <c r="R359" s="86"/>
    </row>
    <row r="360" spans="1:18" s="28" customFormat="1" ht="26.25">
      <c r="A360" s="27" t="s">
        <v>596</v>
      </c>
      <c r="B360" s="57" t="s">
        <v>72</v>
      </c>
      <c r="C360" s="57" t="s">
        <v>67</v>
      </c>
      <c r="D360" s="148" t="s">
        <v>364</v>
      </c>
      <c r="E360" s="56"/>
      <c r="F360" s="55">
        <f>F361</f>
        <v>1700</v>
      </c>
      <c r="G360" s="170">
        <f>G361</f>
        <v>1350</v>
      </c>
      <c r="H360" s="226">
        <f t="shared" si="35"/>
        <v>79.41176470588235</v>
      </c>
      <c r="N360" s="83"/>
      <c r="O360" s="83"/>
      <c r="P360" s="83"/>
      <c r="Q360" s="83"/>
      <c r="R360" s="86"/>
    </row>
    <row r="361" spans="1:18" s="28" customFormat="1" ht="12.75">
      <c r="A361" s="27" t="s">
        <v>129</v>
      </c>
      <c r="B361" s="57" t="s">
        <v>72</v>
      </c>
      <c r="C361" s="57" t="s">
        <v>67</v>
      </c>
      <c r="D361" s="148" t="s">
        <v>364</v>
      </c>
      <c r="E361" s="56" t="s">
        <v>130</v>
      </c>
      <c r="F361" s="55">
        <f>F362</f>
        <v>1700</v>
      </c>
      <c r="G361" s="170">
        <f>G362</f>
        <v>1350</v>
      </c>
      <c r="H361" s="226">
        <f t="shared" si="35"/>
        <v>79.41176470588235</v>
      </c>
      <c r="N361" s="83"/>
      <c r="O361" s="83"/>
      <c r="P361" s="83"/>
      <c r="Q361" s="83"/>
      <c r="R361" s="86"/>
    </row>
    <row r="362" spans="1:18" s="28" customFormat="1" ht="26.25">
      <c r="A362" s="27" t="s">
        <v>165</v>
      </c>
      <c r="B362" s="57" t="s">
        <v>72</v>
      </c>
      <c r="C362" s="57" t="s">
        <v>67</v>
      </c>
      <c r="D362" s="148" t="s">
        <v>364</v>
      </c>
      <c r="E362" s="56" t="s">
        <v>131</v>
      </c>
      <c r="F362" s="55">
        <f>'пр.4 вед.стр.'!G1226</f>
        <v>1700</v>
      </c>
      <c r="G362" s="170">
        <f>'пр.4 вед.стр.'!H1226</f>
        <v>1350</v>
      </c>
      <c r="H362" s="226">
        <f t="shared" si="35"/>
        <v>79.41176470588235</v>
      </c>
      <c r="N362" s="83"/>
      <c r="O362" s="83"/>
      <c r="P362" s="83"/>
      <c r="Q362" s="83"/>
      <c r="R362" s="86"/>
    </row>
    <row r="363" spans="1:18" s="28" customFormat="1" ht="26.25">
      <c r="A363" s="27" t="s">
        <v>621</v>
      </c>
      <c r="B363" s="57" t="s">
        <v>72</v>
      </c>
      <c r="C363" s="57" t="s">
        <v>67</v>
      </c>
      <c r="D363" s="148" t="s">
        <v>364</v>
      </c>
      <c r="E363" s="56" t="s">
        <v>620</v>
      </c>
      <c r="F363" s="55">
        <f>'пр.4 вед.стр.'!G1227</f>
        <v>1700</v>
      </c>
      <c r="G363" s="170">
        <f>'пр.4 вед.стр.'!H1227</f>
        <v>1350</v>
      </c>
      <c r="H363" s="226">
        <f t="shared" si="35"/>
        <v>79.41176470588235</v>
      </c>
      <c r="N363" s="83"/>
      <c r="O363" s="83"/>
      <c r="P363" s="83"/>
      <c r="Q363" s="83"/>
      <c r="R363" s="86"/>
    </row>
    <row r="364" spans="1:18" s="28" customFormat="1" ht="12.75">
      <c r="A364" s="27" t="s">
        <v>597</v>
      </c>
      <c r="B364" s="57" t="s">
        <v>72</v>
      </c>
      <c r="C364" s="57" t="s">
        <v>67</v>
      </c>
      <c r="D364" s="148" t="s">
        <v>598</v>
      </c>
      <c r="E364" s="56"/>
      <c r="F364" s="55">
        <f aca="true" t="shared" si="40" ref="F364:G366">F365</f>
        <v>1000</v>
      </c>
      <c r="G364" s="170">
        <f t="shared" si="40"/>
        <v>0</v>
      </c>
      <c r="H364" s="226">
        <f t="shared" si="35"/>
        <v>0</v>
      </c>
      <c r="N364" s="83"/>
      <c r="O364" s="83"/>
      <c r="P364" s="83"/>
      <c r="Q364" s="83"/>
      <c r="R364" s="86"/>
    </row>
    <row r="365" spans="1:18" s="28" customFormat="1" ht="12.75">
      <c r="A365" s="27" t="s">
        <v>129</v>
      </c>
      <c r="B365" s="57" t="s">
        <v>72</v>
      </c>
      <c r="C365" s="57" t="s">
        <v>67</v>
      </c>
      <c r="D365" s="148" t="s">
        <v>598</v>
      </c>
      <c r="E365" s="56" t="s">
        <v>130</v>
      </c>
      <c r="F365" s="55">
        <f t="shared" si="40"/>
        <v>1000</v>
      </c>
      <c r="G365" s="170">
        <f t="shared" si="40"/>
        <v>0</v>
      </c>
      <c r="H365" s="226">
        <f t="shared" si="35"/>
        <v>0</v>
      </c>
      <c r="N365" s="83"/>
      <c r="O365" s="83"/>
      <c r="P365" s="83"/>
      <c r="Q365" s="83"/>
      <c r="R365" s="86"/>
    </row>
    <row r="366" spans="1:18" s="28" customFormat="1" ht="26.25">
      <c r="A366" s="27" t="s">
        <v>165</v>
      </c>
      <c r="B366" s="57" t="s">
        <v>72</v>
      </c>
      <c r="C366" s="57" t="s">
        <v>67</v>
      </c>
      <c r="D366" s="148" t="s">
        <v>598</v>
      </c>
      <c r="E366" s="56" t="s">
        <v>131</v>
      </c>
      <c r="F366" s="55">
        <f t="shared" si="40"/>
        <v>1000</v>
      </c>
      <c r="G366" s="170">
        <f t="shared" si="40"/>
        <v>0</v>
      </c>
      <c r="H366" s="226">
        <f t="shared" si="35"/>
        <v>0</v>
      </c>
      <c r="N366" s="83"/>
      <c r="O366" s="83"/>
      <c r="P366" s="83"/>
      <c r="Q366" s="83"/>
      <c r="R366" s="86"/>
    </row>
    <row r="367" spans="1:18" s="28" customFormat="1" ht="26.25">
      <c r="A367" s="27" t="s">
        <v>621</v>
      </c>
      <c r="B367" s="57" t="s">
        <v>72</v>
      </c>
      <c r="C367" s="57" t="s">
        <v>67</v>
      </c>
      <c r="D367" s="148" t="s">
        <v>598</v>
      </c>
      <c r="E367" s="56" t="s">
        <v>620</v>
      </c>
      <c r="F367" s="55">
        <f>'пр.4 вед.стр.'!G1231</f>
        <v>1000</v>
      </c>
      <c r="G367" s="170">
        <f>'пр.4 вед.стр.'!H1231</f>
        <v>0</v>
      </c>
      <c r="H367" s="226">
        <f t="shared" si="35"/>
        <v>0</v>
      </c>
      <c r="N367" s="83"/>
      <c r="O367" s="83"/>
      <c r="P367" s="83"/>
      <c r="Q367" s="83"/>
      <c r="R367" s="86"/>
    </row>
    <row r="368" spans="1:18" s="28" customFormat="1" ht="26.25">
      <c r="A368" s="27" t="str">
        <f>'пр.4 вед.стр.'!A1232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368" s="57" t="s">
        <v>72</v>
      </c>
      <c r="C368" s="57" t="s">
        <v>67</v>
      </c>
      <c r="D368" s="148" t="str">
        <f>'пр.4 вед.стр.'!E1232</f>
        <v>7N 0 00 00000</v>
      </c>
      <c r="E368" s="135"/>
      <c r="F368" s="55">
        <f>F369</f>
        <v>20300</v>
      </c>
      <c r="G368" s="170">
        <f>G369</f>
        <v>2163.6</v>
      </c>
      <c r="H368" s="226">
        <f t="shared" si="35"/>
        <v>10.658128078817732</v>
      </c>
      <c r="N368" s="83"/>
      <c r="O368" s="83"/>
      <c r="P368" s="83"/>
      <c r="Q368" s="83"/>
      <c r="R368" s="86"/>
    </row>
    <row r="369" spans="1:18" s="28" customFormat="1" ht="26.25">
      <c r="A369" s="27" t="str">
        <f>'пр.4 вед.стр.'!A1233</f>
        <v>Основное мероприятие "Подготовка коммунальной инфраструктуры Сусуманского городского округа к отопительным периодам"</v>
      </c>
      <c r="B369" s="57" t="s">
        <v>72</v>
      </c>
      <c r="C369" s="57" t="s">
        <v>67</v>
      </c>
      <c r="D369" s="148" t="str">
        <f>'пр.4 вед.стр.'!E1233</f>
        <v>7N 0 01 00000</v>
      </c>
      <c r="E369" s="135"/>
      <c r="F369" s="55">
        <f>F370+F374</f>
        <v>20300</v>
      </c>
      <c r="G369" s="170">
        <f>G370+G374</f>
        <v>2163.6</v>
      </c>
      <c r="H369" s="226">
        <f t="shared" si="35"/>
        <v>10.658128078817732</v>
      </c>
      <c r="N369" s="83"/>
      <c r="O369" s="83"/>
      <c r="P369" s="83"/>
      <c r="Q369" s="83"/>
      <c r="R369" s="86"/>
    </row>
    <row r="370" spans="1:18" s="28" customFormat="1" ht="26.25">
      <c r="A370" s="27" t="str">
        <f>'пр.4 вед.стр.'!A1234</f>
        <v>Финансирование мероприятий по подготовке к осенне-зимнему отопительному периоду за счет средств областного бюджета</v>
      </c>
      <c r="B370" s="57" t="s">
        <v>72</v>
      </c>
      <c r="C370" s="57" t="s">
        <v>67</v>
      </c>
      <c r="D370" s="148" t="str">
        <f>'пр.4 вед.стр.'!E1234</f>
        <v>7N 0 01 62110</v>
      </c>
      <c r="E370" s="135"/>
      <c r="F370" s="55">
        <f aca="true" t="shared" si="41" ref="F370:G372">F371</f>
        <v>20000</v>
      </c>
      <c r="G370" s="170">
        <f t="shared" si="41"/>
        <v>1966</v>
      </c>
      <c r="H370" s="226">
        <f t="shared" si="35"/>
        <v>9.83</v>
      </c>
      <c r="N370" s="83"/>
      <c r="O370" s="83"/>
      <c r="P370" s="83"/>
      <c r="Q370" s="83"/>
      <c r="R370" s="86"/>
    </row>
    <row r="371" spans="1:18" s="28" customFormat="1" ht="12.75">
      <c r="A371" s="27" t="str">
        <f>'пр.4 вед.стр.'!A1235</f>
        <v>Закупка товаров, работ и услуг для обеспечения государственных (муниципальных) нужд</v>
      </c>
      <c r="B371" s="57" t="s">
        <v>72</v>
      </c>
      <c r="C371" s="57" t="s">
        <v>67</v>
      </c>
      <c r="D371" s="148" t="str">
        <f>'пр.4 вед.стр.'!E1235</f>
        <v>7N 0 01 62110</v>
      </c>
      <c r="E371" s="135" t="str">
        <f>'пр.4 вед.стр.'!F1235</f>
        <v>200</v>
      </c>
      <c r="F371" s="55">
        <f t="shared" si="41"/>
        <v>20000</v>
      </c>
      <c r="G371" s="170">
        <f t="shared" si="41"/>
        <v>1966</v>
      </c>
      <c r="H371" s="226">
        <f t="shared" si="35"/>
        <v>9.83</v>
      </c>
      <c r="N371" s="83"/>
      <c r="O371" s="83"/>
      <c r="P371" s="83"/>
      <c r="Q371" s="83"/>
      <c r="R371" s="86"/>
    </row>
    <row r="372" spans="1:18" s="28" customFormat="1" ht="12.75">
      <c r="A372" s="27" t="str">
        <f>'пр.4 вед.стр.'!A1236</f>
        <v>Иные закупки товаров, работ и услуг для обеспечения государственных и муниципальных нужд</v>
      </c>
      <c r="B372" s="57" t="s">
        <v>72</v>
      </c>
      <c r="C372" s="57" t="s">
        <v>67</v>
      </c>
      <c r="D372" s="148" t="str">
        <f>'пр.4 вед.стр.'!E1236</f>
        <v>7N 0 01 62110</v>
      </c>
      <c r="E372" s="135" t="str">
        <f>'пр.4 вед.стр.'!F1236</f>
        <v>240</v>
      </c>
      <c r="F372" s="55">
        <f t="shared" si="41"/>
        <v>20000</v>
      </c>
      <c r="G372" s="170">
        <f t="shared" si="41"/>
        <v>1966</v>
      </c>
      <c r="H372" s="226">
        <f t="shared" si="35"/>
        <v>9.83</v>
      </c>
      <c r="N372" s="83"/>
      <c r="O372" s="83"/>
      <c r="P372" s="83"/>
      <c r="Q372" s="83"/>
      <c r="R372" s="86"/>
    </row>
    <row r="373" spans="1:18" s="28" customFormat="1" ht="12.75">
      <c r="A373" s="27" t="str">
        <f>'пр.4 вед.стр.'!A1237</f>
        <v>Прочая закупка товаров, работ и услуг для обеспечения государственных (муниципальных) нужд</v>
      </c>
      <c r="B373" s="57" t="s">
        <v>72</v>
      </c>
      <c r="C373" s="57" t="s">
        <v>67</v>
      </c>
      <c r="D373" s="148" t="str">
        <f>'пр.4 вед.стр.'!E1237</f>
        <v>7N 0 01 62110</v>
      </c>
      <c r="E373" s="135" t="str">
        <f>'пр.4 вед.стр.'!F1237</f>
        <v>244</v>
      </c>
      <c r="F373" s="55">
        <f>'пр.4 вед.стр.'!G1237</f>
        <v>20000</v>
      </c>
      <c r="G373" s="170">
        <f>'пр.4 вед.стр.'!H1237</f>
        <v>1966</v>
      </c>
      <c r="H373" s="226">
        <f t="shared" si="35"/>
        <v>9.83</v>
      </c>
      <c r="N373" s="83"/>
      <c r="O373" s="83"/>
      <c r="P373" s="83"/>
      <c r="Q373" s="83"/>
      <c r="R373" s="86"/>
    </row>
    <row r="374" spans="1:18" s="28" customFormat="1" ht="12.75">
      <c r="A374" s="27" t="str">
        <f>'пр.4 вед.стр.'!A1238</f>
        <v>Софинансирование мероприятий по подготовке к осенне- зимнему отопительному периоду</v>
      </c>
      <c r="B374" s="57" t="s">
        <v>72</v>
      </c>
      <c r="C374" s="57" t="s">
        <v>67</v>
      </c>
      <c r="D374" s="148" t="str">
        <f>'пр.4 вед.стр.'!E1238</f>
        <v>7N 0 01  S2100</v>
      </c>
      <c r="E374" s="135"/>
      <c r="F374" s="55">
        <f aca="true" t="shared" si="42" ref="F374:G376">F375</f>
        <v>300</v>
      </c>
      <c r="G374" s="170">
        <f t="shared" si="42"/>
        <v>197.6</v>
      </c>
      <c r="H374" s="226">
        <f t="shared" si="35"/>
        <v>65.86666666666666</v>
      </c>
      <c r="N374" s="83"/>
      <c r="O374" s="83"/>
      <c r="P374" s="83"/>
      <c r="Q374" s="83"/>
      <c r="R374" s="86"/>
    </row>
    <row r="375" spans="1:18" s="28" customFormat="1" ht="12.75">
      <c r="A375" s="27" t="str">
        <f>'пр.4 вед.стр.'!A1239</f>
        <v>Закупка товаров, работ и услуг для обеспечения государственных (муниципальных) нужд</v>
      </c>
      <c r="B375" s="57" t="s">
        <v>72</v>
      </c>
      <c r="C375" s="57" t="s">
        <v>67</v>
      </c>
      <c r="D375" s="148" t="str">
        <f>'пр.4 вед.стр.'!E1239</f>
        <v>7N 0 01  S2100</v>
      </c>
      <c r="E375" s="135" t="str">
        <f>'пр.4 вед.стр.'!F1239</f>
        <v>200</v>
      </c>
      <c r="F375" s="55">
        <f t="shared" si="42"/>
        <v>300</v>
      </c>
      <c r="G375" s="170">
        <f t="shared" si="42"/>
        <v>197.6</v>
      </c>
      <c r="H375" s="226">
        <f t="shared" si="35"/>
        <v>65.86666666666666</v>
      </c>
      <c r="N375" s="83"/>
      <c r="O375" s="83"/>
      <c r="P375" s="83"/>
      <c r="Q375" s="83"/>
      <c r="R375" s="86"/>
    </row>
    <row r="376" spans="1:18" s="28" customFormat="1" ht="12.75">
      <c r="A376" s="27" t="str">
        <f>'пр.4 вед.стр.'!A1240</f>
        <v>Иные закупки товаров, работ и услуг для обеспечения государственных и муниципальных нужд</v>
      </c>
      <c r="B376" s="57" t="s">
        <v>72</v>
      </c>
      <c r="C376" s="57" t="s">
        <v>67</v>
      </c>
      <c r="D376" s="148" t="str">
        <f>'пр.4 вед.стр.'!E1240</f>
        <v>7N 0 01  S2100</v>
      </c>
      <c r="E376" s="135" t="str">
        <f>'пр.4 вед.стр.'!F1240</f>
        <v>240</v>
      </c>
      <c r="F376" s="55">
        <f t="shared" si="42"/>
        <v>300</v>
      </c>
      <c r="G376" s="170">
        <f t="shared" si="42"/>
        <v>197.6</v>
      </c>
      <c r="H376" s="226">
        <f t="shared" si="35"/>
        <v>65.86666666666666</v>
      </c>
      <c r="N376" s="83"/>
      <c r="O376" s="83"/>
      <c r="P376" s="83"/>
      <c r="Q376" s="83"/>
      <c r="R376" s="86"/>
    </row>
    <row r="377" spans="1:18" s="28" customFormat="1" ht="12.75">
      <c r="A377" s="27" t="str">
        <f>'пр.4 вед.стр.'!A1241</f>
        <v>Прочая закупка товаров, работ и услуг для обеспечения государственных (муниципальных) нужд</v>
      </c>
      <c r="B377" s="57" t="s">
        <v>72</v>
      </c>
      <c r="C377" s="57" t="s">
        <v>67</v>
      </c>
      <c r="D377" s="148" t="str">
        <f>'пр.4 вед.стр.'!E1241</f>
        <v>7N 0 01  S2100</v>
      </c>
      <c r="E377" s="135" t="str">
        <f>'пр.4 вед.стр.'!F1241</f>
        <v>244</v>
      </c>
      <c r="F377" s="55">
        <f>'пр.4 вед.стр.'!G1241</f>
        <v>300</v>
      </c>
      <c r="G377" s="170">
        <f>'пр.4 вед.стр.'!H1241</f>
        <v>197.6</v>
      </c>
      <c r="H377" s="226">
        <f t="shared" si="35"/>
        <v>65.86666666666666</v>
      </c>
      <c r="N377" s="83"/>
      <c r="O377" s="83"/>
      <c r="P377" s="83"/>
      <c r="Q377" s="83"/>
      <c r="R377" s="86"/>
    </row>
    <row r="378" spans="1:18" s="28" customFormat="1" ht="26.25">
      <c r="A378" s="27" t="str">
        <f>'пр.4 вед.стр.'!A1242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378" s="57" t="s">
        <v>72</v>
      </c>
      <c r="C378" s="57" t="s">
        <v>67</v>
      </c>
      <c r="D378" s="148" t="str">
        <f>'пр.4 вед.стр.'!E1242</f>
        <v>7U 0 00 00000</v>
      </c>
      <c r="E378" s="135"/>
      <c r="F378" s="55">
        <f>'пр.4 вед.стр.'!G1242</f>
        <v>175</v>
      </c>
      <c r="G378" s="170">
        <f>'пр.4 вед.стр.'!H1242</f>
        <v>0</v>
      </c>
      <c r="H378" s="226">
        <f t="shared" si="35"/>
        <v>0</v>
      </c>
      <c r="N378" s="83"/>
      <c r="O378" s="83"/>
      <c r="P378" s="83"/>
      <c r="Q378" s="83"/>
      <c r="R378" s="86"/>
    </row>
    <row r="379" spans="1:18" s="28" customFormat="1" ht="21" customHeight="1">
      <c r="A379" s="27" t="str">
        <f>'пр.4 вед.стр.'!A1243</f>
        <v>Основное мероприятие "Установка общедомовых приборов учета энергетических ресурсов "</v>
      </c>
      <c r="B379" s="57" t="s">
        <v>72</v>
      </c>
      <c r="C379" s="57" t="s">
        <v>67</v>
      </c>
      <c r="D379" s="148" t="str">
        <f>'пр.4 вед.стр.'!E1243</f>
        <v>7U 0 01 00000</v>
      </c>
      <c r="E379" s="135"/>
      <c r="F379" s="55">
        <f>F380+F384</f>
        <v>175</v>
      </c>
      <c r="G379" s="170">
        <f>G380+G384</f>
        <v>0</v>
      </c>
      <c r="H379" s="226">
        <f t="shared" si="35"/>
        <v>0</v>
      </c>
      <c r="N379" s="83"/>
      <c r="O379" s="83"/>
      <c r="P379" s="83"/>
      <c r="Q379" s="83"/>
      <c r="R379" s="86"/>
    </row>
    <row r="380" spans="1:18" s="28" customFormat="1" ht="26.25">
      <c r="A380" s="27" t="str">
        <f>'пр.4 вед.стр.'!A1244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380" s="57" t="s">
        <v>72</v>
      </c>
      <c r="C380" s="57" t="s">
        <v>67</v>
      </c>
      <c r="D380" s="148" t="str">
        <f>'пр.4 вед.стр.'!E1244</f>
        <v>7U 0 01 73880</v>
      </c>
      <c r="E380" s="135"/>
      <c r="F380" s="55">
        <f aca="true" t="shared" si="43" ref="F380:G382">F381</f>
        <v>166.7</v>
      </c>
      <c r="G380" s="170">
        <f t="shared" si="43"/>
        <v>0</v>
      </c>
      <c r="H380" s="226">
        <f t="shared" si="35"/>
        <v>0</v>
      </c>
      <c r="N380" s="83"/>
      <c r="O380" s="83"/>
      <c r="P380" s="83"/>
      <c r="Q380" s="83"/>
      <c r="R380" s="86"/>
    </row>
    <row r="381" spans="1:18" s="28" customFormat="1" ht="12.75">
      <c r="A381" s="27" t="str">
        <f>'пр.4 вед.стр.'!A1245</f>
        <v>Закупка товаров, работ и услуг для обеспечения государственных (муниципальных) нужд</v>
      </c>
      <c r="B381" s="57" t="s">
        <v>72</v>
      </c>
      <c r="C381" s="57" t="s">
        <v>67</v>
      </c>
      <c r="D381" s="148" t="str">
        <f>'пр.4 вед.стр.'!E1245</f>
        <v>7U 0 01 73880</v>
      </c>
      <c r="E381" s="135" t="str">
        <f>'пр.4 вед.стр.'!F1245</f>
        <v>200</v>
      </c>
      <c r="F381" s="55">
        <f t="shared" si="43"/>
        <v>166.7</v>
      </c>
      <c r="G381" s="170">
        <f t="shared" si="43"/>
        <v>0</v>
      </c>
      <c r="H381" s="226">
        <f t="shared" si="35"/>
        <v>0</v>
      </c>
      <c r="N381" s="83"/>
      <c r="O381" s="83"/>
      <c r="P381" s="83"/>
      <c r="Q381" s="83"/>
      <c r="R381" s="86"/>
    </row>
    <row r="382" spans="1:18" s="28" customFormat="1" ht="12.75">
      <c r="A382" s="27" t="str">
        <f>'пр.4 вед.стр.'!A1246</f>
        <v>Иные закупки товаров, работ и услуг для обеспечения государственных и муниципальных нужд</v>
      </c>
      <c r="B382" s="57" t="s">
        <v>72</v>
      </c>
      <c r="C382" s="57" t="s">
        <v>67</v>
      </c>
      <c r="D382" s="148" t="str">
        <f>'пр.4 вед.стр.'!E1246</f>
        <v>7U 0 01 73880</v>
      </c>
      <c r="E382" s="135" t="str">
        <f>'пр.4 вед.стр.'!F1246</f>
        <v>240</v>
      </c>
      <c r="F382" s="55">
        <f t="shared" si="43"/>
        <v>166.7</v>
      </c>
      <c r="G382" s="170">
        <f t="shared" si="43"/>
        <v>0</v>
      </c>
      <c r="H382" s="226">
        <f aca="true" t="shared" si="44" ref="H382:H445">G382/F382*100</f>
        <v>0</v>
      </c>
      <c r="N382" s="83"/>
      <c r="O382" s="83"/>
      <c r="P382" s="83"/>
      <c r="Q382" s="83"/>
      <c r="R382" s="86"/>
    </row>
    <row r="383" spans="1:18" s="28" customFormat="1" ht="12.75">
      <c r="A383" s="27" t="str">
        <f>'пр.4 вед.стр.'!A1247</f>
        <v>Прочая закупка товаров, работ и услуг для обеспечения государственных (муниципальных) нужд</v>
      </c>
      <c r="B383" s="57" t="s">
        <v>72</v>
      </c>
      <c r="C383" s="57" t="s">
        <v>67</v>
      </c>
      <c r="D383" s="148" t="str">
        <f>'пр.4 вед.стр.'!E1247</f>
        <v>7U 0 01 73880</v>
      </c>
      <c r="E383" s="135" t="str">
        <f>'пр.4 вед.стр.'!F1247</f>
        <v>244</v>
      </c>
      <c r="F383" s="55">
        <f>'пр.4 вед.стр.'!G1247</f>
        <v>166.7</v>
      </c>
      <c r="G383" s="170">
        <f>'пр.4 вед.стр.'!H1247</f>
        <v>0</v>
      </c>
      <c r="H383" s="226">
        <f t="shared" si="44"/>
        <v>0</v>
      </c>
      <c r="N383" s="83"/>
      <c r="O383" s="83"/>
      <c r="P383" s="83"/>
      <c r="Q383" s="83"/>
      <c r="R383" s="86"/>
    </row>
    <row r="384" spans="1:18" s="28" customFormat="1" ht="24" customHeight="1">
      <c r="A384" s="27" t="str">
        <f>'пр.4 вед.стр.'!A1248</f>
        <v>Софинансирование мероприятия  "Приобретение и монтаж общедомовых приборов учета энергетических ресурсов" </v>
      </c>
      <c r="B384" s="57" t="s">
        <v>72</v>
      </c>
      <c r="C384" s="57" t="s">
        <v>67</v>
      </c>
      <c r="D384" s="148" t="str">
        <f>'пр.4 вед.стр.'!E1248</f>
        <v>7U 0 01 S3880</v>
      </c>
      <c r="E384" s="135"/>
      <c r="F384" s="55">
        <f aca="true" t="shared" si="45" ref="F384:G386">F385</f>
        <v>8.3</v>
      </c>
      <c r="G384" s="170">
        <f t="shared" si="45"/>
        <v>0</v>
      </c>
      <c r="H384" s="226">
        <f t="shared" si="44"/>
        <v>0</v>
      </c>
      <c r="N384" s="83"/>
      <c r="O384" s="83"/>
      <c r="P384" s="83"/>
      <c r="Q384" s="83"/>
      <c r="R384" s="86"/>
    </row>
    <row r="385" spans="1:18" s="28" customFormat="1" ht="12.75">
      <c r="A385" s="27" t="str">
        <f>'пр.4 вед.стр.'!A1249</f>
        <v>Закупка товаров, работ и услуг для обеспечения государственных (муниципальных) нужд</v>
      </c>
      <c r="B385" s="57" t="s">
        <v>72</v>
      </c>
      <c r="C385" s="57" t="s">
        <v>67</v>
      </c>
      <c r="D385" s="148" t="str">
        <f>'пр.4 вед.стр.'!E1249</f>
        <v>7U 0 01 S3880</v>
      </c>
      <c r="E385" s="135" t="str">
        <f>'пр.4 вед.стр.'!F1249</f>
        <v>200</v>
      </c>
      <c r="F385" s="55">
        <f t="shared" si="45"/>
        <v>8.3</v>
      </c>
      <c r="G385" s="170">
        <f t="shared" si="45"/>
        <v>0</v>
      </c>
      <c r="H385" s="226">
        <f t="shared" si="44"/>
        <v>0</v>
      </c>
      <c r="N385" s="83"/>
      <c r="O385" s="83"/>
      <c r="P385" s="83"/>
      <c r="Q385" s="83"/>
      <c r="R385" s="86"/>
    </row>
    <row r="386" spans="1:18" s="28" customFormat="1" ht="12.75">
      <c r="A386" s="27" t="str">
        <f>'пр.4 вед.стр.'!A1250</f>
        <v>Иные закупки товаров, работ и услуг для обеспечения государственных и муниципальных нужд</v>
      </c>
      <c r="B386" s="57" t="s">
        <v>72</v>
      </c>
      <c r="C386" s="57" t="s">
        <v>67</v>
      </c>
      <c r="D386" s="148" t="str">
        <f>'пр.4 вед.стр.'!E1250</f>
        <v>7U 0 01 S3880</v>
      </c>
      <c r="E386" s="135" t="str">
        <f>'пр.4 вед.стр.'!F1250</f>
        <v>240</v>
      </c>
      <c r="F386" s="55">
        <f t="shared" si="45"/>
        <v>8.3</v>
      </c>
      <c r="G386" s="170">
        <f t="shared" si="45"/>
        <v>0</v>
      </c>
      <c r="H386" s="226">
        <f t="shared" si="44"/>
        <v>0</v>
      </c>
      <c r="N386" s="83"/>
      <c r="O386" s="83"/>
      <c r="P386" s="83"/>
      <c r="Q386" s="83"/>
      <c r="R386" s="86"/>
    </row>
    <row r="387" spans="1:18" s="28" customFormat="1" ht="12.75">
      <c r="A387" s="27" t="str">
        <f>'пр.4 вед.стр.'!A1251</f>
        <v>Прочая закупка товаров, работ и услуг для обеспечения государственных (муниципальных) нужд</v>
      </c>
      <c r="B387" s="57" t="s">
        <v>72</v>
      </c>
      <c r="C387" s="57" t="s">
        <v>67</v>
      </c>
      <c r="D387" s="148" t="str">
        <f>'пр.4 вед.стр.'!E1251</f>
        <v>7U 0 01 S3880</v>
      </c>
      <c r="E387" s="135" t="str">
        <f>'пр.4 вед.стр.'!F1251</f>
        <v>244</v>
      </c>
      <c r="F387" s="55">
        <f>'пр.4 вед.стр.'!G1251</f>
        <v>8.3</v>
      </c>
      <c r="G387" s="170">
        <f>'пр.4 вед.стр.'!H1251</f>
        <v>0</v>
      </c>
      <c r="H387" s="226">
        <f t="shared" si="44"/>
        <v>0</v>
      </c>
      <c r="N387" s="83"/>
      <c r="O387" s="83"/>
      <c r="P387" s="83"/>
      <c r="Q387" s="83"/>
      <c r="R387" s="86"/>
    </row>
    <row r="388" spans="1:18" s="28" customFormat="1" ht="12.75">
      <c r="A388" s="27" t="s">
        <v>213</v>
      </c>
      <c r="B388" s="57" t="s">
        <v>72</v>
      </c>
      <c r="C388" s="57" t="s">
        <v>67</v>
      </c>
      <c r="D388" s="56" t="s">
        <v>224</v>
      </c>
      <c r="E388" s="56"/>
      <c r="F388" s="55">
        <f>F389</f>
        <v>6084.2</v>
      </c>
      <c r="G388" s="170">
        <f>G389</f>
        <v>3760.4</v>
      </c>
      <c r="H388" s="226">
        <f t="shared" si="44"/>
        <v>61.80598928371849</v>
      </c>
      <c r="N388" s="83"/>
      <c r="O388" s="83"/>
      <c r="P388" s="83"/>
      <c r="Q388" s="83"/>
      <c r="R388" s="86"/>
    </row>
    <row r="389" spans="1:18" s="28" customFormat="1" ht="12.75">
      <c r="A389" s="27" t="s">
        <v>275</v>
      </c>
      <c r="B389" s="57" t="s">
        <v>72</v>
      </c>
      <c r="C389" s="57" t="s">
        <v>67</v>
      </c>
      <c r="D389" s="56" t="s">
        <v>396</v>
      </c>
      <c r="E389" s="56"/>
      <c r="F389" s="55">
        <f>F390+F394</f>
        <v>6084.2</v>
      </c>
      <c r="G389" s="170">
        <f>G390+G394</f>
        <v>3760.4</v>
      </c>
      <c r="H389" s="226">
        <f t="shared" si="44"/>
        <v>61.80598928371849</v>
      </c>
      <c r="N389" s="83"/>
      <c r="O389" s="83"/>
      <c r="P389" s="83"/>
      <c r="Q389" s="83"/>
      <c r="R389" s="86"/>
    </row>
    <row r="390" spans="1:18" s="28" customFormat="1" ht="12.75">
      <c r="A390" s="27" t="s">
        <v>397</v>
      </c>
      <c r="B390" s="57" t="s">
        <v>72</v>
      </c>
      <c r="C390" s="57" t="s">
        <v>67</v>
      </c>
      <c r="D390" s="56" t="s">
        <v>398</v>
      </c>
      <c r="E390" s="56"/>
      <c r="F390" s="55">
        <f aca="true" t="shared" si="46" ref="F390:G392">F391</f>
        <v>2620.2</v>
      </c>
      <c r="G390" s="170">
        <f t="shared" si="46"/>
        <v>1995.7</v>
      </c>
      <c r="H390" s="226">
        <f t="shared" si="44"/>
        <v>76.16594153118083</v>
      </c>
      <c r="N390" s="83"/>
      <c r="O390" s="83"/>
      <c r="P390" s="83"/>
      <c r="Q390" s="83"/>
      <c r="R390" s="86"/>
    </row>
    <row r="391" spans="1:18" s="28" customFormat="1" ht="12.75">
      <c r="A391" s="27" t="s">
        <v>129</v>
      </c>
      <c r="B391" s="57" t="s">
        <v>72</v>
      </c>
      <c r="C391" s="57" t="s">
        <v>67</v>
      </c>
      <c r="D391" s="56" t="s">
        <v>398</v>
      </c>
      <c r="E391" s="56" t="s">
        <v>130</v>
      </c>
      <c r="F391" s="55">
        <f t="shared" si="46"/>
        <v>2620.2</v>
      </c>
      <c r="G391" s="170">
        <f t="shared" si="46"/>
        <v>1995.7</v>
      </c>
      <c r="H391" s="226">
        <f t="shared" si="44"/>
        <v>76.16594153118083</v>
      </c>
      <c r="N391" s="83"/>
      <c r="O391" s="83"/>
      <c r="P391" s="83"/>
      <c r="Q391" s="83"/>
      <c r="R391" s="86"/>
    </row>
    <row r="392" spans="1:18" s="28" customFormat="1" ht="26.25">
      <c r="A392" s="27" t="s">
        <v>165</v>
      </c>
      <c r="B392" s="57" t="s">
        <v>72</v>
      </c>
      <c r="C392" s="57" t="s">
        <v>67</v>
      </c>
      <c r="D392" s="56" t="s">
        <v>398</v>
      </c>
      <c r="E392" s="56" t="s">
        <v>131</v>
      </c>
      <c r="F392" s="55">
        <f t="shared" si="46"/>
        <v>2620.2</v>
      </c>
      <c r="G392" s="170">
        <f t="shared" si="46"/>
        <v>1995.7</v>
      </c>
      <c r="H392" s="226">
        <f t="shared" si="44"/>
        <v>76.16594153118083</v>
      </c>
      <c r="N392" s="83"/>
      <c r="O392" s="83"/>
      <c r="P392" s="83"/>
      <c r="Q392" s="83"/>
      <c r="R392" s="86"/>
    </row>
    <row r="393" spans="1:18" s="28" customFormat="1" ht="27" customHeight="1">
      <c r="A393" s="27" t="s">
        <v>621</v>
      </c>
      <c r="B393" s="57" t="s">
        <v>72</v>
      </c>
      <c r="C393" s="57" t="s">
        <v>67</v>
      </c>
      <c r="D393" s="56" t="s">
        <v>398</v>
      </c>
      <c r="E393" s="56" t="s">
        <v>620</v>
      </c>
      <c r="F393" s="55">
        <f>'пр.4 вед.стр.'!G1257</f>
        <v>2620.2</v>
      </c>
      <c r="G393" s="170">
        <f>'пр.4 вед.стр.'!H1257</f>
        <v>1995.7</v>
      </c>
      <c r="H393" s="226">
        <f t="shared" si="44"/>
        <v>76.16594153118083</v>
      </c>
      <c r="N393" s="83"/>
      <c r="O393" s="83"/>
      <c r="P393" s="83"/>
      <c r="Q393" s="83"/>
      <c r="R393" s="86"/>
    </row>
    <row r="394" spans="1:18" s="28" customFormat="1" ht="12.75">
      <c r="A394" s="27" t="s">
        <v>294</v>
      </c>
      <c r="B394" s="57" t="s">
        <v>72</v>
      </c>
      <c r="C394" s="57" t="s">
        <v>67</v>
      </c>
      <c r="D394" s="56" t="s">
        <v>399</v>
      </c>
      <c r="E394" s="56"/>
      <c r="F394" s="55">
        <f aca="true" t="shared" si="47" ref="F394:G396">F395</f>
        <v>3464</v>
      </c>
      <c r="G394" s="170">
        <f t="shared" si="47"/>
        <v>1764.7</v>
      </c>
      <c r="H394" s="226">
        <f t="shared" si="44"/>
        <v>50.94399538106236</v>
      </c>
      <c r="N394" s="83"/>
      <c r="O394" s="83"/>
      <c r="P394" s="83"/>
      <c r="Q394" s="83"/>
      <c r="R394" s="86"/>
    </row>
    <row r="395" spans="1:18" s="28" customFormat="1" ht="12.75">
      <c r="A395" s="27" t="s">
        <v>622</v>
      </c>
      <c r="B395" s="57" t="s">
        <v>72</v>
      </c>
      <c r="C395" s="57" t="s">
        <v>67</v>
      </c>
      <c r="D395" s="56" t="s">
        <v>399</v>
      </c>
      <c r="E395" s="56" t="s">
        <v>105</v>
      </c>
      <c r="F395" s="55">
        <f t="shared" si="47"/>
        <v>3464</v>
      </c>
      <c r="G395" s="170">
        <f t="shared" si="47"/>
        <v>1764.7</v>
      </c>
      <c r="H395" s="226">
        <f t="shared" si="44"/>
        <v>50.94399538106236</v>
      </c>
      <c r="N395" s="83"/>
      <c r="O395" s="83"/>
      <c r="P395" s="83"/>
      <c r="Q395" s="83"/>
      <c r="R395" s="86"/>
    </row>
    <row r="396" spans="1:18" s="28" customFormat="1" ht="16.5" customHeight="1">
      <c r="A396" s="27" t="s">
        <v>99</v>
      </c>
      <c r="B396" s="57" t="s">
        <v>72</v>
      </c>
      <c r="C396" s="57" t="s">
        <v>67</v>
      </c>
      <c r="D396" s="56" t="s">
        <v>399</v>
      </c>
      <c r="E396" s="56" t="s">
        <v>100</v>
      </c>
      <c r="F396" s="55">
        <f t="shared" si="47"/>
        <v>3464</v>
      </c>
      <c r="G396" s="170">
        <f t="shared" si="47"/>
        <v>1764.7</v>
      </c>
      <c r="H396" s="226">
        <f t="shared" si="44"/>
        <v>50.94399538106236</v>
      </c>
      <c r="N396" s="83"/>
      <c r="O396" s="83"/>
      <c r="P396" s="83"/>
      <c r="Q396" s="83"/>
      <c r="R396" s="86"/>
    </row>
    <row r="397" spans="1:18" s="28" customFormat="1" ht="16.5" customHeight="1">
      <c r="A397" s="27" t="s">
        <v>101</v>
      </c>
      <c r="B397" s="57" t="s">
        <v>72</v>
      </c>
      <c r="C397" s="57" t="s">
        <v>67</v>
      </c>
      <c r="D397" s="56" t="s">
        <v>399</v>
      </c>
      <c r="E397" s="56" t="s">
        <v>102</v>
      </c>
      <c r="F397" s="55">
        <f>'пр.4 вед.стр.'!G1261</f>
        <v>3464</v>
      </c>
      <c r="G397" s="170">
        <f>'пр.4 вед.стр.'!H1261</f>
        <v>1764.7</v>
      </c>
      <c r="H397" s="226">
        <f t="shared" si="44"/>
        <v>50.94399538106236</v>
      </c>
      <c r="N397" s="83"/>
      <c r="O397" s="83"/>
      <c r="P397" s="83"/>
      <c r="Q397" s="83"/>
      <c r="R397" s="86"/>
    </row>
    <row r="398" spans="1:18" s="28" customFormat="1" ht="16.5" customHeight="1">
      <c r="A398" s="27" t="str">
        <f>'пр.4 вед.стр.'!A194</f>
        <v>Прочие непрограммные мероприятия</v>
      </c>
      <c r="B398" s="57" t="s">
        <v>72</v>
      </c>
      <c r="C398" s="57" t="s">
        <v>67</v>
      </c>
      <c r="D398" s="135" t="str">
        <f>'пр.4 вед.стр.'!E194</f>
        <v>66 0 00 00000</v>
      </c>
      <c r="E398" s="135"/>
      <c r="F398" s="132">
        <f>F399</f>
        <v>5899.8</v>
      </c>
      <c r="G398" s="171">
        <f>G399</f>
        <v>5899.8</v>
      </c>
      <c r="H398" s="226">
        <f t="shared" si="44"/>
        <v>100</v>
      </c>
      <c r="N398" s="83"/>
      <c r="O398" s="83"/>
      <c r="P398" s="83"/>
      <c r="Q398" s="83"/>
      <c r="R398" s="86"/>
    </row>
    <row r="399" spans="1:18" s="28" customFormat="1" ht="27.75" customHeight="1">
      <c r="A399" s="27" t="str">
        <f>'пр.4 вед.стр.'!A195</f>
        <v>Обеспечение выполнения функций органами местного самоуправления  Сусуманского городского округа в рамках непрограммных мероприятий</v>
      </c>
      <c r="B399" s="57" t="s">
        <v>72</v>
      </c>
      <c r="C399" s="57" t="s">
        <v>67</v>
      </c>
      <c r="D399" s="135" t="str">
        <f>'пр.4 вед.стр.'!E195</f>
        <v>66 1 00 00000</v>
      </c>
      <c r="E399" s="135"/>
      <c r="F399" s="132">
        <f>F400+F404</f>
        <v>5899.8</v>
      </c>
      <c r="G399" s="171">
        <f>G400+G404</f>
        <v>5899.8</v>
      </c>
      <c r="H399" s="226">
        <f t="shared" si="44"/>
        <v>100</v>
      </c>
      <c r="N399" s="83"/>
      <c r="O399" s="83"/>
      <c r="P399" s="83"/>
      <c r="Q399" s="83"/>
      <c r="R399" s="86"/>
    </row>
    <row r="400" spans="1:18" s="28" customFormat="1" ht="28.5" customHeight="1">
      <c r="A400" s="27" t="str">
        <f>'пр.4 вед.стр.'!A196</f>
        <v>Погашение кредиторской задолженности за поставленный уголь  в рамках заключенных договоров прошлых лет</v>
      </c>
      <c r="B400" s="57" t="s">
        <v>72</v>
      </c>
      <c r="C400" s="57" t="s">
        <v>67</v>
      </c>
      <c r="D400" s="135" t="str">
        <f>'пр.4 вед.стр.'!E196</f>
        <v>66 1 00 08081</v>
      </c>
      <c r="E400" s="135"/>
      <c r="F400" s="132">
        <f aca="true" t="shared" si="48" ref="F400:G402">F401</f>
        <v>5749.5</v>
      </c>
      <c r="G400" s="171">
        <f t="shared" si="48"/>
        <v>5749.5</v>
      </c>
      <c r="H400" s="226">
        <f t="shared" si="44"/>
        <v>100</v>
      </c>
      <c r="N400" s="83"/>
      <c r="O400" s="83"/>
      <c r="P400" s="83"/>
      <c r="Q400" s="83"/>
      <c r="R400" s="86"/>
    </row>
    <row r="401" spans="1:18" s="28" customFormat="1" ht="16.5" customHeight="1">
      <c r="A401" s="27" t="str">
        <f>'пр.4 вед.стр.'!A197</f>
        <v>Иные бюджетные ассигнования</v>
      </c>
      <c r="B401" s="57" t="s">
        <v>72</v>
      </c>
      <c r="C401" s="57" t="s">
        <v>67</v>
      </c>
      <c r="D401" s="135" t="str">
        <f>'пр.4 вед.стр.'!E197</f>
        <v>66 1 00 08081</v>
      </c>
      <c r="E401" s="135" t="str">
        <f>'пр.4 вед.стр.'!F197</f>
        <v>800</v>
      </c>
      <c r="F401" s="132">
        <f t="shared" si="48"/>
        <v>5749.5</v>
      </c>
      <c r="G401" s="171">
        <f t="shared" si="48"/>
        <v>5749.5</v>
      </c>
      <c r="H401" s="226">
        <f t="shared" si="44"/>
        <v>100</v>
      </c>
      <c r="N401" s="83"/>
      <c r="O401" s="83"/>
      <c r="P401" s="83"/>
      <c r="Q401" s="83"/>
      <c r="R401" s="86"/>
    </row>
    <row r="402" spans="1:18" s="28" customFormat="1" ht="27.75" customHeight="1">
      <c r="A402" s="27" t="str">
        <f>'пр.4 вед.стр.'!A198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02" s="57" t="s">
        <v>72</v>
      </c>
      <c r="C402" s="57" t="s">
        <v>67</v>
      </c>
      <c r="D402" s="135" t="str">
        <f>'пр.4 вед.стр.'!E198</f>
        <v>66 1 00 08081</v>
      </c>
      <c r="E402" s="135" t="str">
        <f>'пр.4 вед.стр.'!F198</f>
        <v>810</v>
      </c>
      <c r="F402" s="132">
        <f t="shared" si="48"/>
        <v>5749.5</v>
      </c>
      <c r="G402" s="171">
        <f t="shared" si="48"/>
        <v>5749.5</v>
      </c>
      <c r="H402" s="226">
        <f t="shared" si="44"/>
        <v>100</v>
      </c>
      <c r="N402" s="83"/>
      <c r="O402" s="83"/>
      <c r="P402" s="83"/>
      <c r="Q402" s="83"/>
      <c r="R402" s="86"/>
    </row>
    <row r="403" spans="1:18" s="28" customFormat="1" ht="29.25" customHeight="1">
      <c r="A403" s="27" t="str">
        <f>'пр.4 вед.стр.'!A199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03" s="57" t="s">
        <v>72</v>
      </c>
      <c r="C403" s="57" t="s">
        <v>67</v>
      </c>
      <c r="D403" s="135" t="str">
        <f>'пр.4 вед.стр.'!E199</f>
        <v>66 1 00 08081</v>
      </c>
      <c r="E403" s="135" t="str">
        <f>'пр.4 вед.стр.'!F199</f>
        <v>814</v>
      </c>
      <c r="F403" s="132">
        <f>'пр.4 вед.стр.'!G199</f>
        <v>5749.5</v>
      </c>
      <c r="G403" s="171">
        <f>'пр.4 вед.стр.'!H199</f>
        <v>5749.5</v>
      </c>
      <c r="H403" s="226">
        <f t="shared" si="44"/>
        <v>100</v>
      </c>
      <c r="N403" s="83"/>
      <c r="O403" s="83"/>
      <c r="P403" s="83"/>
      <c r="Q403" s="83"/>
      <c r="R403" s="86"/>
    </row>
    <row r="404" spans="1:18" s="28" customFormat="1" ht="16.5" customHeight="1">
      <c r="A404" s="27" t="str">
        <f>'пр.4 вед.стр.'!A200</f>
        <v>Неустойка и судебные расходы на основании вступивших в законную силу судебных актов</v>
      </c>
      <c r="B404" s="57" t="s">
        <v>72</v>
      </c>
      <c r="C404" s="57" t="s">
        <v>67</v>
      </c>
      <c r="D404" s="135" t="str">
        <f>'пр.4 вед.стр.'!E200</f>
        <v> 66 0 01 08190</v>
      </c>
      <c r="E404" s="135"/>
      <c r="F404" s="132">
        <f aca="true" t="shared" si="49" ref="F404:G406">F405</f>
        <v>150.3</v>
      </c>
      <c r="G404" s="171">
        <f t="shared" si="49"/>
        <v>150.3</v>
      </c>
      <c r="H404" s="226">
        <f t="shared" si="44"/>
        <v>100</v>
      </c>
      <c r="N404" s="83"/>
      <c r="O404" s="83"/>
      <c r="P404" s="83"/>
      <c r="Q404" s="83"/>
      <c r="R404" s="86"/>
    </row>
    <row r="405" spans="1:18" s="28" customFormat="1" ht="15" customHeight="1">
      <c r="A405" s="27" t="str">
        <f>'пр.4 вед.стр.'!A201</f>
        <v>Иные бюджетные ассигнования</v>
      </c>
      <c r="B405" s="57" t="s">
        <v>72</v>
      </c>
      <c r="C405" s="57" t="s">
        <v>67</v>
      </c>
      <c r="D405" s="135" t="str">
        <f>'пр.4 вед.стр.'!E201</f>
        <v> 66 0 01 08190</v>
      </c>
      <c r="E405" s="135" t="str">
        <f>'пр.4 вед.стр.'!F201</f>
        <v>800</v>
      </c>
      <c r="F405" s="132">
        <f t="shared" si="49"/>
        <v>150.3</v>
      </c>
      <c r="G405" s="171">
        <f t="shared" si="49"/>
        <v>150.3</v>
      </c>
      <c r="H405" s="226">
        <f t="shared" si="44"/>
        <v>100</v>
      </c>
      <c r="N405" s="83"/>
      <c r="O405" s="83"/>
      <c r="P405" s="83"/>
      <c r="Q405" s="83"/>
      <c r="R405" s="86"/>
    </row>
    <row r="406" spans="1:18" s="28" customFormat="1" ht="16.5" customHeight="1">
      <c r="A406" s="27" t="str">
        <f>'пр.4 вед.стр.'!A202</f>
        <v>Исполнение судебных актов</v>
      </c>
      <c r="B406" s="57" t="s">
        <v>72</v>
      </c>
      <c r="C406" s="57" t="s">
        <v>67</v>
      </c>
      <c r="D406" s="135" t="str">
        <f>'пр.4 вед.стр.'!E202</f>
        <v> 66 0 01 08190</v>
      </c>
      <c r="E406" s="135" t="str">
        <f>'пр.4 вед.стр.'!F202</f>
        <v>830</v>
      </c>
      <c r="F406" s="132">
        <f t="shared" si="49"/>
        <v>150.3</v>
      </c>
      <c r="G406" s="171">
        <f t="shared" si="49"/>
        <v>150.3</v>
      </c>
      <c r="H406" s="226">
        <f t="shared" si="44"/>
        <v>100</v>
      </c>
      <c r="N406" s="83"/>
      <c r="O406" s="83"/>
      <c r="P406" s="83"/>
      <c r="Q406" s="83"/>
      <c r="R406" s="86"/>
    </row>
    <row r="407" spans="1:18" s="28" customFormat="1" ht="33" customHeight="1">
      <c r="A407" s="141" t="str">
        <f>'пр.4 вед.стр.'!A203</f>
        <v>Исполнение судебных актов Российской Федерации и мировых соглашений по возмещению причиненного вреда
</v>
      </c>
      <c r="B407" s="57" t="s">
        <v>72</v>
      </c>
      <c r="C407" s="57" t="s">
        <v>67</v>
      </c>
      <c r="D407" s="135" t="str">
        <f>'пр.4 вед.стр.'!E203</f>
        <v> 66 0 01 08190</v>
      </c>
      <c r="E407" s="135" t="str">
        <f>'пр.4 вед.стр.'!F203</f>
        <v>831</v>
      </c>
      <c r="F407" s="132">
        <f>'пр.4 вед.стр.'!G203</f>
        <v>150.3</v>
      </c>
      <c r="G407" s="171">
        <f>'пр.4 вед.стр.'!H203</f>
        <v>150.3</v>
      </c>
      <c r="H407" s="226">
        <f t="shared" si="44"/>
        <v>100</v>
      </c>
      <c r="N407" s="83"/>
      <c r="O407" s="83"/>
      <c r="P407" s="83"/>
      <c r="Q407" s="83"/>
      <c r="R407" s="86"/>
    </row>
    <row r="408" spans="1:18" s="28" customFormat="1" ht="24.75" customHeight="1">
      <c r="A408" s="141" t="s">
        <v>646</v>
      </c>
      <c r="B408" s="57" t="s">
        <v>72</v>
      </c>
      <c r="C408" s="57" t="s">
        <v>67</v>
      </c>
      <c r="D408" s="56" t="s">
        <v>767</v>
      </c>
      <c r="E408" s="56"/>
      <c r="F408" s="55">
        <f aca="true" t="shared" si="50" ref="F408:G411">F409</f>
        <v>14161.9</v>
      </c>
      <c r="G408" s="170">
        <f t="shared" si="50"/>
        <v>7900</v>
      </c>
      <c r="H408" s="226">
        <f t="shared" si="44"/>
        <v>55.78347538112824</v>
      </c>
      <c r="N408" s="83"/>
      <c r="O408" s="83"/>
      <c r="P408" s="83"/>
      <c r="Q408" s="83"/>
      <c r="R408" s="86"/>
    </row>
    <row r="409" spans="1:18" s="28" customFormat="1" ht="27" customHeight="1">
      <c r="A409" s="141" t="s">
        <v>647</v>
      </c>
      <c r="B409" s="57" t="s">
        <v>72</v>
      </c>
      <c r="C409" s="57" t="s">
        <v>67</v>
      </c>
      <c r="D409" s="56" t="s">
        <v>768</v>
      </c>
      <c r="E409" s="56"/>
      <c r="F409" s="55">
        <f t="shared" si="50"/>
        <v>14161.9</v>
      </c>
      <c r="G409" s="170">
        <f t="shared" si="50"/>
        <v>7900</v>
      </c>
      <c r="H409" s="226">
        <f t="shared" si="44"/>
        <v>55.78347538112824</v>
      </c>
      <c r="N409" s="83"/>
      <c r="O409" s="83"/>
      <c r="P409" s="83"/>
      <c r="Q409" s="83"/>
      <c r="R409" s="86"/>
    </row>
    <row r="410" spans="1:18" s="28" customFormat="1" ht="18" customHeight="1">
      <c r="A410" s="27" t="s">
        <v>129</v>
      </c>
      <c r="B410" s="57" t="s">
        <v>72</v>
      </c>
      <c r="C410" s="57" t="s">
        <v>67</v>
      </c>
      <c r="D410" s="56" t="s">
        <v>768</v>
      </c>
      <c r="E410" s="56" t="s">
        <v>130</v>
      </c>
      <c r="F410" s="55">
        <f t="shared" si="50"/>
        <v>14161.9</v>
      </c>
      <c r="G410" s="170">
        <f t="shared" si="50"/>
        <v>7900</v>
      </c>
      <c r="H410" s="226">
        <f t="shared" si="44"/>
        <v>55.78347538112824</v>
      </c>
      <c r="N410" s="83"/>
      <c r="O410" s="83"/>
      <c r="P410" s="83"/>
      <c r="Q410" s="83"/>
      <c r="R410" s="86"/>
    </row>
    <row r="411" spans="1:18" s="28" customFormat="1" ht="15" customHeight="1">
      <c r="A411" s="27" t="s">
        <v>648</v>
      </c>
      <c r="B411" s="57" t="s">
        <v>72</v>
      </c>
      <c r="C411" s="57" t="s">
        <v>67</v>
      </c>
      <c r="D411" s="56" t="s">
        <v>768</v>
      </c>
      <c r="E411" s="56" t="s">
        <v>649</v>
      </c>
      <c r="F411" s="55">
        <f t="shared" si="50"/>
        <v>14161.9</v>
      </c>
      <c r="G411" s="170">
        <f t="shared" si="50"/>
        <v>7900</v>
      </c>
      <c r="H411" s="226">
        <f t="shared" si="44"/>
        <v>55.78347538112824</v>
      </c>
      <c r="N411" s="83"/>
      <c r="O411" s="83"/>
      <c r="P411" s="83"/>
      <c r="Q411" s="83"/>
      <c r="R411" s="86"/>
    </row>
    <row r="412" spans="1:18" s="28" customFormat="1" ht="27.75" customHeight="1">
      <c r="A412" s="141" t="s">
        <v>650</v>
      </c>
      <c r="B412" s="57" t="s">
        <v>72</v>
      </c>
      <c r="C412" s="57" t="s">
        <v>67</v>
      </c>
      <c r="D412" s="56" t="s">
        <v>768</v>
      </c>
      <c r="E412" s="56" t="s">
        <v>651</v>
      </c>
      <c r="F412" s="55">
        <f>'пр.4 вед.стр.'!G204</f>
        <v>14161.9</v>
      </c>
      <c r="G412" s="170">
        <f>'пр.4 вед.стр.'!H204</f>
        <v>7900</v>
      </c>
      <c r="H412" s="226">
        <f t="shared" si="44"/>
        <v>55.78347538112824</v>
      </c>
      <c r="N412" s="83"/>
      <c r="O412" s="83"/>
      <c r="P412" s="83"/>
      <c r="Q412" s="83"/>
      <c r="R412" s="86"/>
    </row>
    <row r="413" spans="1:18" s="28" customFormat="1" ht="12.75">
      <c r="A413" s="58" t="s">
        <v>214</v>
      </c>
      <c r="B413" s="59" t="s">
        <v>72</v>
      </c>
      <c r="C413" s="59" t="s">
        <v>70</v>
      </c>
      <c r="D413" s="60"/>
      <c r="E413" s="60"/>
      <c r="F413" s="61">
        <f>F414+F446+F436</f>
        <v>14455</v>
      </c>
      <c r="G413" s="169">
        <f>G414+G446+G436</f>
        <v>3293.2</v>
      </c>
      <c r="H413" s="228">
        <f t="shared" si="44"/>
        <v>22.7824282255275</v>
      </c>
      <c r="N413" s="83"/>
      <c r="O413" s="83"/>
      <c r="P413" s="83"/>
      <c r="Q413" s="83"/>
      <c r="R413" s="86"/>
    </row>
    <row r="414" spans="1:18" s="28" customFormat="1" ht="19.5" customHeight="1">
      <c r="A414" s="27" t="s">
        <v>599</v>
      </c>
      <c r="B414" s="57" t="s">
        <v>72</v>
      </c>
      <c r="C414" s="57" t="s">
        <v>70</v>
      </c>
      <c r="D414" s="148" t="s">
        <v>600</v>
      </c>
      <c r="E414" s="56"/>
      <c r="F414" s="55">
        <f>F415</f>
        <v>8705.5</v>
      </c>
      <c r="G414" s="170">
        <f>G415</f>
        <v>2295.7</v>
      </c>
      <c r="H414" s="226">
        <f t="shared" si="44"/>
        <v>26.37068519901212</v>
      </c>
      <c r="N414" s="83"/>
      <c r="O414" s="83"/>
      <c r="P414" s="83"/>
      <c r="Q414" s="83"/>
      <c r="R414" s="86"/>
    </row>
    <row r="415" spans="1:18" s="28" customFormat="1" ht="18" customHeight="1">
      <c r="A415" s="140" t="s">
        <v>286</v>
      </c>
      <c r="B415" s="57" t="s">
        <v>72</v>
      </c>
      <c r="C415" s="57" t="s">
        <v>70</v>
      </c>
      <c r="D415" s="148" t="s">
        <v>601</v>
      </c>
      <c r="E415" s="56"/>
      <c r="F415" s="55">
        <f>F424+F428+F432+F416+F420</f>
        <v>8705.5</v>
      </c>
      <c r="G415" s="170">
        <f>G424+G428+G432+G416+G420</f>
        <v>2295.7</v>
      </c>
      <c r="H415" s="226">
        <f t="shared" si="44"/>
        <v>26.37068519901212</v>
      </c>
      <c r="N415" s="83"/>
      <c r="O415" s="83"/>
      <c r="P415" s="83"/>
      <c r="Q415" s="83"/>
      <c r="R415" s="86"/>
    </row>
    <row r="416" spans="1:18" s="28" customFormat="1" ht="29.25" customHeight="1">
      <c r="A416" s="27" t="s">
        <v>602</v>
      </c>
      <c r="B416" s="57" t="s">
        <v>72</v>
      </c>
      <c r="C416" s="57" t="s">
        <v>70</v>
      </c>
      <c r="D416" s="148" t="s">
        <v>603</v>
      </c>
      <c r="E416" s="56"/>
      <c r="F416" s="55">
        <f aca="true" t="shared" si="51" ref="F416:G418">F417</f>
        <v>4602.9</v>
      </c>
      <c r="G416" s="170">
        <f t="shared" si="51"/>
        <v>0</v>
      </c>
      <c r="H416" s="226">
        <f t="shared" si="44"/>
        <v>0</v>
      </c>
      <c r="N416" s="83"/>
      <c r="O416" s="83"/>
      <c r="P416" s="83"/>
      <c r="Q416" s="83"/>
      <c r="R416" s="86"/>
    </row>
    <row r="417" spans="1:18" s="28" customFormat="1" ht="12.75">
      <c r="A417" s="27" t="s">
        <v>622</v>
      </c>
      <c r="B417" s="57" t="s">
        <v>72</v>
      </c>
      <c r="C417" s="57" t="s">
        <v>70</v>
      </c>
      <c r="D417" s="148" t="s">
        <v>603</v>
      </c>
      <c r="E417" s="56" t="s">
        <v>105</v>
      </c>
      <c r="F417" s="55">
        <f t="shared" si="51"/>
        <v>4602.9</v>
      </c>
      <c r="G417" s="170">
        <f t="shared" si="51"/>
        <v>0</v>
      </c>
      <c r="H417" s="226">
        <f t="shared" si="44"/>
        <v>0</v>
      </c>
      <c r="N417" s="83"/>
      <c r="O417" s="83"/>
      <c r="P417" s="83"/>
      <c r="Q417" s="83"/>
      <c r="R417" s="86"/>
    </row>
    <row r="418" spans="1:18" s="28" customFormat="1" ht="14.25" customHeight="1">
      <c r="A418" s="27" t="s">
        <v>99</v>
      </c>
      <c r="B418" s="57" t="s">
        <v>72</v>
      </c>
      <c r="C418" s="57" t="s">
        <v>70</v>
      </c>
      <c r="D418" s="148" t="s">
        <v>603</v>
      </c>
      <c r="E418" s="56" t="s">
        <v>100</v>
      </c>
      <c r="F418" s="55">
        <f t="shared" si="51"/>
        <v>4602.9</v>
      </c>
      <c r="G418" s="170">
        <f t="shared" si="51"/>
        <v>0</v>
      </c>
      <c r="H418" s="226">
        <f t="shared" si="44"/>
        <v>0</v>
      </c>
      <c r="N418" s="86"/>
      <c r="O418" s="86"/>
      <c r="P418" s="86"/>
      <c r="Q418" s="86"/>
      <c r="R418" s="86"/>
    </row>
    <row r="419" spans="1:18" s="28" customFormat="1" ht="13.5" customHeight="1">
      <c r="A419" s="27" t="s">
        <v>101</v>
      </c>
      <c r="B419" s="57" t="s">
        <v>72</v>
      </c>
      <c r="C419" s="57" t="s">
        <v>70</v>
      </c>
      <c r="D419" s="148" t="s">
        <v>603</v>
      </c>
      <c r="E419" s="56" t="s">
        <v>102</v>
      </c>
      <c r="F419" s="55">
        <f>'пр.4 вед.стр.'!G1268</f>
        <v>4602.9</v>
      </c>
      <c r="G419" s="170">
        <f>'пр.4 вед.стр.'!H1268</f>
        <v>0</v>
      </c>
      <c r="H419" s="226">
        <f t="shared" si="44"/>
        <v>0</v>
      </c>
      <c r="N419" s="86"/>
      <c r="O419" s="86"/>
      <c r="P419" s="86"/>
      <c r="Q419" s="86"/>
      <c r="R419" s="86"/>
    </row>
    <row r="420" spans="1:18" s="28" customFormat="1" ht="15.75" customHeight="1">
      <c r="A420" s="27" t="s">
        <v>604</v>
      </c>
      <c r="B420" s="57" t="s">
        <v>72</v>
      </c>
      <c r="C420" s="57" t="s">
        <v>70</v>
      </c>
      <c r="D420" s="148" t="s">
        <v>605</v>
      </c>
      <c r="E420" s="56"/>
      <c r="F420" s="55">
        <f aca="true" t="shared" si="52" ref="F420:G422">F421</f>
        <v>100</v>
      </c>
      <c r="G420" s="170">
        <f t="shared" si="52"/>
        <v>0</v>
      </c>
      <c r="H420" s="226">
        <f t="shared" si="44"/>
        <v>0</v>
      </c>
      <c r="N420" s="83"/>
      <c r="O420" s="83"/>
      <c r="P420" s="83"/>
      <c r="Q420" s="83"/>
      <c r="R420" s="86"/>
    </row>
    <row r="421" spans="1:18" s="28" customFormat="1" ht="12.75">
      <c r="A421" s="27" t="s">
        <v>622</v>
      </c>
      <c r="B421" s="57" t="s">
        <v>72</v>
      </c>
      <c r="C421" s="57" t="s">
        <v>70</v>
      </c>
      <c r="D421" s="148" t="s">
        <v>605</v>
      </c>
      <c r="E421" s="56" t="s">
        <v>105</v>
      </c>
      <c r="F421" s="55">
        <f t="shared" si="52"/>
        <v>100</v>
      </c>
      <c r="G421" s="170">
        <f t="shared" si="52"/>
        <v>0</v>
      </c>
      <c r="H421" s="226">
        <f t="shared" si="44"/>
        <v>0</v>
      </c>
      <c r="N421" s="83"/>
      <c r="O421" s="83"/>
      <c r="P421" s="83"/>
      <c r="Q421" s="83"/>
      <c r="R421" s="86"/>
    </row>
    <row r="422" spans="1:18" s="28" customFormat="1" ht="15.75" customHeight="1">
      <c r="A422" s="27" t="s">
        <v>99</v>
      </c>
      <c r="B422" s="57" t="s">
        <v>72</v>
      </c>
      <c r="C422" s="57" t="s">
        <v>70</v>
      </c>
      <c r="D422" s="148" t="s">
        <v>605</v>
      </c>
      <c r="E422" s="56" t="s">
        <v>100</v>
      </c>
      <c r="F422" s="55">
        <f t="shared" si="52"/>
        <v>100</v>
      </c>
      <c r="G422" s="170">
        <f t="shared" si="52"/>
        <v>0</v>
      </c>
      <c r="H422" s="226">
        <f t="shared" si="44"/>
        <v>0</v>
      </c>
      <c r="N422" s="83"/>
      <c r="O422" s="83"/>
      <c r="P422" s="83"/>
      <c r="Q422" s="83"/>
      <c r="R422" s="86"/>
    </row>
    <row r="423" spans="1:18" s="28" customFormat="1" ht="15.75" customHeight="1">
      <c r="A423" s="27" t="s">
        <v>101</v>
      </c>
      <c r="B423" s="57" t="s">
        <v>72</v>
      </c>
      <c r="C423" s="57" t="s">
        <v>70</v>
      </c>
      <c r="D423" s="148" t="s">
        <v>605</v>
      </c>
      <c r="E423" s="56" t="s">
        <v>102</v>
      </c>
      <c r="F423" s="55">
        <f>'пр.4 вед.стр.'!G1272</f>
        <v>100</v>
      </c>
      <c r="G423" s="170">
        <f>'пр.4 вед.стр.'!H1272</f>
        <v>0</v>
      </c>
      <c r="H423" s="226">
        <f t="shared" si="44"/>
        <v>0</v>
      </c>
      <c r="N423" s="83"/>
      <c r="O423" s="83"/>
      <c r="P423" s="83"/>
      <c r="Q423" s="83"/>
      <c r="R423" s="86"/>
    </row>
    <row r="424" spans="1:18" s="28" customFormat="1" ht="12.75">
      <c r="A424" s="27" t="s">
        <v>606</v>
      </c>
      <c r="B424" s="57" t="s">
        <v>72</v>
      </c>
      <c r="C424" s="57" t="s">
        <v>70</v>
      </c>
      <c r="D424" s="148" t="s">
        <v>607</v>
      </c>
      <c r="E424" s="56"/>
      <c r="F424" s="55">
        <f aca="true" t="shared" si="53" ref="F424:G426">F425</f>
        <v>2706</v>
      </c>
      <c r="G424" s="170">
        <f t="shared" si="53"/>
        <v>1440.3</v>
      </c>
      <c r="H424" s="226">
        <f t="shared" si="44"/>
        <v>53.22616407982261</v>
      </c>
      <c r="N424" s="83"/>
      <c r="O424" s="83"/>
      <c r="P424" s="83"/>
      <c r="Q424" s="83"/>
      <c r="R424" s="86"/>
    </row>
    <row r="425" spans="1:18" s="28" customFormat="1" ht="12.75">
      <c r="A425" s="27" t="s">
        <v>622</v>
      </c>
      <c r="B425" s="57" t="s">
        <v>72</v>
      </c>
      <c r="C425" s="57" t="s">
        <v>70</v>
      </c>
      <c r="D425" s="148" t="s">
        <v>607</v>
      </c>
      <c r="E425" s="56" t="s">
        <v>105</v>
      </c>
      <c r="F425" s="55">
        <f t="shared" si="53"/>
        <v>2706</v>
      </c>
      <c r="G425" s="170">
        <f t="shared" si="53"/>
        <v>1440.3</v>
      </c>
      <c r="H425" s="226">
        <f t="shared" si="44"/>
        <v>53.22616407982261</v>
      </c>
      <c r="N425" s="83"/>
      <c r="O425" s="83"/>
      <c r="P425" s="83"/>
      <c r="Q425" s="83"/>
      <c r="R425" s="86"/>
    </row>
    <row r="426" spans="1:18" s="28" customFormat="1" ht="14.25" customHeight="1">
      <c r="A426" s="27" t="s">
        <v>99</v>
      </c>
      <c r="B426" s="57" t="s">
        <v>72</v>
      </c>
      <c r="C426" s="57" t="s">
        <v>70</v>
      </c>
      <c r="D426" s="148" t="s">
        <v>607</v>
      </c>
      <c r="E426" s="56" t="s">
        <v>100</v>
      </c>
      <c r="F426" s="55">
        <f t="shared" si="53"/>
        <v>2706</v>
      </c>
      <c r="G426" s="170">
        <f t="shared" si="53"/>
        <v>1440.3</v>
      </c>
      <c r="H426" s="226">
        <f t="shared" si="44"/>
        <v>53.22616407982261</v>
      </c>
      <c r="N426" s="83"/>
      <c r="O426" s="83"/>
      <c r="P426" s="83"/>
      <c r="Q426" s="83"/>
      <c r="R426" s="86"/>
    </row>
    <row r="427" spans="1:18" s="28" customFormat="1" ht="16.5" customHeight="1">
      <c r="A427" s="27" t="s">
        <v>101</v>
      </c>
      <c r="B427" s="57" t="s">
        <v>72</v>
      </c>
      <c r="C427" s="57" t="s">
        <v>70</v>
      </c>
      <c r="D427" s="148" t="s">
        <v>607</v>
      </c>
      <c r="E427" s="56" t="s">
        <v>102</v>
      </c>
      <c r="F427" s="55">
        <f>'пр.4 вед.стр.'!G1276</f>
        <v>2706</v>
      </c>
      <c r="G427" s="170">
        <f>'пр.4 вед.стр.'!H1276</f>
        <v>1440.3</v>
      </c>
      <c r="H427" s="226">
        <f t="shared" si="44"/>
        <v>53.22616407982261</v>
      </c>
      <c r="N427" s="83"/>
      <c r="O427" s="83"/>
      <c r="P427" s="83"/>
      <c r="Q427" s="83"/>
      <c r="R427" s="86"/>
    </row>
    <row r="428" spans="1:18" s="28" customFormat="1" ht="12.75">
      <c r="A428" s="27" t="s">
        <v>608</v>
      </c>
      <c r="B428" s="57" t="s">
        <v>72</v>
      </c>
      <c r="C428" s="57" t="s">
        <v>70</v>
      </c>
      <c r="D428" s="148" t="s">
        <v>609</v>
      </c>
      <c r="E428" s="56"/>
      <c r="F428" s="55">
        <f>F430</f>
        <v>996.6</v>
      </c>
      <c r="G428" s="170">
        <f>G430</f>
        <v>733.8</v>
      </c>
      <c r="H428" s="226">
        <f t="shared" si="44"/>
        <v>73.630343166767</v>
      </c>
      <c r="N428" s="86"/>
      <c r="O428" s="86"/>
      <c r="P428" s="86"/>
      <c r="Q428" s="86"/>
      <c r="R428" s="86"/>
    </row>
    <row r="429" spans="1:18" s="28" customFormat="1" ht="12.75">
      <c r="A429" s="27" t="s">
        <v>622</v>
      </c>
      <c r="B429" s="57" t="s">
        <v>72</v>
      </c>
      <c r="C429" s="57" t="s">
        <v>70</v>
      </c>
      <c r="D429" s="148" t="s">
        <v>609</v>
      </c>
      <c r="E429" s="56" t="s">
        <v>105</v>
      </c>
      <c r="F429" s="55">
        <f>F430</f>
        <v>996.6</v>
      </c>
      <c r="G429" s="170">
        <f>G430</f>
        <v>733.8</v>
      </c>
      <c r="H429" s="226">
        <f t="shared" si="44"/>
        <v>73.630343166767</v>
      </c>
      <c r="N429" s="86"/>
      <c r="O429" s="86"/>
      <c r="P429" s="86"/>
      <c r="Q429" s="86"/>
      <c r="R429" s="86"/>
    </row>
    <row r="430" spans="1:18" s="28" customFormat="1" ht="14.25" customHeight="1">
      <c r="A430" s="27" t="s">
        <v>99</v>
      </c>
      <c r="B430" s="57" t="s">
        <v>72</v>
      </c>
      <c r="C430" s="57" t="s">
        <v>70</v>
      </c>
      <c r="D430" s="148" t="s">
        <v>609</v>
      </c>
      <c r="E430" s="56" t="s">
        <v>100</v>
      </c>
      <c r="F430" s="55">
        <f>F431</f>
        <v>996.6</v>
      </c>
      <c r="G430" s="170">
        <f>G431</f>
        <v>733.8</v>
      </c>
      <c r="H430" s="226">
        <f t="shared" si="44"/>
        <v>73.630343166767</v>
      </c>
      <c r="N430" s="83"/>
      <c r="O430" s="83"/>
      <c r="P430" s="83"/>
      <c r="Q430" s="83"/>
      <c r="R430" s="86"/>
    </row>
    <row r="431" spans="1:18" s="28" customFormat="1" ht="15" customHeight="1">
      <c r="A431" s="27" t="s">
        <v>101</v>
      </c>
      <c r="B431" s="57" t="s">
        <v>72</v>
      </c>
      <c r="C431" s="57" t="s">
        <v>70</v>
      </c>
      <c r="D431" s="148" t="s">
        <v>609</v>
      </c>
      <c r="E431" s="56" t="s">
        <v>102</v>
      </c>
      <c r="F431" s="55">
        <f>'пр.4 вед.стр.'!G1280</f>
        <v>996.6</v>
      </c>
      <c r="G431" s="170">
        <f>'пр.4 вед.стр.'!H1280</f>
        <v>733.8</v>
      </c>
      <c r="H431" s="226">
        <f t="shared" si="44"/>
        <v>73.630343166767</v>
      </c>
      <c r="N431" s="83"/>
      <c r="O431" s="83"/>
      <c r="P431" s="83"/>
      <c r="Q431" s="83"/>
      <c r="R431" s="86"/>
    </row>
    <row r="432" spans="1:18" s="28" customFormat="1" ht="12.75">
      <c r="A432" s="27" t="s">
        <v>610</v>
      </c>
      <c r="B432" s="57" t="s">
        <v>72</v>
      </c>
      <c r="C432" s="57" t="s">
        <v>70</v>
      </c>
      <c r="D432" s="148" t="s">
        <v>611</v>
      </c>
      <c r="E432" s="56"/>
      <c r="F432" s="55">
        <f aca="true" t="shared" si="54" ref="F432:G434">F433</f>
        <v>300</v>
      </c>
      <c r="G432" s="170">
        <f t="shared" si="54"/>
        <v>121.6</v>
      </c>
      <c r="H432" s="226">
        <f t="shared" si="44"/>
        <v>40.53333333333333</v>
      </c>
      <c r="N432" s="83"/>
      <c r="O432" s="83"/>
      <c r="P432" s="83"/>
      <c r="Q432" s="83"/>
      <c r="R432" s="86"/>
    </row>
    <row r="433" spans="1:18" s="28" customFormat="1" ht="12.75">
      <c r="A433" s="27" t="s">
        <v>622</v>
      </c>
      <c r="B433" s="57" t="s">
        <v>72</v>
      </c>
      <c r="C433" s="57" t="s">
        <v>70</v>
      </c>
      <c r="D433" s="148" t="s">
        <v>611</v>
      </c>
      <c r="E433" s="56" t="s">
        <v>105</v>
      </c>
      <c r="F433" s="55">
        <f t="shared" si="54"/>
        <v>300</v>
      </c>
      <c r="G433" s="170">
        <f t="shared" si="54"/>
        <v>121.6</v>
      </c>
      <c r="H433" s="226">
        <f t="shared" si="44"/>
        <v>40.53333333333333</v>
      </c>
      <c r="N433" s="83"/>
      <c r="O433" s="83"/>
      <c r="P433" s="83"/>
      <c r="Q433" s="83"/>
      <c r="R433" s="86"/>
    </row>
    <row r="434" spans="1:18" s="28" customFormat="1" ht="13.5" customHeight="1">
      <c r="A434" s="27" t="s">
        <v>99</v>
      </c>
      <c r="B434" s="57" t="s">
        <v>72</v>
      </c>
      <c r="C434" s="57" t="s">
        <v>70</v>
      </c>
      <c r="D434" s="148" t="s">
        <v>611</v>
      </c>
      <c r="E434" s="56" t="s">
        <v>100</v>
      </c>
      <c r="F434" s="55">
        <f t="shared" si="54"/>
        <v>300</v>
      </c>
      <c r="G434" s="170">
        <f t="shared" si="54"/>
        <v>121.6</v>
      </c>
      <c r="H434" s="226">
        <f t="shared" si="44"/>
        <v>40.53333333333333</v>
      </c>
      <c r="N434" s="83"/>
      <c r="O434" s="83"/>
      <c r="P434" s="83"/>
      <c r="Q434" s="83"/>
      <c r="R434" s="86"/>
    </row>
    <row r="435" spans="1:18" s="28" customFormat="1" ht="15" customHeight="1">
      <c r="A435" s="27" t="s">
        <v>101</v>
      </c>
      <c r="B435" s="57" t="s">
        <v>72</v>
      </c>
      <c r="C435" s="57" t="s">
        <v>70</v>
      </c>
      <c r="D435" s="148" t="s">
        <v>611</v>
      </c>
      <c r="E435" s="56" t="s">
        <v>102</v>
      </c>
      <c r="F435" s="55">
        <f>'пр.4 вед.стр.'!G1284</f>
        <v>300</v>
      </c>
      <c r="G435" s="170">
        <f>'пр.4 вед.стр.'!H1284</f>
        <v>121.6</v>
      </c>
      <c r="H435" s="226">
        <f t="shared" si="44"/>
        <v>40.53333333333333</v>
      </c>
      <c r="N435" s="86"/>
      <c r="O435" s="86"/>
      <c r="P435" s="86"/>
      <c r="Q435" s="86"/>
      <c r="R435" s="86"/>
    </row>
    <row r="436" spans="1:18" s="28" customFormat="1" ht="26.25" customHeight="1">
      <c r="A436" s="27" t="str">
        <f>'пр.4 вед.стр.'!A1285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436" s="57" t="s">
        <v>72</v>
      </c>
      <c r="C436" s="57" t="s">
        <v>70</v>
      </c>
      <c r="D436" s="148" t="str">
        <f>'пр.4 вед.стр.'!E1285</f>
        <v>7К 0 00 00000</v>
      </c>
      <c r="E436" s="135"/>
      <c r="F436" s="55">
        <f>F437</f>
        <v>2372.5</v>
      </c>
      <c r="G436" s="170">
        <f>G437</f>
        <v>474.5</v>
      </c>
      <c r="H436" s="226">
        <f t="shared" si="44"/>
        <v>20</v>
      </c>
      <c r="N436" s="86"/>
      <c r="O436" s="86"/>
      <c r="P436" s="86"/>
      <c r="Q436" s="86"/>
      <c r="R436" s="86"/>
    </row>
    <row r="437" spans="1:18" s="28" customFormat="1" ht="33.75" customHeight="1">
      <c r="A437" s="27" t="str">
        <f>'пр.4 вед.стр.'!A1286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437" s="57" t="s">
        <v>72</v>
      </c>
      <c r="C437" s="57" t="s">
        <v>70</v>
      </c>
      <c r="D437" s="148" t="str">
        <f>'пр.4 вед.стр.'!E1286</f>
        <v>7К 0 01 00000</v>
      </c>
      <c r="E437" s="135"/>
      <c r="F437" s="55">
        <f>F438+F442</f>
        <v>2372.5</v>
      </c>
      <c r="G437" s="170">
        <f>G438+G442</f>
        <v>474.5</v>
      </c>
      <c r="H437" s="226">
        <f t="shared" si="44"/>
        <v>20</v>
      </c>
      <c r="N437" s="83"/>
      <c r="O437" s="83"/>
      <c r="P437" s="83"/>
      <c r="Q437" s="83"/>
      <c r="R437" s="86"/>
    </row>
    <row r="438" spans="1:18" s="28" customFormat="1" ht="40.5" customHeight="1">
      <c r="A438" s="27" t="str">
        <f>'пр.4 вед.стр.'!A1287</f>
        <v>Формирование современной городской среды при реализации проектов благоустройства территорий муниципальных образований  </v>
      </c>
      <c r="B438" s="57" t="s">
        <v>72</v>
      </c>
      <c r="C438" s="57" t="s">
        <v>70</v>
      </c>
      <c r="D438" s="148" t="str">
        <f>'пр.4 вед.стр.'!E1287</f>
        <v>7К 0 01 R5550</v>
      </c>
      <c r="E438" s="135"/>
      <c r="F438" s="55">
        <f aca="true" t="shared" si="55" ref="F438:G440">F439</f>
        <v>2325.5</v>
      </c>
      <c r="G438" s="170">
        <f t="shared" si="55"/>
        <v>474.5</v>
      </c>
      <c r="H438" s="226">
        <f t="shared" si="44"/>
        <v>20.40421414749516</v>
      </c>
      <c r="N438" s="83"/>
      <c r="O438" s="83"/>
      <c r="P438" s="83"/>
      <c r="Q438" s="83"/>
      <c r="R438" s="86"/>
    </row>
    <row r="439" spans="1:18" s="28" customFormat="1" ht="15" customHeight="1">
      <c r="A439" s="27" t="str">
        <f>'пр.4 вед.стр.'!A1288</f>
        <v>Закупка товаров, работ и услуг для обеспечения государственных (муниципальных) нужд</v>
      </c>
      <c r="B439" s="57" t="s">
        <v>72</v>
      </c>
      <c r="C439" s="57" t="s">
        <v>70</v>
      </c>
      <c r="D439" s="148" t="str">
        <f>'пр.4 вед.стр.'!E1288</f>
        <v>7К 0 01 R5550</v>
      </c>
      <c r="E439" s="135" t="str">
        <f>'пр.4 вед.стр.'!F1288</f>
        <v>200</v>
      </c>
      <c r="F439" s="55">
        <f t="shared" si="55"/>
        <v>2325.5</v>
      </c>
      <c r="G439" s="170">
        <f t="shared" si="55"/>
        <v>474.5</v>
      </c>
      <c r="H439" s="226">
        <f t="shared" si="44"/>
        <v>20.40421414749516</v>
      </c>
      <c r="N439" s="83"/>
      <c r="O439" s="83"/>
      <c r="P439" s="83"/>
      <c r="Q439" s="83"/>
      <c r="R439" s="86"/>
    </row>
    <row r="440" spans="1:18" s="28" customFormat="1" ht="15" customHeight="1">
      <c r="A440" s="27" t="str">
        <f>'пр.4 вед.стр.'!A1289</f>
        <v>Иные закупки товаров, работ и услуг для обеспечения государственных и муниципальных нужд</v>
      </c>
      <c r="B440" s="57" t="s">
        <v>72</v>
      </c>
      <c r="C440" s="57" t="s">
        <v>70</v>
      </c>
      <c r="D440" s="148" t="str">
        <f>'пр.4 вед.стр.'!E1289</f>
        <v>7К 0 01 R5550</v>
      </c>
      <c r="E440" s="135" t="str">
        <f>'пр.4 вед.стр.'!F1289</f>
        <v>240</v>
      </c>
      <c r="F440" s="55">
        <f t="shared" si="55"/>
        <v>2325.5</v>
      </c>
      <c r="G440" s="170">
        <f t="shared" si="55"/>
        <v>474.5</v>
      </c>
      <c r="H440" s="226">
        <f t="shared" si="44"/>
        <v>20.40421414749516</v>
      </c>
      <c r="N440" s="83"/>
      <c r="O440" s="83"/>
      <c r="P440" s="83"/>
      <c r="Q440" s="83"/>
      <c r="R440" s="86"/>
    </row>
    <row r="441" spans="1:18" s="28" customFormat="1" ht="15" customHeight="1">
      <c r="A441" s="27" t="str">
        <f>'пр.4 вед.стр.'!A1290</f>
        <v>Прочая закупка товаров, работ и услуг для обеспечения государственных (муниципальных) нужд</v>
      </c>
      <c r="B441" s="57" t="s">
        <v>72</v>
      </c>
      <c r="C441" s="57" t="s">
        <v>70</v>
      </c>
      <c r="D441" s="148" t="str">
        <f>'пр.4 вед.стр.'!E1290</f>
        <v>7К 0 01 R5550</v>
      </c>
      <c r="E441" s="135" t="str">
        <f>'пр.4 вед.стр.'!F1290</f>
        <v>244</v>
      </c>
      <c r="F441" s="55">
        <f>'пр.4 вед.стр.'!G1290</f>
        <v>2325.5</v>
      </c>
      <c r="G441" s="170">
        <f>'пр.4 вед.стр.'!H1290</f>
        <v>474.5</v>
      </c>
      <c r="H441" s="226">
        <f t="shared" si="44"/>
        <v>20.40421414749516</v>
      </c>
      <c r="N441" s="83"/>
      <c r="O441" s="83"/>
      <c r="P441" s="83"/>
      <c r="Q441" s="83"/>
      <c r="R441" s="86"/>
    </row>
    <row r="442" spans="1:18" s="28" customFormat="1" ht="15" customHeight="1">
      <c r="A442" s="27" t="str">
        <f>'пр.4 вед.стр.'!A1291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42" s="57" t="s">
        <v>72</v>
      </c>
      <c r="C442" s="57" t="s">
        <v>70</v>
      </c>
      <c r="D442" s="148" t="str">
        <f>'пр.4 вед.стр.'!E1291</f>
        <v>7К 0 01 L5550</v>
      </c>
      <c r="E442" s="135"/>
      <c r="F442" s="55">
        <f aca="true" t="shared" si="56" ref="F442:G444">F443</f>
        <v>47</v>
      </c>
      <c r="G442" s="170">
        <f t="shared" si="56"/>
        <v>0</v>
      </c>
      <c r="H442" s="226">
        <f t="shared" si="44"/>
        <v>0</v>
      </c>
      <c r="N442" s="83"/>
      <c r="O442" s="83"/>
      <c r="P442" s="83"/>
      <c r="Q442" s="83"/>
      <c r="R442" s="86"/>
    </row>
    <row r="443" spans="1:18" s="28" customFormat="1" ht="15" customHeight="1">
      <c r="A443" s="27" t="str">
        <f>'пр.4 вед.стр.'!A1292</f>
        <v>Закупка товаров, работ и услуг для обеспечения государственных (муниципальных) нужд</v>
      </c>
      <c r="B443" s="57" t="s">
        <v>72</v>
      </c>
      <c r="C443" s="57" t="s">
        <v>70</v>
      </c>
      <c r="D443" s="148" t="str">
        <f>'пр.4 вед.стр.'!E1292</f>
        <v>7К 0 01 L5550</v>
      </c>
      <c r="E443" s="135" t="str">
        <f>'пр.4 вед.стр.'!F1292</f>
        <v>200</v>
      </c>
      <c r="F443" s="55">
        <f t="shared" si="56"/>
        <v>47</v>
      </c>
      <c r="G443" s="170">
        <f t="shared" si="56"/>
        <v>0</v>
      </c>
      <c r="H443" s="226">
        <f t="shared" si="44"/>
        <v>0</v>
      </c>
      <c r="N443" s="83"/>
      <c r="O443" s="83"/>
      <c r="P443" s="83"/>
      <c r="Q443" s="83"/>
      <c r="R443" s="86"/>
    </row>
    <row r="444" spans="1:18" s="28" customFormat="1" ht="15" customHeight="1">
      <c r="A444" s="27" t="str">
        <f>'пр.4 вед.стр.'!A1293</f>
        <v>Иные закупки товаров, работ и услуг для обеспечения государственных и муниципальных нужд</v>
      </c>
      <c r="B444" s="57" t="s">
        <v>72</v>
      </c>
      <c r="C444" s="57" t="s">
        <v>70</v>
      </c>
      <c r="D444" s="148" t="str">
        <f>'пр.4 вед.стр.'!E1293</f>
        <v>7К 0 01 L5550</v>
      </c>
      <c r="E444" s="135" t="str">
        <f>'пр.4 вед.стр.'!F1293</f>
        <v>240</v>
      </c>
      <c r="F444" s="55">
        <f t="shared" si="56"/>
        <v>47</v>
      </c>
      <c r="G444" s="170">
        <f t="shared" si="56"/>
        <v>0</v>
      </c>
      <c r="H444" s="226">
        <f t="shared" si="44"/>
        <v>0</v>
      </c>
      <c r="N444" s="83"/>
      <c r="O444" s="83"/>
      <c r="P444" s="83"/>
      <c r="Q444" s="83"/>
      <c r="R444" s="86"/>
    </row>
    <row r="445" spans="1:18" s="28" customFormat="1" ht="15" customHeight="1">
      <c r="A445" s="27" t="str">
        <f>'пр.4 вед.стр.'!A1294</f>
        <v>Прочая закупка товаров, работ и услуг для обеспечения государственных (муниципальных) нужд</v>
      </c>
      <c r="B445" s="57" t="s">
        <v>72</v>
      </c>
      <c r="C445" s="57" t="s">
        <v>70</v>
      </c>
      <c r="D445" s="148" t="str">
        <f>'пр.4 вед.стр.'!E1294</f>
        <v>7К 0 01 L5550</v>
      </c>
      <c r="E445" s="135" t="str">
        <f>'пр.4 вед.стр.'!F1294</f>
        <v>244</v>
      </c>
      <c r="F445" s="55">
        <f>'пр.4 вед.стр.'!G1294</f>
        <v>47</v>
      </c>
      <c r="G445" s="170">
        <f>'пр.4 вед.стр.'!H1294</f>
        <v>0</v>
      </c>
      <c r="H445" s="226">
        <f t="shared" si="44"/>
        <v>0</v>
      </c>
      <c r="N445" s="83"/>
      <c r="O445" s="83"/>
      <c r="P445" s="83"/>
      <c r="Q445" s="83"/>
      <c r="R445" s="86"/>
    </row>
    <row r="446" spans="1:18" s="28" customFormat="1" ht="12.75">
      <c r="A446" s="140" t="s">
        <v>612</v>
      </c>
      <c r="B446" s="57" t="s">
        <v>72</v>
      </c>
      <c r="C446" s="57" t="s">
        <v>70</v>
      </c>
      <c r="D446" s="56" t="s">
        <v>613</v>
      </c>
      <c r="E446" s="152"/>
      <c r="F446" s="55">
        <f>F448+F459+F451+F455</f>
        <v>3377</v>
      </c>
      <c r="G446" s="170">
        <f>G448+G459+G451+G455</f>
        <v>523</v>
      </c>
      <c r="H446" s="226">
        <f aca="true" t="shared" si="57" ref="H446:H509">G446/F446*100</f>
        <v>15.487118744447734</v>
      </c>
      <c r="N446" s="83"/>
      <c r="O446" s="83"/>
      <c r="P446" s="83"/>
      <c r="Q446" s="83"/>
      <c r="R446" s="86"/>
    </row>
    <row r="447" spans="1:18" s="28" customFormat="1" ht="12.75">
      <c r="A447" s="140" t="s">
        <v>290</v>
      </c>
      <c r="B447" s="57" t="s">
        <v>72</v>
      </c>
      <c r="C447" s="57" t="s">
        <v>70</v>
      </c>
      <c r="D447" s="56" t="s">
        <v>614</v>
      </c>
      <c r="E447" s="152"/>
      <c r="F447" s="55">
        <f aca="true" t="shared" si="58" ref="F447:G449">F448</f>
        <v>497</v>
      </c>
      <c r="G447" s="170">
        <f t="shared" si="58"/>
        <v>0</v>
      </c>
      <c r="H447" s="226">
        <f t="shared" si="57"/>
        <v>0</v>
      </c>
      <c r="N447" s="83"/>
      <c r="O447" s="83"/>
      <c r="P447" s="83"/>
      <c r="Q447" s="83"/>
      <c r="R447" s="86"/>
    </row>
    <row r="448" spans="1:18" s="28" customFormat="1" ht="12.75">
      <c r="A448" s="27" t="s">
        <v>622</v>
      </c>
      <c r="B448" s="57" t="s">
        <v>72</v>
      </c>
      <c r="C448" s="57" t="s">
        <v>70</v>
      </c>
      <c r="D448" s="56" t="s">
        <v>614</v>
      </c>
      <c r="E448" s="56" t="s">
        <v>105</v>
      </c>
      <c r="F448" s="55">
        <f t="shared" si="58"/>
        <v>497</v>
      </c>
      <c r="G448" s="170">
        <f t="shared" si="58"/>
        <v>0</v>
      </c>
      <c r="H448" s="226">
        <f t="shared" si="57"/>
        <v>0</v>
      </c>
      <c r="N448" s="83"/>
      <c r="O448" s="83"/>
      <c r="P448" s="83"/>
      <c r="Q448" s="83"/>
      <c r="R448" s="86"/>
    </row>
    <row r="449" spans="1:18" s="28" customFormat="1" ht="18" customHeight="1">
      <c r="A449" s="27" t="s">
        <v>99</v>
      </c>
      <c r="B449" s="57" t="s">
        <v>72</v>
      </c>
      <c r="C449" s="57" t="s">
        <v>70</v>
      </c>
      <c r="D449" s="56" t="s">
        <v>614</v>
      </c>
      <c r="E449" s="56" t="s">
        <v>100</v>
      </c>
      <c r="F449" s="55">
        <f t="shared" si="58"/>
        <v>497</v>
      </c>
      <c r="G449" s="170">
        <f t="shared" si="58"/>
        <v>0</v>
      </c>
      <c r="H449" s="226">
        <f t="shared" si="57"/>
        <v>0</v>
      </c>
      <c r="N449" s="83"/>
      <c r="O449" s="83"/>
      <c r="P449" s="83"/>
      <c r="Q449" s="83"/>
      <c r="R449" s="86"/>
    </row>
    <row r="450" spans="1:18" s="28" customFormat="1" ht="12.75">
      <c r="A450" s="27" t="s">
        <v>101</v>
      </c>
      <c r="B450" s="57" t="s">
        <v>72</v>
      </c>
      <c r="C450" s="57" t="s">
        <v>70</v>
      </c>
      <c r="D450" s="56" t="s">
        <v>614</v>
      </c>
      <c r="E450" s="56" t="s">
        <v>102</v>
      </c>
      <c r="F450" s="55">
        <f>'пр.4 вед.стр.'!G1299</f>
        <v>497</v>
      </c>
      <c r="G450" s="170">
        <f>'пр.4 вед.стр.'!H1299</f>
        <v>0</v>
      </c>
      <c r="H450" s="226">
        <f t="shared" si="57"/>
        <v>0</v>
      </c>
      <c r="N450" s="83"/>
      <c r="O450" s="83"/>
      <c r="P450" s="83"/>
      <c r="Q450" s="83"/>
      <c r="R450" s="86"/>
    </row>
    <row r="451" spans="1:18" s="28" customFormat="1" ht="26.25">
      <c r="A451" s="27" t="str">
        <f>'пр.4 вед.стр.'!A1300</f>
        <v>Субсидии на частичное возмещение затрат по оказанию ритуальных услуг на территории Сусуманского городского округа</v>
      </c>
      <c r="B451" s="57" t="s">
        <v>72</v>
      </c>
      <c r="C451" s="57" t="s">
        <v>70</v>
      </c>
      <c r="D451" s="56" t="s">
        <v>752</v>
      </c>
      <c r="E451" s="56"/>
      <c r="F451" s="55">
        <f aca="true" t="shared" si="59" ref="F451:G453">F452</f>
        <v>660</v>
      </c>
      <c r="G451" s="170">
        <f t="shared" si="59"/>
        <v>0</v>
      </c>
      <c r="H451" s="226">
        <f t="shared" si="57"/>
        <v>0</v>
      </c>
      <c r="N451" s="83"/>
      <c r="O451" s="83"/>
      <c r="P451" s="83"/>
      <c r="Q451" s="83"/>
      <c r="R451" s="86"/>
    </row>
    <row r="452" spans="1:18" s="28" customFormat="1" ht="12.75">
      <c r="A452" s="27" t="s">
        <v>129</v>
      </c>
      <c r="B452" s="57" t="s">
        <v>72</v>
      </c>
      <c r="C452" s="57" t="s">
        <v>70</v>
      </c>
      <c r="D452" s="56" t="s">
        <v>752</v>
      </c>
      <c r="E452" s="56" t="s">
        <v>130</v>
      </c>
      <c r="F452" s="55">
        <f t="shared" si="59"/>
        <v>660</v>
      </c>
      <c r="G452" s="170">
        <f t="shared" si="59"/>
        <v>0</v>
      </c>
      <c r="H452" s="226">
        <f t="shared" si="57"/>
        <v>0</v>
      </c>
      <c r="N452" s="83"/>
      <c r="O452" s="83"/>
      <c r="P452" s="83"/>
      <c r="Q452" s="83"/>
      <c r="R452" s="86"/>
    </row>
    <row r="453" spans="1:18" s="28" customFormat="1" ht="26.25">
      <c r="A453" s="27" t="s">
        <v>165</v>
      </c>
      <c r="B453" s="57" t="s">
        <v>72</v>
      </c>
      <c r="C453" s="57" t="s">
        <v>70</v>
      </c>
      <c r="D453" s="56" t="s">
        <v>752</v>
      </c>
      <c r="E453" s="56" t="s">
        <v>131</v>
      </c>
      <c r="F453" s="55">
        <f t="shared" si="59"/>
        <v>660</v>
      </c>
      <c r="G453" s="170">
        <f t="shared" si="59"/>
        <v>0</v>
      </c>
      <c r="H453" s="226">
        <f t="shared" si="57"/>
        <v>0</v>
      </c>
      <c r="N453" s="83"/>
      <c r="O453" s="83"/>
      <c r="P453" s="83"/>
      <c r="Q453" s="83"/>
      <c r="R453" s="86"/>
    </row>
    <row r="454" spans="1:18" s="28" customFormat="1" ht="26.25">
      <c r="A454" s="27" t="s">
        <v>621</v>
      </c>
      <c r="B454" s="57" t="s">
        <v>72</v>
      </c>
      <c r="C454" s="57" t="s">
        <v>70</v>
      </c>
      <c r="D454" s="56" t="s">
        <v>752</v>
      </c>
      <c r="E454" s="56" t="s">
        <v>620</v>
      </c>
      <c r="F454" s="55">
        <f>'пр.4 вед.стр.'!G1303</f>
        <v>660</v>
      </c>
      <c r="G454" s="170">
        <f>'пр.4 вед.стр.'!H1303</f>
        <v>0</v>
      </c>
      <c r="H454" s="226">
        <f t="shared" si="57"/>
        <v>0</v>
      </c>
      <c r="N454" s="83"/>
      <c r="O454" s="83"/>
      <c r="P454" s="83"/>
      <c r="Q454" s="83"/>
      <c r="R454" s="86"/>
    </row>
    <row r="455" spans="1:8" ht="12.75">
      <c r="A455" s="27" t="str">
        <f>'пр.4 вед.стр.'!A1304</f>
        <v>Услуги по захоронению не востребованных трупов</v>
      </c>
      <c r="B455" s="57" t="s">
        <v>72</v>
      </c>
      <c r="C455" s="57" t="s">
        <v>70</v>
      </c>
      <c r="D455" s="56" t="s">
        <v>754</v>
      </c>
      <c r="E455" s="56"/>
      <c r="F455" s="55">
        <f aca="true" t="shared" si="60" ref="F455:G457">F456</f>
        <v>140</v>
      </c>
      <c r="G455" s="170">
        <f t="shared" si="60"/>
        <v>140</v>
      </c>
      <c r="H455" s="226">
        <f t="shared" si="57"/>
        <v>100</v>
      </c>
    </row>
    <row r="456" spans="1:18" s="28" customFormat="1" ht="12.75">
      <c r="A456" s="27" t="s">
        <v>622</v>
      </c>
      <c r="B456" s="57" t="s">
        <v>72</v>
      </c>
      <c r="C456" s="57" t="s">
        <v>70</v>
      </c>
      <c r="D456" s="56" t="s">
        <v>754</v>
      </c>
      <c r="E456" s="56" t="s">
        <v>105</v>
      </c>
      <c r="F456" s="55">
        <f t="shared" si="60"/>
        <v>140</v>
      </c>
      <c r="G456" s="170">
        <f t="shared" si="60"/>
        <v>140</v>
      </c>
      <c r="H456" s="226">
        <f t="shared" si="57"/>
        <v>100</v>
      </c>
      <c r="N456" s="83"/>
      <c r="O456" s="83"/>
      <c r="P456" s="83"/>
      <c r="Q456" s="83"/>
      <c r="R456" s="86"/>
    </row>
    <row r="457" spans="1:18" s="28" customFormat="1" ht="12.75">
      <c r="A457" s="27" t="s">
        <v>99</v>
      </c>
      <c r="B457" s="57" t="s">
        <v>72</v>
      </c>
      <c r="C457" s="57" t="s">
        <v>70</v>
      </c>
      <c r="D457" s="56" t="s">
        <v>754</v>
      </c>
      <c r="E457" s="56" t="s">
        <v>100</v>
      </c>
      <c r="F457" s="55">
        <f t="shared" si="60"/>
        <v>140</v>
      </c>
      <c r="G457" s="170">
        <f t="shared" si="60"/>
        <v>140</v>
      </c>
      <c r="H457" s="226">
        <f t="shared" si="57"/>
        <v>100</v>
      </c>
      <c r="N457" s="83"/>
      <c r="O457" s="83"/>
      <c r="P457" s="83"/>
      <c r="Q457" s="83"/>
      <c r="R457" s="86"/>
    </row>
    <row r="458" spans="1:18" s="28" customFormat="1" ht="12.75">
      <c r="A458" s="27" t="s">
        <v>101</v>
      </c>
      <c r="B458" s="57" t="s">
        <v>72</v>
      </c>
      <c r="C458" s="57" t="s">
        <v>70</v>
      </c>
      <c r="D458" s="56" t="s">
        <v>754</v>
      </c>
      <c r="E458" s="56" t="s">
        <v>102</v>
      </c>
      <c r="F458" s="55">
        <f>'пр.4 вед.стр.'!G1307</f>
        <v>140</v>
      </c>
      <c r="G458" s="170">
        <f>'пр.4 вед.стр.'!H1307</f>
        <v>140</v>
      </c>
      <c r="H458" s="226">
        <f t="shared" si="57"/>
        <v>100</v>
      </c>
      <c r="N458" s="83"/>
      <c r="O458" s="83"/>
      <c r="P458" s="83"/>
      <c r="Q458" s="83"/>
      <c r="R458" s="86"/>
    </row>
    <row r="459" spans="1:18" s="28" customFormat="1" ht="29.25" customHeight="1">
      <c r="A459" s="27" t="str">
        <f>'пр.4 вед.стр.'!A1308</f>
        <v>Осуществление государственных полномочий по отлову и содержанию безнадзорных животных за счет средств областного бюджета</v>
      </c>
      <c r="B459" s="57" t="s">
        <v>72</v>
      </c>
      <c r="C459" s="57" t="s">
        <v>70</v>
      </c>
      <c r="D459" s="135" t="str">
        <f>'пр.4 вед.стр.'!E1308</f>
        <v>К6 0 00 74170</v>
      </c>
      <c r="E459" s="135"/>
      <c r="F459" s="132">
        <f aca="true" t="shared" si="61" ref="F459:G461">F460</f>
        <v>2080</v>
      </c>
      <c r="G459" s="171">
        <f t="shared" si="61"/>
        <v>383</v>
      </c>
      <c r="H459" s="226">
        <f t="shared" si="57"/>
        <v>18.41346153846154</v>
      </c>
      <c r="N459" s="83"/>
      <c r="O459" s="83"/>
      <c r="P459" s="83"/>
      <c r="Q459" s="83"/>
      <c r="R459" s="86"/>
    </row>
    <row r="460" spans="1:18" s="28" customFormat="1" ht="16.5" customHeight="1">
      <c r="A460" s="27" t="str">
        <f>'пр.4 вед.стр.'!A1309</f>
        <v>Закупка товаров, работ и услуг для обеспечения государственных (муниципальных) нужд</v>
      </c>
      <c r="B460" s="57" t="s">
        <v>72</v>
      </c>
      <c r="C460" s="57" t="s">
        <v>70</v>
      </c>
      <c r="D460" s="135" t="str">
        <f>'пр.4 вед.стр.'!E1309</f>
        <v>К6 0 00 74170</v>
      </c>
      <c r="E460" s="135" t="str">
        <f>'пр.4 вед.стр.'!F1309</f>
        <v>200</v>
      </c>
      <c r="F460" s="132">
        <f t="shared" si="61"/>
        <v>2080</v>
      </c>
      <c r="G460" s="171">
        <f t="shared" si="61"/>
        <v>383</v>
      </c>
      <c r="H460" s="226">
        <f t="shared" si="57"/>
        <v>18.41346153846154</v>
      </c>
      <c r="N460" s="83"/>
      <c r="O460" s="83"/>
      <c r="P460" s="83"/>
      <c r="Q460" s="83"/>
      <c r="R460" s="86"/>
    </row>
    <row r="461" spans="1:18" s="28" customFormat="1" ht="19.5" customHeight="1">
      <c r="A461" s="27" t="str">
        <f>'пр.4 вед.стр.'!A1310</f>
        <v>Иные закупки товаров, работ и услуг для обеспечения государственных и муниципальных нужд</v>
      </c>
      <c r="B461" s="57" t="s">
        <v>72</v>
      </c>
      <c r="C461" s="57" t="s">
        <v>70</v>
      </c>
      <c r="D461" s="135" t="str">
        <f>'пр.4 вед.стр.'!E1310</f>
        <v>К6 0 00 74170</v>
      </c>
      <c r="E461" s="135" t="str">
        <f>'пр.4 вед.стр.'!F1310</f>
        <v>240</v>
      </c>
      <c r="F461" s="132">
        <f t="shared" si="61"/>
        <v>2080</v>
      </c>
      <c r="G461" s="171">
        <f t="shared" si="61"/>
        <v>383</v>
      </c>
      <c r="H461" s="226">
        <f t="shared" si="57"/>
        <v>18.41346153846154</v>
      </c>
      <c r="N461" s="83"/>
      <c r="O461" s="83"/>
      <c r="P461" s="83"/>
      <c r="Q461" s="83"/>
      <c r="R461" s="86"/>
    </row>
    <row r="462" spans="1:18" s="28" customFormat="1" ht="12.75">
      <c r="A462" s="27" t="str">
        <f>'пр.4 вед.стр.'!A1311</f>
        <v>Прочая закупка товаров, работ и услуг для обеспечения государственных (муниципальных) нужд</v>
      </c>
      <c r="B462" s="57" t="s">
        <v>72</v>
      </c>
      <c r="C462" s="57" t="s">
        <v>70</v>
      </c>
      <c r="D462" s="135" t="str">
        <f>'пр.4 вед.стр.'!E1311</f>
        <v>К6 0 00 74170</v>
      </c>
      <c r="E462" s="135" t="str">
        <f>'пр.4 вед.стр.'!F1311</f>
        <v>244</v>
      </c>
      <c r="F462" s="132">
        <f>'пр.4 вед.стр.'!G1311</f>
        <v>2080</v>
      </c>
      <c r="G462" s="171">
        <f>'пр.4 вед.стр.'!H1311</f>
        <v>383</v>
      </c>
      <c r="H462" s="226">
        <f t="shared" si="57"/>
        <v>18.41346153846154</v>
      </c>
      <c r="N462" s="83"/>
      <c r="O462" s="83"/>
      <c r="P462" s="83"/>
      <c r="Q462" s="83"/>
      <c r="R462" s="86"/>
    </row>
    <row r="463" spans="1:18" s="28" customFormat="1" ht="12.75">
      <c r="A463" s="58" t="s">
        <v>616</v>
      </c>
      <c r="B463" s="59" t="s">
        <v>76</v>
      </c>
      <c r="C463" s="59" t="s">
        <v>36</v>
      </c>
      <c r="D463" s="73"/>
      <c r="E463" s="60"/>
      <c r="F463" s="130">
        <f>F464</f>
        <v>2982</v>
      </c>
      <c r="G463" s="173">
        <f>G464</f>
        <v>0</v>
      </c>
      <c r="H463" s="228">
        <f t="shared" si="57"/>
        <v>0</v>
      </c>
      <c r="N463" s="83"/>
      <c r="O463" s="83"/>
      <c r="P463" s="83"/>
      <c r="Q463" s="83"/>
      <c r="R463" s="86"/>
    </row>
    <row r="464" spans="1:18" s="28" customFormat="1" ht="12.75">
      <c r="A464" s="58" t="s">
        <v>493</v>
      </c>
      <c r="B464" s="59" t="s">
        <v>76</v>
      </c>
      <c r="C464" s="59" t="s">
        <v>72</v>
      </c>
      <c r="D464" s="73"/>
      <c r="E464" s="60"/>
      <c r="F464" s="130">
        <f>F465+F484</f>
        <v>2982</v>
      </c>
      <c r="G464" s="173">
        <f>G465+G484</f>
        <v>0</v>
      </c>
      <c r="H464" s="228">
        <f t="shared" si="57"/>
        <v>0</v>
      </c>
      <c r="N464" s="83"/>
      <c r="O464" s="83"/>
      <c r="P464" s="83"/>
      <c r="Q464" s="83"/>
      <c r="R464" s="86"/>
    </row>
    <row r="465" spans="1:18" s="28" customFormat="1" ht="28.5" customHeight="1">
      <c r="A465" s="27" t="str">
        <f>'пр.4 вед.стр.'!A1315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65" s="57" t="s">
        <v>76</v>
      </c>
      <c r="C465" s="57" t="s">
        <v>72</v>
      </c>
      <c r="D465" s="148" t="s">
        <v>495</v>
      </c>
      <c r="E465" s="56"/>
      <c r="F465" s="131">
        <f>F466+F475</f>
        <v>2650</v>
      </c>
      <c r="G465" s="174">
        <f>G466+G475</f>
        <v>0</v>
      </c>
      <c r="H465" s="226">
        <f t="shared" si="57"/>
        <v>0</v>
      </c>
      <c r="N465" s="86"/>
      <c r="O465" s="86"/>
      <c r="P465" s="86"/>
      <c r="Q465" s="86"/>
      <c r="R465" s="86"/>
    </row>
    <row r="466" spans="1:18" s="28" customFormat="1" ht="26.25">
      <c r="A466" s="27" t="str">
        <f>'пр.4 вед.стр.'!A1316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66" s="57" t="s">
        <v>76</v>
      </c>
      <c r="C466" s="57" t="s">
        <v>72</v>
      </c>
      <c r="D466" s="148" t="s">
        <v>496</v>
      </c>
      <c r="E466" s="56"/>
      <c r="F466" s="131">
        <f>F467+F471</f>
        <v>2100</v>
      </c>
      <c r="G466" s="174">
        <f>G467+G471</f>
        <v>0</v>
      </c>
      <c r="H466" s="226">
        <f t="shared" si="57"/>
        <v>0</v>
      </c>
      <c r="N466" s="86"/>
      <c r="O466" s="86"/>
      <c r="P466" s="86"/>
      <c r="Q466" s="86"/>
      <c r="R466" s="86"/>
    </row>
    <row r="467" spans="1:18" s="28" customFormat="1" ht="36" customHeight="1">
      <c r="A467" s="27" t="str">
        <f>'пр.4 вед.стр.'!A1317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467" s="57" t="s">
        <v>76</v>
      </c>
      <c r="C467" s="57" t="s">
        <v>72</v>
      </c>
      <c r="D467" s="148" t="s">
        <v>497</v>
      </c>
      <c r="E467" s="56"/>
      <c r="F467" s="131">
        <f aca="true" t="shared" si="62" ref="F467:G469">F468</f>
        <v>1900</v>
      </c>
      <c r="G467" s="174">
        <f t="shared" si="62"/>
        <v>0</v>
      </c>
      <c r="H467" s="226">
        <f t="shared" si="57"/>
        <v>0</v>
      </c>
      <c r="N467" s="86"/>
      <c r="O467" s="86"/>
      <c r="P467" s="86"/>
      <c r="Q467" s="86"/>
      <c r="R467" s="86"/>
    </row>
    <row r="468" spans="1:18" s="28" customFormat="1" ht="12.75">
      <c r="A468" s="27" t="s">
        <v>622</v>
      </c>
      <c r="B468" s="57" t="s">
        <v>76</v>
      </c>
      <c r="C468" s="57" t="s">
        <v>72</v>
      </c>
      <c r="D468" s="148" t="s">
        <v>497</v>
      </c>
      <c r="E468" s="56" t="s">
        <v>105</v>
      </c>
      <c r="F468" s="131">
        <f t="shared" si="62"/>
        <v>1900</v>
      </c>
      <c r="G468" s="174">
        <f t="shared" si="62"/>
        <v>0</v>
      </c>
      <c r="H468" s="226">
        <f t="shared" si="57"/>
        <v>0</v>
      </c>
      <c r="N468" s="83"/>
      <c r="O468" s="83"/>
      <c r="P468" s="83"/>
      <c r="Q468" s="83"/>
      <c r="R468" s="86"/>
    </row>
    <row r="469" spans="1:18" s="28" customFormat="1" ht="16.5" customHeight="1">
      <c r="A469" s="27" t="s">
        <v>99</v>
      </c>
      <c r="B469" s="57" t="s">
        <v>76</v>
      </c>
      <c r="C469" s="57" t="s">
        <v>72</v>
      </c>
      <c r="D469" s="148" t="s">
        <v>497</v>
      </c>
      <c r="E469" s="56" t="s">
        <v>100</v>
      </c>
      <c r="F469" s="131">
        <f t="shared" si="62"/>
        <v>1900</v>
      </c>
      <c r="G469" s="174">
        <f t="shared" si="62"/>
        <v>0</v>
      </c>
      <c r="H469" s="226">
        <f t="shared" si="57"/>
        <v>0</v>
      </c>
      <c r="N469" s="83"/>
      <c r="O469" s="83"/>
      <c r="P469" s="83"/>
      <c r="Q469" s="83"/>
      <c r="R469" s="86"/>
    </row>
    <row r="470" spans="1:18" s="28" customFormat="1" ht="13.5" customHeight="1">
      <c r="A470" s="27" t="s">
        <v>101</v>
      </c>
      <c r="B470" s="57" t="s">
        <v>76</v>
      </c>
      <c r="C470" s="57" t="s">
        <v>72</v>
      </c>
      <c r="D470" s="148" t="s">
        <v>497</v>
      </c>
      <c r="E470" s="56" t="s">
        <v>102</v>
      </c>
      <c r="F470" s="131">
        <f>'пр.4 вед.стр.'!G1320</f>
        <v>1900</v>
      </c>
      <c r="G470" s="174">
        <f>'пр.4 вед.стр.'!H1320</f>
        <v>0</v>
      </c>
      <c r="H470" s="226">
        <f t="shared" si="57"/>
        <v>0</v>
      </c>
      <c r="N470" s="83"/>
      <c r="O470" s="83"/>
      <c r="P470" s="83"/>
      <c r="Q470" s="83"/>
      <c r="R470" s="86"/>
    </row>
    <row r="471" spans="1:18" s="28" customFormat="1" ht="38.25" customHeight="1">
      <c r="A471" s="27" t="str">
        <f>'пр.4 вед.стр.'!A1321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471" s="57" t="s">
        <v>76</v>
      </c>
      <c r="C471" s="57" t="s">
        <v>72</v>
      </c>
      <c r="D471" s="148" t="s">
        <v>498</v>
      </c>
      <c r="E471" s="56"/>
      <c r="F471" s="131">
        <f aca="true" t="shared" si="63" ref="F471:G473">F472</f>
        <v>200</v>
      </c>
      <c r="G471" s="174">
        <f t="shared" si="63"/>
        <v>0</v>
      </c>
      <c r="H471" s="226">
        <f t="shared" si="57"/>
        <v>0</v>
      </c>
      <c r="N471" s="86"/>
      <c r="O471" s="86"/>
      <c r="P471" s="86"/>
      <c r="Q471" s="86"/>
      <c r="R471" s="86"/>
    </row>
    <row r="472" spans="1:18" s="28" customFormat="1" ht="12.75">
      <c r="A472" s="27" t="s">
        <v>622</v>
      </c>
      <c r="B472" s="57" t="s">
        <v>76</v>
      </c>
      <c r="C472" s="57" t="s">
        <v>72</v>
      </c>
      <c r="D472" s="148" t="s">
        <v>498</v>
      </c>
      <c r="E472" s="56" t="s">
        <v>105</v>
      </c>
      <c r="F472" s="131">
        <f t="shared" si="63"/>
        <v>200</v>
      </c>
      <c r="G472" s="174">
        <f t="shared" si="63"/>
        <v>0</v>
      </c>
      <c r="H472" s="226">
        <f t="shared" si="57"/>
        <v>0</v>
      </c>
      <c r="N472" s="83"/>
      <c r="O472" s="83"/>
      <c r="P472" s="83"/>
      <c r="Q472" s="83"/>
      <c r="R472" s="86"/>
    </row>
    <row r="473" spans="1:18" s="28" customFormat="1" ht="16.5" customHeight="1">
      <c r="A473" s="27" t="s">
        <v>99</v>
      </c>
      <c r="B473" s="57" t="s">
        <v>76</v>
      </c>
      <c r="C473" s="57" t="s">
        <v>72</v>
      </c>
      <c r="D473" s="148" t="s">
        <v>498</v>
      </c>
      <c r="E473" s="56" t="s">
        <v>100</v>
      </c>
      <c r="F473" s="131">
        <f t="shared" si="63"/>
        <v>200</v>
      </c>
      <c r="G473" s="174">
        <f t="shared" si="63"/>
        <v>0</v>
      </c>
      <c r="H473" s="226">
        <f t="shared" si="57"/>
        <v>0</v>
      </c>
      <c r="N473" s="83"/>
      <c r="O473" s="83"/>
      <c r="P473" s="83"/>
      <c r="Q473" s="83"/>
      <c r="R473" s="86"/>
    </row>
    <row r="474" spans="1:18" s="28" customFormat="1" ht="12.75" customHeight="1">
      <c r="A474" s="27" t="s">
        <v>101</v>
      </c>
      <c r="B474" s="57" t="s">
        <v>76</v>
      </c>
      <c r="C474" s="57" t="s">
        <v>72</v>
      </c>
      <c r="D474" s="148" t="s">
        <v>498</v>
      </c>
      <c r="E474" s="56" t="s">
        <v>102</v>
      </c>
      <c r="F474" s="131">
        <f>'пр.4 вед.стр.'!G1324</f>
        <v>200</v>
      </c>
      <c r="G474" s="174">
        <f>'пр.4 вед.стр.'!H1324</f>
        <v>0</v>
      </c>
      <c r="H474" s="226">
        <f t="shared" si="57"/>
        <v>0</v>
      </c>
      <c r="N474" s="83"/>
      <c r="O474" s="83"/>
      <c r="P474" s="83"/>
      <c r="Q474" s="83"/>
      <c r="R474" s="86"/>
    </row>
    <row r="475" spans="1:18" s="28" customFormat="1" ht="26.25">
      <c r="A475" s="27" t="str">
        <f>'пр.4 вед.стр.'!A438</f>
        <v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v>
      </c>
      <c r="B475" s="57" t="s">
        <v>76</v>
      </c>
      <c r="C475" s="57" t="s">
        <v>72</v>
      </c>
      <c r="D475" s="148" t="s">
        <v>500</v>
      </c>
      <c r="E475" s="56"/>
      <c r="F475" s="131">
        <f>F476+F480</f>
        <v>550</v>
      </c>
      <c r="G475" s="174">
        <f>G476+G480</f>
        <v>0</v>
      </c>
      <c r="H475" s="226">
        <f t="shared" si="57"/>
        <v>0</v>
      </c>
      <c r="N475" s="83"/>
      <c r="O475" s="83"/>
      <c r="P475" s="83"/>
      <c r="Q475" s="83"/>
      <c r="R475" s="86"/>
    </row>
    <row r="476" spans="1:18" s="28" customFormat="1" ht="24" customHeight="1">
      <c r="A476" s="27" t="str">
        <f>'пр.4 вед.стр.'!A439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476" s="57" t="s">
        <v>76</v>
      </c>
      <c r="C476" s="57" t="s">
        <v>72</v>
      </c>
      <c r="D476" s="148" t="s">
        <v>635</v>
      </c>
      <c r="E476" s="56"/>
      <c r="F476" s="131">
        <f aca="true" t="shared" si="64" ref="F476:G478">F477</f>
        <v>495</v>
      </c>
      <c r="G476" s="174">
        <f t="shared" si="64"/>
        <v>0</v>
      </c>
      <c r="H476" s="226">
        <f t="shared" si="57"/>
        <v>0</v>
      </c>
      <c r="N476" s="86"/>
      <c r="O476" s="86"/>
      <c r="P476" s="86"/>
      <c r="Q476" s="86"/>
      <c r="R476" s="86"/>
    </row>
    <row r="477" spans="1:18" s="28" customFormat="1" ht="12.75">
      <c r="A477" s="27" t="s">
        <v>622</v>
      </c>
      <c r="B477" s="57" t="s">
        <v>76</v>
      </c>
      <c r="C477" s="57" t="s">
        <v>72</v>
      </c>
      <c r="D477" s="148" t="s">
        <v>635</v>
      </c>
      <c r="E477" s="56" t="s">
        <v>105</v>
      </c>
      <c r="F477" s="131">
        <f t="shared" si="64"/>
        <v>495</v>
      </c>
      <c r="G477" s="174">
        <f t="shared" si="64"/>
        <v>0</v>
      </c>
      <c r="H477" s="226">
        <f t="shared" si="57"/>
        <v>0</v>
      </c>
      <c r="N477" s="83"/>
      <c r="O477" s="83"/>
      <c r="P477" s="83"/>
      <c r="Q477" s="83"/>
      <c r="R477" s="86"/>
    </row>
    <row r="478" spans="1:18" s="28" customFormat="1" ht="14.25" customHeight="1">
      <c r="A478" s="27" t="s">
        <v>99</v>
      </c>
      <c r="B478" s="57" t="s">
        <v>76</v>
      </c>
      <c r="C478" s="57" t="s">
        <v>72</v>
      </c>
      <c r="D478" s="148" t="s">
        <v>635</v>
      </c>
      <c r="E478" s="56" t="s">
        <v>100</v>
      </c>
      <c r="F478" s="131">
        <f t="shared" si="64"/>
        <v>495</v>
      </c>
      <c r="G478" s="174">
        <f t="shared" si="64"/>
        <v>0</v>
      </c>
      <c r="H478" s="226">
        <f t="shared" si="57"/>
        <v>0</v>
      </c>
      <c r="N478" s="83"/>
      <c r="O478" s="83"/>
      <c r="P478" s="83"/>
      <c r="Q478" s="83"/>
      <c r="R478" s="86"/>
    </row>
    <row r="479" spans="1:18" s="28" customFormat="1" ht="14.25" customHeight="1">
      <c r="A479" s="27" t="s">
        <v>101</v>
      </c>
      <c r="B479" s="57" t="s">
        <v>76</v>
      </c>
      <c r="C479" s="57" t="s">
        <v>72</v>
      </c>
      <c r="D479" s="148" t="s">
        <v>635</v>
      </c>
      <c r="E479" s="56" t="s">
        <v>102</v>
      </c>
      <c r="F479" s="131">
        <f>'пр.4 вед.стр.'!G442</f>
        <v>495</v>
      </c>
      <c r="G479" s="174">
        <f>'пр.4 вед.стр.'!H442</f>
        <v>0</v>
      </c>
      <c r="H479" s="226">
        <f t="shared" si="57"/>
        <v>0</v>
      </c>
      <c r="N479" s="83"/>
      <c r="O479" s="83"/>
      <c r="P479" s="83"/>
      <c r="Q479" s="83"/>
      <c r="R479" s="86"/>
    </row>
    <row r="480" spans="1:18" s="28" customFormat="1" ht="29.25" customHeight="1">
      <c r="A480" s="27" t="str">
        <f>'пр.4 вед.стр.'!A443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480" s="57" t="s">
        <v>76</v>
      </c>
      <c r="C480" s="57" t="s">
        <v>72</v>
      </c>
      <c r="D480" s="148" t="s">
        <v>636</v>
      </c>
      <c r="E480" s="56"/>
      <c r="F480" s="131">
        <f aca="true" t="shared" si="65" ref="F480:G482">F481</f>
        <v>55</v>
      </c>
      <c r="G480" s="174">
        <f t="shared" si="65"/>
        <v>0</v>
      </c>
      <c r="H480" s="226">
        <f t="shared" si="57"/>
        <v>0</v>
      </c>
      <c r="N480" s="86"/>
      <c r="O480" s="86"/>
      <c r="P480" s="86"/>
      <c r="Q480" s="86"/>
      <c r="R480" s="86"/>
    </row>
    <row r="481" spans="1:18" s="28" customFormat="1" ht="12.75">
      <c r="A481" s="27" t="s">
        <v>622</v>
      </c>
      <c r="B481" s="57" t="s">
        <v>76</v>
      </c>
      <c r="C481" s="57" t="s">
        <v>72</v>
      </c>
      <c r="D481" s="148" t="s">
        <v>636</v>
      </c>
      <c r="E481" s="56" t="s">
        <v>105</v>
      </c>
      <c r="F481" s="131">
        <f t="shared" si="65"/>
        <v>55</v>
      </c>
      <c r="G481" s="174">
        <f t="shared" si="65"/>
        <v>0</v>
      </c>
      <c r="H481" s="226">
        <f t="shared" si="57"/>
        <v>0</v>
      </c>
      <c r="N481" s="83"/>
      <c r="O481" s="83"/>
      <c r="P481" s="83"/>
      <c r="Q481" s="83"/>
      <c r="R481" s="86"/>
    </row>
    <row r="482" spans="1:18" s="28" customFormat="1" ht="15" customHeight="1">
      <c r="A482" s="27" t="s">
        <v>99</v>
      </c>
      <c r="B482" s="57" t="s">
        <v>76</v>
      </c>
      <c r="C482" s="57" t="s">
        <v>72</v>
      </c>
      <c r="D482" s="148" t="s">
        <v>636</v>
      </c>
      <c r="E482" s="56" t="s">
        <v>100</v>
      </c>
      <c r="F482" s="131">
        <f t="shared" si="65"/>
        <v>55</v>
      </c>
      <c r="G482" s="174">
        <f t="shared" si="65"/>
        <v>0</v>
      </c>
      <c r="H482" s="226">
        <f t="shared" si="57"/>
        <v>0</v>
      </c>
      <c r="N482" s="83"/>
      <c r="O482" s="83"/>
      <c r="P482" s="83"/>
      <c r="Q482" s="83"/>
      <c r="R482" s="86"/>
    </row>
    <row r="483" spans="1:18" s="28" customFormat="1" ht="17.25" customHeight="1">
      <c r="A483" s="27" t="s">
        <v>101</v>
      </c>
      <c r="B483" s="57" t="s">
        <v>76</v>
      </c>
      <c r="C483" s="57" t="s">
        <v>72</v>
      </c>
      <c r="D483" s="148" t="s">
        <v>636</v>
      </c>
      <c r="E483" s="56" t="s">
        <v>102</v>
      </c>
      <c r="F483" s="131">
        <f>'пр.4 вед.стр.'!G446</f>
        <v>55</v>
      </c>
      <c r="G483" s="174">
        <f>'пр.4 вед.стр.'!H446</f>
        <v>0</v>
      </c>
      <c r="H483" s="226">
        <f t="shared" si="57"/>
        <v>0</v>
      </c>
      <c r="N483" s="83"/>
      <c r="O483" s="83"/>
      <c r="P483" s="83"/>
      <c r="Q483" s="83"/>
      <c r="R483" s="86"/>
    </row>
    <row r="484" spans="1:18" s="28" customFormat="1" ht="30" customHeight="1">
      <c r="A484" s="27" t="str">
        <f>'пр.4 вед.стр.'!A1325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484" s="57" t="s">
        <v>76</v>
      </c>
      <c r="C484" s="57" t="s">
        <v>72</v>
      </c>
      <c r="D484" s="153" t="str">
        <f>'пр.4 вед.стр.'!E1325</f>
        <v>7W 0 00 00000</v>
      </c>
      <c r="E484" s="135"/>
      <c r="F484" s="135">
        <f>F485</f>
        <v>332</v>
      </c>
      <c r="G484" s="175">
        <f>G485</f>
        <v>0</v>
      </c>
      <c r="H484" s="226">
        <f t="shared" si="57"/>
        <v>0</v>
      </c>
      <c r="N484" s="83"/>
      <c r="O484" s="83"/>
      <c r="P484" s="83"/>
      <c r="Q484" s="83"/>
      <c r="R484" s="86"/>
    </row>
    <row r="485" spans="1:18" s="28" customFormat="1" ht="28.5" customHeight="1">
      <c r="A485" s="27" t="str">
        <f>'пр.4 вед.стр.'!A1326</f>
        <v>Основное мероприятие "Снос ветхого, заброшенного жилья на территории Сусуманского городского округа"</v>
      </c>
      <c r="B485" s="57" t="s">
        <v>76</v>
      </c>
      <c r="C485" s="57" t="s">
        <v>72</v>
      </c>
      <c r="D485" s="153" t="str">
        <f>'пр.4 вед.стр.'!E1326</f>
        <v>7W 0 01 00000</v>
      </c>
      <c r="E485" s="135"/>
      <c r="F485" s="135">
        <f>F486+F490</f>
        <v>332</v>
      </c>
      <c r="G485" s="175">
        <f>G486+G490</f>
        <v>0</v>
      </c>
      <c r="H485" s="226">
        <f t="shared" si="57"/>
        <v>0</v>
      </c>
      <c r="N485" s="83"/>
      <c r="O485" s="83"/>
      <c r="P485" s="83"/>
      <c r="Q485" s="83"/>
      <c r="R485" s="86"/>
    </row>
    <row r="486" spans="1:18" s="28" customFormat="1" ht="47.25" customHeight="1">
      <c r="A486" s="27" t="str">
        <f>'пр.4 вед.стр.'!A1327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486" s="57" t="s">
        <v>76</v>
      </c>
      <c r="C486" s="57" t="s">
        <v>72</v>
      </c>
      <c r="D486" s="153" t="str">
        <f>'пр.4 вед.стр.'!E1327</f>
        <v>7W 0 01 73520</v>
      </c>
      <c r="E486" s="135"/>
      <c r="F486" s="135">
        <f aca="true" t="shared" si="66" ref="F486:G488">F487</f>
        <v>316</v>
      </c>
      <c r="G486" s="175">
        <f t="shared" si="66"/>
        <v>0</v>
      </c>
      <c r="H486" s="226">
        <f t="shared" si="57"/>
        <v>0</v>
      </c>
      <c r="N486" s="83"/>
      <c r="O486" s="83"/>
      <c r="P486" s="83"/>
      <c r="Q486" s="83"/>
      <c r="R486" s="86"/>
    </row>
    <row r="487" spans="1:18" s="28" customFormat="1" ht="17.25" customHeight="1">
      <c r="A487" s="27" t="str">
        <f>'пр.4 вед.стр.'!A1328</f>
        <v>Закупка товаров, работ и услуг для обеспечения государственных (муниципальных) нужд</v>
      </c>
      <c r="B487" s="57" t="s">
        <v>76</v>
      </c>
      <c r="C487" s="57" t="s">
        <v>72</v>
      </c>
      <c r="D487" s="153" t="str">
        <f>'пр.4 вед.стр.'!E1328</f>
        <v>7W 0 01 73520</v>
      </c>
      <c r="E487" s="135" t="str">
        <f>'пр.4 вед.стр.'!F1328</f>
        <v>200</v>
      </c>
      <c r="F487" s="135">
        <f t="shared" si="66"/>
        <v>316</v>
      </c>
      <c r="G487" s="175">
        <f t="shared" si="66"/>
        <v>0</v>
      </c>
      <c r="H487" s="226">
        <f t="shared" si="57"/>
        <v>0</v>
      </c>
      <c r="N487" s="83"/>
      <c r="O487" s="83"/>
      <c r="P487" s="83"/>
      <c r="Q487" s="83"/>
      <c r="R487" s="86"/>
    </row>
    <row r="488" spans="1:18" s="28" customFormat="1" ht="17.25" customHeight="1">
      <c r="A488" s="27" t="str">
        <f>'пр.4 вед.стр.'!A1329</f>
        <v>Иные закупки товаров, работ и услуг для обеспечения государственных и муниципальных нужд</v>
      </c>
      <c r="B488" s="57" t="s">
        <v>76</v>
      </c>
      <c r="C488" s="57" t="s">
        <v>72</v>
      </c>
      <c r="D488" s="153" t="str">
        <f>'пр.4 вед.стр.'!E1329</f>
        <v>7W 0 01 73520</v>
      </c>
      <c r="E488" s="135" t="str">
        <f>'пр.4 вед.стр.'!F1329</f>
        <v>240</v>
      </c>
      <c r="F488" s="135">
        <f t="shared" si="66"/>
        <v>316</v>
      </c>
      <c r="G488" s="175">
        <f t="shared" si="66"/>
        <v>0</v>
      </c>
      <c r="H488" s="226">
        <f t="shared" si="57"/>
        <v>0</v>
      </c>
      <c r="N488" s="83"/>
      <c r="O488" s="83"/>
      <c r="P488" s="83"/>
      <c r="Q488" s="83"/>
      <c r="R488" s="86"/>
    </row>
    <row r="489" spans="1:18" s="28" customFormat="1" ht="17.25" customHeight="1">
      <c r="A489" s="27" t="str">
        <f>'пр.4 вед.стр.'!A1330</f>
        <v>Прочая закупка товаров, работ и услуг для обеспечения государственных (муниципальных) нужд</v>
      </c>
      <c r="B489" s="57" t="s">
        <v>76</v>
      </c>
      <c r="C489" s="57" t="s">
        <v>72</v>
      </c>
      <c r="D489" s="153" t="str">
        <f>'пр.4 вед.стр.'!E1330</f>
        <v>7W 0 01 73520</v>
      </c>
      <c r="E489" s="135" t="str">
        <f>'пр.4 вед.стр.'!F1330</f>
        <v>244</v>
      </c>
      <c r="F489" s="135">
        <f>'пр.4 вед.стр.'!G1330</f>
        <v>316</v>
      </c>
      <c r="G489" s="175">
        <f>'пр.4 вед.стр.'!H1330</f>
        <v>0</v>
      </c>
      <c r="H489" s="226">
        <f t="shared" si="57"/>
        <v>0</v>
      </c>
      <c r="N489" s="83"/>
      <c r="O489" s="83"/>
      <c r="P489" s="83"/>
      <c r="Q489" s="83"/>
      <c r="R489" s="86"/>
    </row>
    <row r="490" spans="1:18" s="28" customFormat="1" ht="40.5" customHeight="1">
      <c r="A490" s="27" t="str">
        <f>'пр.4 вед.стр.'!A1331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490" s="57" t="s">
        <v>76</v>
      </c>
      <c r="C490" s="57" t="s">
        <v>72</v>
      </c>
      <c r="D490" s="153" t="str">
        <f>'пр.4 вед.стр.'!E1331</f>
        <v>7W 0 01 S3520</v>
      </c>
      <c r="E490" s="135"/>
      <c r="F490" s="135">
        <f aca="true" t="shared" si="67" ref="F490:G492">F491</f>
        <v>16</v>
      </c>
      <c r="G490" s="175">
        <f t="shared" si="67"/>
        <v>0</v>
      </c>
      <c r="H490" s="226">
        <f t="shared" si="57"/>
        <v>0</v>
      </c>
      <c r="N490" s="83"/>
      <c r="O490" s="83"/>
      <c r="P490" s="83"/>
      <c r="Q490" s="83"/>
      <c r="R490" s="86"/>
    </row>
    <row r="491" spans="1:18" s="28" customFormat="1" ht="17.25" customHeight="1">
      <c r="A491" s="27" t="str">
        <f>'пр.4 вед.стр.'!A1332</f>
        <v>Закупка товаров, работ и услуг для обеспечения государственных (муниципальных) нужд</v>
      </c>
      <c r="B491" s="57" t="s">
        <v>76</v>
      </c>
      <c r="C491" s="57" t="s">
        <v>72</v>
      </c>
      <c r="D491" s="153" t="str">
        <f>'пр.4 вед.стр.'!E1332</f>
        <v>7W 0 01 S3520</v>
      </c>
      <c r="E491" s="135" t="str">
        <f>'пр.4 вед.стр.'!F1332</f>
        <v>200</v>
      </c>
      <c r="F491" s="135">
        <f t="shared" si="67"/>
        <v>16</v>
      </c>
      <c r="G491" s="175">
        <f t="shared" si="67"/>
        <v>0</v>
      </c>
      <c r="H491" s="226">
        <f t="shared" si="57"/>
        <v>0</v>
      </c>
      <c r="N491" s="83"/>
      <c r="O491" s="83"/>
      <c r="P491" s="83"/>
      <c r="Q491" s="83"/>
      <c r="R491" s="86"/>
    </row>
    <row r="492" spans="1:18" s="28" customFormat="1" ht="17.25" customHeight="1">
      <c r="A492" s="27" t="str">
        <f>'пр.4 вед.стр.'!A1333</f>
        <v>Иные закупки товаров, работ и услуг для обеспечения государственных и муниципальных нужд</v>
      </c>
      <c r="B492" s="57" t="s">
        <v>76</v>
      </c>
      <c r="C492" s="57" t="s">
        <v>72</v>
      </c>
      <c r="D492" s="153" t="str">
        <f>'пр.4 вед.стр.'!E1333</f>
        <v>7W 0 01 S3520</v>
      </c>
      <c r="E492" s="135" t="str">
        <f>'пр.4 вед.стр.'!F1333</f>
        <v>240</v>
      </c>
      <c r="F492" s="135">
        <f t="shared" si="67"/>
        <v>16</v>
      </c>
      <c r="G492" s="175">
        <f t="shared" si="67"/>
        <v>0</v>
      </c>
      <c r="H492" s="226">
        <f t="shared" si="57"/>
        <v>0</v>
      </c>
      <c r="N492" s="83"/>
      <c r="O492" s="83"/>
      <c r="P492" s="83"/>
      <c r="Q492" s="83"/>
      <c r="R492" s="86"/>
    </row>
    <row r="493" spans="1:18" s="28" customFormat="1" ht="17.25" customHeight="1">
      <c r="A493" s="27" t="str">
        <f>'пр.4 вед.стр.'!A1334</f>
        <v>Прочая закупка товаров, работ и услуг для обеспечения государственных (муниципальных) нужд</v>
      </c>
      <c r="B493" s="57" t="s">
        <v>76</v>
      </c>
      <c r="C493" s="57" t="s">
        <v>72</v>
      </c>
      <c r="D493" s="153" t="str">
        <f>'пр.4 вед.стр.'!E1334</f>
        <v>7W 0 01 S3520</v>
      </c>
      <c r="E493" s="135" t="str">
        <f>'пр.4 вед.стр.'!F1334</f>
        <v>244</v>
      </c>
      <c r="F493" s="135">
        <f>'пр.4 вед.стр.'!G1334</f>
        <v>16</v>
      </c>
      <c r="G493" s="175">
        <f>'пр.4 вед.стр.'!H1334</f>
        <v>0</v>
      </c>
      <c r="H493" s="226">
        <f t="shared" si="57"/>
        <v>0</v>
      </c>
      <c r="N493" s="83"/>
      <c r="O493" s="83"/>
      <c r="P493" s="83"/>
      <c r="Q493" s="83"/>
      <c r="R493" s="86"/>
    </row>
    <row r="494" spans="1:18" s="28" customFormat="1" ht="17.25" customHeight="1">
      <c r="A494" s="58" t="s">
        <v>8</v>
      </c>
      <c r="B494" s="60" t="s">
        <v>69</v>
      </c>
      <c r="C494" s="60" t="s">
        <v>36</v>
      </c>
      <c r="D494" s="56"/>
      <c r="E494" s="56"/>
      <c r="F494" s="61">
        <f>F495+F567+F677+F747+F831</f>
        <v>337193.3</v>
      </c>
      <c r="G494" s="169">
        <f>G495+G567+G677+G747+G831</f>
        <v>240696.7</v>
      </c>
      <c r="H494" s="228">
        <f t="shared" si="57"/>
        <v>71.38240884382935</v>
      </c>
      <c r="N494" s="83"/>
      <c r="O494" s="83"/>
      <c r="P494" s="83"/>
      <c r="Q494" s="83"/>
      <c r="R494" s="86"/>
    </row>
    <row r="495" spans="1:18" s="28" customFormat="1" ht="17.25" customHeight="1">
      <c r="A495" s="58" t="s">
        <v>9</v>
      </c>
      <c r="B495" s="60" t="s">
        <v>69</v>
      </c>
      <c r="C495" s="60" t="s">
        <v>66</v>
      </c>
      <c r="D495" s="60"/>
      <c r="E495" s="60"/>
      <c r="F495" s="61">
        <f>F514+F520+F526+F550+F560+F496+F544</f>
        <v>71522</v>
      </c>
      <c r="G495" s="169">
        <f>G514+G520+G526+G550+G560+G496+G544</f>
        <v>51493.5</v>
      </c>
      <c r="H495" s="228">
        <f t="shared" si="57"/>
        <v>71.99672827941053</v>
      </c>
      <c r="N495" s="83"/>
      <c r="O495" s="83"/>
      <c r="P495" s="83"/>
      <c r="Q495" s="83"/>
      <c r="R495" s="86"/>
    </row>
    <row r="496" spans="1:18" s="28" customFormat="1" ht="18" customHeight="1">
      <c r="A496" s="108" t="s">
        <v>453</v>
      </c>
      <c r="B496" s="56" t="s">
        <v>69</v>
      </c>
      <c r="C496" s="56" t="s">
        <v>66</v>
      </c>
      <c r="D496" s="148" t="s">
        <v>194</v>
      </c>
      <c r="E496" s="56"/>
      <c r="F496" s="55">
        <f>F497</f>
        <v>53269</v>
      </c>
      <c r="G496" s="170">
        <f>G497</f>
        <v>40604.5</v>
      </c>
      <c r="H496" s="226">
        <f t="shared" si="57"/>
        <v>76.22538436989619</v>
      </c>
      <c r="N496" s="83"/>
      <c r="O496" s="83"/>
      <c r="P496" s="83"/>
      <c r="Q496" s="83"/>
      <c r="R496" s="86"/>
    </row>
    <row r="497" spans="1:18" s="28" customFormat="1" ht="17.25" customHeight="1">
      <c r="A497" s="27" t="s">
        <v>750</v>
      </c>
      <c r="B497" s="56" t="s">
        <v>69</v>
      </c>
      <c r="C497" s="56" t="s">
        <v>66</v>
      </c>
      <c r="D497" s="56" t="s">
        <v>627</v>
      </c>
      <c r="E497" s="56"/>
      <c r="F497" s="55">
        <f>F498+F502+F506+F510</f>
        <v>53269</v>
      </c>
      <c r="G497" s="170">
        <f>G498+G502+G506+G510</f>
        <v>40604.5</v>
      </c>
      <c r="H497" s="226">
        <f t="shared" si="57"/>
        <v>76.22538436989619</v>
      </c>
      <c r="N497" s="83"/>
      <c r="O497" s="83"/>
      <c r="P497" s="83"/>
      <c r="Q497" s="83"/>
      <c r="R497" s="86"/>
    </row>
    <row r="498" spans="1:18" s="28" customFormat="1" ht="44.25" customHeight="1">
      <c r="A498" s="27" t="s">
        <v>513</v>
      </c>
      <c r="B498" s="56" t="s">
        <v>69</v>
      </c>
      <c r="C498" s="56" t="s">
        <v>66</v>
      </c>
      <c r="D498" s="56" t="s">
        <v>628</v>
      </c>
      <c r="E498" s="56"/>
      <c r="F498" s="55">
        <f aca="true" t="shared" si="68" ref="F498:G500">F499</f>
        <v>341.9</v>
      </c>
      <c r="G498" s="170">
        <f t="shared" si="68"/>
        <v>216.7</v>
      </c>
      <c r="H498" s="226">
        <f t="shared" si="57"/>
        <v>63.381105586428774</v>
      </c>
      <c r="N498" s="83"/>
      <c r="O498" s="83"/>
      <c r="P498" s="83"/>
      <c r="Q498" s="83"/>
      <c r="R498" s="86"/>
    </row>
    <row r="499" spans="1:18" s="28" customFormat="1" ht="33.75" customHeight="1">
      <c r="A499" s="27" t="s">
        <v>106</v>
      </c>
      <c r="B499" s="56" t="s">
        <v>69</v>
      </c>
      <c r="C499" s="56" t="s">
        <v>66</v>
      </c>
      <c r="D499" s="56" t="s">
        <v>628</v>
      </c>
      <c r="E499" s="56" t="s">
        <v>107</v>
      </c>
      <c r="F499" s="55">
        <f t="shared" si="68"/>
        <v>341.9</v>
      </c>
      <c r="G499" s="170">
        <f t="shared" si="68"/>
        <v>216.7</v>
      </c>
      <c r="H499" s="226">
        <f t="shared" si="57"/>
        <v>63.381105586428774</v>
      </c>
      <c r="N499" s="83"/>
      <c r="O499" s="83"/>
      <c r="P499" s="83"/>
      <c r="Q499" s="83"/>
      <c r="R499" s="86"/>
    </row>
    <row r="500" spans="1:18" s="28" customFormat="1" ht="17.25" customHeight="1">
      <c r="A500" s="27" t="s">
        <v>112</v>
      </c>
      <c r="B500" s="56" t="s">
        <v>69</v>
      </c>
      <c r="C500" s="56" t="s">
        <v>66</v>
      </c>
      <c r="D500" s="56" t="s">
        <v>628</v>
      </c>
      <c r="E500" s="56" t="s">
        <v>113</v>
      </c>
      <c r="F500" s="55">
        <f t="shared" si="68"/>
        <v>341.9</v>
      </c>
      <c r="G500" s="170">
        <f t="shared" si="68"/>
        <v>216.7</v>
      </c>
      <c r="H500" s="226">
        <f t="shared" si="57"/>
        <v>63.381105586428774</v>
      </c>
      <c r="N500" s="83"/>
      <c r="O500" s="83"/>
      <c r="P500" s="83"/>
      <c r="Q500" s="83"/>
      <c r="R500" s="86"/>
    </row>
    <row r="501" spans="1:18" s="28" customFormat="1" ht="30" customHeight="1">
      <c r="A501" s="27" t="s">
        <v>114</v>
      </c>
      <c r="B501" s="56" t="s">
        <v>69</v>
      </c>
      <c r="C501" s="56" t="s">
        <v>66</v>
      </c>
      <c r="D501" s="56" t="s">
        <v>628</v>
      </c>
      <c r="E501" s="56" t="s">
        <v>115</v>
      </c>
      <c r="F501" s="55">
        <f>'пр.4 вед.стр.'!G478</f>
        <v>341.9</v>
      </c>
      <c r="G501" s="170">
        <f>'пр.4 вед.стр.'!H478</f>
        <v>216.7</v>
      </c>
      <c r="H501" s="226">
        <f t="shared" si="57"/>
        <v>63.381105586428774</v>
      </c>
      <c r="N501" s="83"/>
      <c r="O501" s="83"/>
      <c r="P501" s="83"/>
      <c r="Q501" s="83"/>
      <c r="R501" s="86"/>
    </row>
    <row r="502" spans="1:18" s="28" customFormat="1" ht="41.25" customHeight="1">
      <c r="A502" s="27" t="s">
        <v>514</v>
      </c>
      <c r="B502" s="56" t="s">
        <v>69</v>
      </c>
      <c r="C502" s="56" t="s">
        <v>66</v>
      </c>
      <c r="D502" s="56" t="s">
        <v>629</v>
      </c>
      <c r="E502" s="56"/>
      <c r="F502" s="55">
        <f aca="true" t="shared" si="69" ref="F502:G504">F503</f>
        <v>1377.7</v>
      </c>
      <c r="G502" s="170">
        <f t="shared" si="69"/>
        <v>1106.7</v>
      </c>
      <c r="H502" s="226">
        <f t="shared" si="57"/>
        <v>80.32953473179938</v>
      </c>
      <c r="N502" s="83"/>
      <c r="O502" s="83"/>
      <c r="P502" s="83"/>
      <c r="Q502" s="83"/>
      <c r="R502" s="86"/>
    </row>
    <row r="503" spans="1:18" s="28" customFormat="1" ht="29.25" customHeight="1">
      <c r="A503" s="27" t="s">
        <v>106</v>
      </c>
      <c r="B503" s="56" t="s">
        <v>69</v>
      </c>
      <c r="C503" s="56" t="s">
        <v>66</v>
      </c>
      <c r="D503" s="56" t="s">
        <v>629</v>
      </c>
      <c r="E503" s="56" t="s">
        <v>107</v>
      </c>
      <c r="F503" s="55">
        <f t="shared" si="69"/>
        <v>1377.7</v>
      </c>
      <c r="G503" s="170">
        <f t="shared" si="69"/>
        <v>1106.7</v>
      </c>
      <c r="H503" s="226">
        <f t="shared" si="57"/>
        <v>80.32953473179938</v>
      </c>
      <c r="N503" s="83"/>
      <c r="O503" s="83"/>
      <c r="P503" s="83"/>
      <c r="Q503" s="83"/>
      <c r="R503" s="86"/>
    </row>
    <row r="504" spans="1:18" s="28" customFormat="1" ht="17.25" customHeight="1">
      <c r="A504" s="27" t="s">
        <v>112</v>
      </c>
      <c r="B504" s="56" t="s">
        <v>69</v>
      </c>
      <c r="C504" s="56" t="s">
        <v>66</v>
      </c>
      <c r="D504" s="56" t="s">
        <v>629</v>
      </c>
      <c r="E504" s="56" t="s">
        <v>113</v>
      </c>
      <c r="F504" s="55">
        <f t="shared" si="69"/>
        <v>1377.7</v>
      </c>
      <c r="G504" s="170">
        <f t="shared" si="69"/>
        <v>1106.7</v>
      </c>
      <c r="H504" s="226">
        <f t="shared" si="57"/>
        <v>80.32953473179938</v>
      </c>
      <c r="N504" s="83"/>
      <c r="O504" s="83"/>
      <c r="P504" s="83"/>
      <c r="Q504" s="83"/>
      <c r="R504" s="86"/>
    </row>
    <row r="505" spans="1:18" s="28" customFormat="1" ht="44.25" customHeight="1">
      <c r="A505" s="27" t="s">
        <v>114</v>
      </c>
      <c r="B505" s="56" t="s">
        <v>69</v>
      </c>
      <c r="C505" s="56" t="s">
        <v>66</v>
      </c>
      <c r="D505" s="56" t="s">
        <v>629</v>
      </c>
      <c r="E505" s="56" t="s">
        <v>115</v>
      </c>
      <c r="F505" s="55">
        <f>'пр.4 вед.стр.'!G482</f>
        <v>1377.7</v>
      </c>
      <c r="G505" s="170">
        <f>'пр.4 вед.стр.'!H482</f>
        <v>1106.7</v>
      </c>
      <c r="H505" s="226">
        <f t="shared" si="57"/>
        <v>80.32953473179938</v>
      </c>
      <c r="N505" s="83"/>
      <c r="O505" s="83"/>
      <c r="P505" s="83"/>
      <c r="Q505" s="83"/>
      <c r="R505" s="86"/>
    </row>
    <row r="506" spans="1:18" s="28" customFormat="1" ht="45.75" customHeight="1">
      <c r="A506" s="27" t="s">
        <v>515</v>
      </c>
      <c r="B506" s="56" t="s">
        <v>69</v>
      </c>
      <c r="C506" s="56" t="s">
        <v>66</v>
      </c>
      <c r="D506" s="56" t="s">
        <v>630</v>
      </c>
      <c r="E506" s="56"/>
      <c r="F506" s="55">
        <f aca="true" t="shared" si="70" ref="F506:G508">F507</f>
        <v>49835.5</v>
      </c>
      <c r="G506" s="170">
        <f t="shared" si="70"/>
        <v>37567.4</v>
      </c>
      <c r="H506" s="226">
        <f t="shared" si="57"/>
        <v>75.3828094430677</v>
      </c>
      <c r="N506" s="83"/>
      <c r="O506" s="83"/>
      <c r="P506" s="83"/>
      <c r="Q506" s="83"/>
      <c r="R506" s="86"/>
    </row>
    <row r="507" spans="1:18" s="28" customFormat="1" ht="30" customHeight="1">
      <c r="A507" s="27" t="s">
        <v>106</v>
      </c>
      <c r="B507" s="56" t="s">
        <v>69</v>
      </c>
      <c r="C507" s="56" t="s">
        <v>66</v>
      </c>
      <c r="D507" s="56" t="s">
        <v>630</v>
      </c>
      <c r="E507" s="56" t="s">
        <v>107</v>
      </c>
      <c r="F507" s="55">
        <f t="shared" si="70"/>
        <v>49835.5</v>
      </c>
      <c r="G507" s="170">
        <f t="shared" si="70"/>
        <v>37567.4</v>
      </c>
      <c r="H507" s="226">
        <f t="shared" si="57"/>
        <v>75.3828094430677</v>
      </c>
      <c r="N507" s="83"/>
      <c r="O507" s="83"/>
      <c r="P507" s="83"/>
      <c r="Q507" s="83"/>
      <c r="R507" s="86"/>
    </row>
    <row r="508" spans="1:18" s="28" customFormat="1" ht="17.25" customHeight="1">
      <c r="A508" s="27" t="s">
        <v>112</v>
      </c>
      <c r="B508" s="56" t="s">
        <v>69</v>
      </c>
      <c r="C508" s="56" t="s">
        <v>66</v>
      </c>
      <c r="D508" s="56" t="s">
        <v>630</v>
      </c>
      <c r="E508" s="56" t="s">
        <v>113</v>
      </c>
      <c r="F508" s="55">
        <f t="shared" si="70"/>
        <v>49835.5</v>
      </c>
      <c r="G508" s="170">
        <f t="shared" si="70"/>
        <v>37567.4</v>
      </c>
      <c r="H508" s="226">
        <f t="shared" si="57"/>
        <v>75.3828094430677</v>
      </c>
      <c r="N508" s="83"/>
      <c r="O508" s="83"/>
      <c r="P508" s="83"/>
      <c r="Q508" s="83"/>
      <c r="R508" s="86"/>
    </row>
    <row r="509" spans="1:18" s="28" customFormat="1" ht="39.75" customHeight="1">
      <c r="A509" s="27" t="s">
        <v>114</v>
      </c>
      <c r="B509" s="56" t="s">
        <v>69</v>
      </c>
      <c r="C509" s="56" t="s">
        <v>66</v>
      </c>
      <c r="D509" s="56" t="s">
        <v>630</v>
      </c>
      <c r="E509" s="56" t="s">
        <v>115</v>
      </c>
      <c r="F509" s="55">
        <f>'пр.4 вед.стр.'!G486</f>
        <v>49835.5</v>
      </c>
      <c r="G509" s="170">
        <f>'пр.4 вед.стр.'!H486</f>
        <v>37567.4</v>
      </c>
      <c r="H509" s="226">
        <f t="shared" si="57"/>
        <v>75.3828094430677</v>
      </c>
      <c r="N509" s="83"/>
      <c r="O509" s="83"/>
      <c r="P509" s="83"/>
      <c r="Q509" s="83"/>
      <c r="R509" s="86"/>
    </row>
    <row r="510" spans="1:18" s="28" customFormat="1" ht="43.5" customHeight="1">
      <c r="A510" s="27" t="s">
        <v>516</v>
      </c>
      <c r="B510" s="56" t="s">
        <v>69</v>
      </c>
      <c r="C510" s="56" t="s">
        <v>66</v>
      </c>
      <c r="D510" s="56" t="s">
        <v>631</v>
      </c>
      <c r="E510" s="56"/>
      <c r="F510" s="55">
        <f aca="true" t="shared" si="71" ref="F510:G512">F511</f>
        <v>1713.9</v>
      </c>
      <c r="G510" s="170">
        <f t="shared" si="71"/>
        <v>1713.7</v>
      </c>
      <c r="H510" s="226">
        <f aca="true" t="shared" si="72" ref="H510:H573">G510/F510*100</f>
        <v>99.98833070774256</v>
      </c>
      <c r="N510" s="83"/>
      <c r="O510" s="83"/>
      <c r="P510" s="83"/>
      <c r="Q510" s="83"/>
      <c r="R510" s="86"/>
    </row>
    <row r="511" spans="1:18" s="28" customFormat="1" ht="30.75" customHeight="1">
      <c r="A511" s="27" t="s">
        <v>106</v>
      </c>
      <c r="B511" s="56" t="s">
        <v>69</v>
      </c>
      <c r="C511" s="56" t="s">
        <v>66</v>
      </c>
      <c r="D511" s="56" t="s">
        <v>631</v>
      </c>
      <c r="E511" s="56" t="s">
        <v>107</v>
      </c>
      <c r="F511" s="55">
        <f t="shared" si="71"/>
        <v>1713.9</v>
      </c>
      <c r="G511" s="170">
        <f t="shared" si="71"/>
        <v>1713.7</v>
      </c>
      <c r="H511" s="226">
        <f t="shared" si="72"/>
        <v>99.98833070774256</v>
      </c>
      <c r="N511" s="83"/>
      <c r="O511" s="83"/>
      <c r="P511" s="83"/>
      <c r="Q511" s="83"/>
      <c r="R511" s="86"/>
    </row>
    <row r="512" spans="1:18" s="28" customFormat="1" ht="17.25" customHeight="1">
      <c r="A512" s="27" t="s">
        <v>112</v>
      </c>
      <c r="B512" s="56" t="s">
        <v>69</v>
      </c>
      <c r="C512" s="56" t="s">
        <v>66</v>
      </c>
      <c r="D512" s="56" t="s">
        <v>631</v>
      </c>
      <c r="E512" s="56" t="s">
        <v>113</v>
      </c>
      <c r="F512" s="55">
        <f t="shared" si="71"/>
        <v>1713.9</v>
      </c>
      <c r="G512" s="170">
        <f t="shared" si="71"/>
        <v>1713.7</v>
      </c>
      <c r="H512" s="226">
        <f t="shared" si="72"/>
        <v>99.98833070774256</v>
      </c>
      <c r="N512" s="83"/>
      <c r="O512" s="83"/>
      <c r="P512" s="83"/>
      <c r="Q512" s="83"/>
      <c r="R512" s="86"/>
    </row>
    <row r="513" spans="1:18" s="28" customFormat="1" ht="17.25" customHeight="1">
      <c r="A513" s="27" t="s">
        <v>116</v>
      </c>
      <c r="B513" s="56" t="s">
        <v>69</v>
      </c>
      <c r="C513" s="56" t="s">
        <v>66</v>
      </c>
      <c r="D513" s="56" t="s">
        <v>631</v>
      </c>
      <c r="E513" s="56" t="s">
        <v>117</v>
      </c>
      <c r="F513" s="55">
        <f>'пр.4 вед.стр.'!G490</f>
        <v>1713.9</v>
      </c>
      <c r="G513" s="170">
        <f>'пр.4 вед.стр.'!H490</f>
        <v>1713.7</v>
      </c>
      <c r="H513" s="226">
        <f t="shared" si="72"/>
        <v>99.98833070774256</v>
      </c>
      <c r="N513" s="83"/>
      <c r="O513" s="83"/>
      <c r="P513" s="83"/>
      <c r="Q513" s="83"/>
      <c r="R513" s="86"/>
    </row>
    <row r="514" spans="1:18" s="28" customFormat="1" ht="27" customHeight="1">
      <c r="A514" s="108" t="s">
        <v>517</v>
      </c>
      <c r="B514" s="56" t="s">
        <v>69</v>
      </c>
      <c r="C514" s="56" t="s">
        <v>66</v>
      </c>
      <c r="D514" s="148" t="s">
        <v>179</v>
      </c>
      <c r="E514" s="152"/>
      <c r="F514" s="55">
        <f aca="true" t="shared" si="73" ref="F514:G518">F515</f>
        <v>182.9</v>
      </c>
      <c r="G514" s="170">
        <f t="shared" si="73"/>
        <v>102.6</v>
      </c>
      <c r="H514" s="226">
        <f t="shared" si="72"/>
        <v>56.09622744669218</v>
      </c>
      <c r="N514" s="83"/>
      <c r="O514" s="83"/>
      <c r="P514" s="83"/>
      <c r="Q514" s="83"/>
      <c r="R514" s="86"/>
    </row>
    <row r="515" spans="1:18" s="28" customFormat="1" ht="28.5" customHeight="1">
      <c r="A515" s="108" t="s">
        <v>296</v>
      </c>
      <c r="B515" s="56" t="s">
        <v>69</v>
      </c>
      <c r="C515" s="56" t="s">
        <v>66</v>
      </c>
      <c r="D515" s="148" t="s">
        <v>518</v>
      </c>
      <c r="E515" s="152"/>
      <c r="F515" s="55">
        <f t="shared" si="73"/>
        <v>182.9</v>
      </c>
      <c r="G515" s="170">
        <f t="shared" si="73"/>
        <v>102.6</v>
      </c>
      <c r="H515" s="226">
        <f t="shared" si="72"/>
        <v>56.09622744669218</v>
      </c>
      <c r="N515" s="83"/>
      <c r="O515" s="83"/>
      <c r="P515" s="83"/>
      <c r="Q515" s="83"/>
      <c r="R515" s="86"/>
    </row>
    <row r="516" spans="1:18" s="28" customFormat="1" ht="17.25" customHeight="1">
      <c r="A516" s="108" t="s">
        <v>178</v>
      </c>
      <c r="B516" s="56" t="s">
        <v>69</v>
      </c>
      <c r="C516" s="56" t="s">
        <v>66</v>
      </c>
      <c r="D516" s="148" t="s">
        <v>519</v>
      </c>
      <c r="E516" s="152"/>
      <c r="F516" s="55">
        <f t="shared" si="73"/>
        <v>182.9</v>
      </c>
      <c r="G516" s="170">
        <f t="shared" si="73"/>
        <v>102.6</v>
      </c>
      <c r="H516" s="226">
        <f t="shared" si="72"/>
        <v>56.09622744669218</v>
      </c>
      <c r="N516" s="83"/>
      <c r="O516" s="83"/>
      <c r="P516" s="83"/>
      <c r="Q516" s="83"/>
      <c r="R516" s="86"/>
    </row>
    <row r="517" spans="1:18" s="28" customFormat="1" ht="24" customHeight="1">
      <c r="A517" s="27" t="s">
        <v>106</v>
      </c>
      <c r="B517" s="56" t="s">
        <v>69</v>
      </c>
      <c r="C517" s="56" t="s">
        <v>66</v>
      </c>
      <c r="D517" s="148" t="s">
        <v>519</v>
      </c>
      <c r="E517" s="56" t="s">
        <v>107</v>
      </c>
      <c r="F517" s="55">
        <f t="shared" si="73"/>
        <v>182.9</v>
      </c>
      <c r="G517" s="170">
        <f t="shared" si="73"/>
        <v>102.6</v>
      </c>
      <c r="H517" s="226">
        <f t="shared" si="72"/>
        <v>56.09622744669218</v>
      </c>
      <c r="N517" s="83"/>
      <c r="O517" s="83"/>
      <c r="P517" s="83"/>
      <c r="Q517" s="83"/>
      <c r="R517" s="86"/>
    </row>
    <row r="518" spans="1:18" s="28" customFormat="1" ht="17.25" customHeight="1">
      <c r="A518" s="27" t="s">
        <v>112</v>
      </c>
      <c r="B518" s="56" t="s">
        <v>69</v>
      </c>
      <c r="C518" s="56" t="s">
        <v>66</v>
      </c>
      <c r="D518" s="148" t="s">
        <v>519</v>
      </c>
      <c r="E518" s="56" t="s">
        <v>113</v>
      </c>
      <c r="F518" s="55">
        <f t="shared" si="73"/>
        <v>182.9</v>
      </c>
      <c r="G518" s="170">
        <f t="shared" si="73"/>
        <v>102.6</v>
      </c>
      <c r="H518" s="226">
        <f t="shared" si="72"/>
        <v>56.09622744669218</v>
      </c>
      <c r="N518" s="83"/>
      <c r="O518" s="83"/>
      <c r="P518" s="83"/>
      <c r="Q518" s="83"/>
      <c r="R518" s="86"/>
    </row>
    <row r="519" spans="1:18" s="28" customFormat="1" ht="17.25" customHeight="1">
      <c r="A519" s="27" t="s">
        <v>116</v>
      </c>
      <c r="B519" s="56" t="s">
        <v>69</v>
      </c>
      <c r="C519" s="56" t="s">
        <v>66</v>
      </c>
      <c r="D519" s="148" t="s">
        <v>519</v>
      </c>
      <c r="E519" s="56" t="s">
        <v>117</v>
      </c>
      <c r="F519" s="55">
        <f>'пр.4 вед.стр.'!G496</f>
        <v>182.9</v>
      </c>
      <c r="G519" s="170">
        <f>'пр.4 вед.стр.'!H496</f>
        <v>102.6</v>
      </c>
      <c r="H519" s="226">
        <f t="shared" si="72"/>
        <v>56.09622744669218</v>
      </c>
      <c r="N519" s="83"/>
      <c r="O519" s="83"/>
      <c r="P519" s="83"/>
      <c r="Q519" s="83"/>
      <c r="R519" s="86"/>
    </row>
    <row r="520" spans="1:18" s="28" customFormat="1" ht="34.5" customHeight="1">
      <c r="A520" s="108" t="s">
        <v>520</v>
      </c>
      <c r="B520" s="56" t="s">
        <v>69</v>
      </c>
      <c r="C520" s="56" t="s">
        <v>66</v>
      </c>
      <c r="D520" s="148" t="s">
        <v>180</v>
      </c>
      <c r="E520" s="56"/>
      <c r="F520" s="55">
        <f aca="true" t="shared" si="74" ref="F520:G524">F521</f>
        <v>180</v>
      </c>
      <c r="G520" s="170">
        <f t="shared" si="74"/>
        <v>144.1</v>
      </c>
      <c r="H520" s="226">
        <f t="shared" si="72"/>
        <v>80.05555555555556</v>
      </c>
      <c r="N520" s="83"/>
      <c r="O520" s="83"/>
      <c r="P520" s="83"/>
      <c r="Q520" s="83"/>
      <c r="R520" s="86"/>
    </row>
    <row r="521" spans="1:18" s="28" customFormat="1" ht="33" customHeight="1">
      <c r="A521" s="108" t="s">
        <v>285</v>
      </c>
      <c r="B521" s="56" t="s">
        <v>69</v>
      </c>
      <c r="C521" s="56" t="s">
        <v>66</v>
      </c>
      <c r="D521" s="148" t="s">
        <v>331</v>
      </c>
      <c r="E521" s="56"/>
      <c r="F521" s="55">
        <f t="shared" si="74"/>
        <v>180</v>
      </c>
      <c r="G521" s="170">
        <f t="shared" si="74"/>
        <v>144.1</v>
      </c>
      <c r="H521" s="226">
        <f t="shared" si="72"/>
        <v>80.05555555555556</v>
      </c>
      <c r="N521" s="83"/>
      <c r="O521" s="83"/>
      <c r="P521" s="83"/>
      <c r="Q521" s="83"/>
      <c r="R521" s="86"/>
    </row>
    <row r="522" spans="1:18" s="28" customFormat="1" ht="17.25" customHeight="1">
      <c r="A522" s="108" t="s">
        <v>521</v>
      </c>
      <c r="B522" s="56" t="s">
        <v>69</v>
      </c>
      <c r="C522" s="56" t="s">
        <v>66</v>
      </c>
      <c r="D522" s="148" t="s">
        <v>522</v>
      </c>
      <c r="E522" s="56"/>
      <c r="F522" s="55">
        <f t="shared" si="74"/>
        <v>180</v>
      </c>
      <c r="G522" s="170">
        <f t="shared" si="74"/>
        <v>144.1</v>
      </c>
      <c r="H522" s="226">
        <f t="shared" si="72"/>
        <v>80.05555555555556</v>
      </c>
      <c r="N522" s="83"/>
      <c r="O522" s="83"/>
      <c r="P522" s="83"/>
      <c r="Q522" s="83"/>
      <c r="R522" s="86"/>
    </row>
    <row r="523" spans="1:18" s="28" customFormat="1" ht="29.25" customHeight="1">
      <c r="A523" s="27" t="s">
        <v>106</v>
      </c>
      <c r="B523" s="56" t="s">
        <v>69</v>
      </c>
      <c r="C523" s="56" t="s">
        <v>66</v>
      </c>
      <c r="D523" s="148" t="s">
        <v>522</v>
      </c>
      <c r="E523" s="56" t="s">
        <v>107</v>
      </c>
      <c r="F523" s="55">
        <f t="shared" si="74"/>
        <v>180</v>
      </c>
      <c r="G523" s="170">
        <f t="shared" si="74"/>
        <v>144.1</v>
      </c>
      <c r="H523" s="226">
        <f t="shared" si="72"/>
        <v>80.05555555555556</v>
      </c>
      <c r="N523" s="83"/>
      <c r="O523" s="83"/>
      <c r="P523" s="83"/>
      <c r="Q523" s="83"/>
      <c r="R523" s="86"/>
    </row>
    <row r="524" spans="1:18" s="28" customFormat="1" ht="17.25" customHeight="1">
      <c r="A524" s="27" t="s">
        <v>112</v>
      </c>
      <c r="B524" s="56" t="s">
        <v>69</v>
      </c>
      <c r="C524" s="56" t="s">
        <v>66</v>
      </c>
      <c r="D524" s="148" t="s">
        <v>522</v>
      </c>
      <c r="E524" s="56" t="s">
        <v>113</v>
      </c>
      <c r="F524" s="55">
        <f t="shared" si="74"/>
        <v>180</v>
      </c>
      <c r="G524" s="170">
        <f t="shared" si="74"/>
        <v>144.1</v>
      </c>
      <c r="H524" s="226">
        <f t="shared" si="72"/>
        <v>80.05555555555556</v>
      </c>
      <c r="N524" s="83"/>
      <c r="O524" s="83"/>
      <c r="P524" s="83"/>
      <c r="Q524" s="83"/>
      <c r="R524" s="86"/>
    </row>
    <row r="525" spans="1:18" s="28" customFormat="1" ht="17.25" customHeight="1">
      <c r="A525" s="27" t="s">
        <v>116</v>
      </c>
      <c r="B525" s="56" t="s">
        <v>69</v>
      </c>
      <c r="C525" s="56" t="s">
        <v>66</v>
      </c>
      <c r="D525" s="148" t="s">
        <v>522</v>
      </c>
      <c r="E525" s="56" t="s">
        <v>117</v>
      </c>
      <c r="F525" s="55">
        <f>'пр.4 вед.стр.'!G502</f>
        <v>180</v>
      </c>
      <c r="G525" s="170">
        <f>'пр.4 вед.стр.'!H502</f>
        <v>144.1</v>
      </c>
      <c r="H525" s="226">
        <f t="shared" si="72"/>
        <v>80.05555555555556</v>
      </c>
      <c r="N525" s="83"/>
      <c r="O525" s="83"/>
      <c r="P525" s="83"/>
      <c r="Q525" s="83"/>
      <c r="R525" s="86"/>
    </row>
    <row r="526" spans="1:18" s="28" customFormat="1" ht="28.5" customHeight="1">
      <c r="A526" s="108" t="s">
        <v>523</v>
      </c>
      <c r="B526" s="56" t="s">
        <v>69</v>
      </c>
      <c r="C526" s="56" t="s">
        <v>66</v>
      </c>
      <c r="D526" s="148" t="s">
        <v>183</v>
      </c>
      <c r="E526" s="56"/>
      <c r="F526" s="55">
        <f>F527</f>
        <v>575.5</v>
      </c>
      <c r="G526" s="170">
        <f>G527</f>
        <v>288</v>
      </c>
      <c r="H526" s="226">
        <f t="shared" si="72"/>
        <v>50.043440486533456</v>
      </c>
      <c r="N526" s="83"/>
      <c r="O526" s="83"/>
      <c r="P526" s="83"/>
      <c r="Q526" s="83"/>
      <c r="R526" s="86"/>
    </row>
    <row r="527" spans="1:18" s="28" customFormat="1" ht="31.5" customHeight="1">
      <c r="A527" s="108" t="s">
        <v>256</v>
      </c>
      <c r="B527" s="56" t="s">
        <v>69</v>
      </c>
      <c r="C527" s="56" t="s">
        <v>66</v>
      </c>
      <c r="D527" s="148" t="s">
        <v>332</v>
      </c>
      <c r="E527" s="56"/>
      <c r="F527" s="55">
        <f>F528+F532+F536+F540</f>
        <v>575.5</v>
      </c>
      <c r="G527" s="170">
        <f>G528+G532+G536+G540</f>
        <v>288</v>
      </c>
      <c r="H527" s="226">
        <f t="shared" si="72"/>
        <v>50.043440486533456</v>
      </c>
      <c r="N527" s="83"/>
      <c r="O527" s="83"/>
      <c r="P527" s="83"/>
      <c r="Q527" s="83"/>
      <c r="R527" s="86"/>
    </row>
    <row r="528" spans="1:18" s="28" customFormat="1" ht="17.25" customHeight="1">
      <c r="A528" s="108" t="s">
        <v>182</v>
      </c>
      <c r="B528" s="56" t="s">
        <v>69</v>
      </c>
      <c r="C528" s="56" t="s">
        <v>66</v>
      </c>
      <c r="D528" s="148" t="s">
        <v>333</v>
      </c>
      <c r="E528" s="56"/>
      <c r="F528" s="55">
        <f aca="true" t="shared" si="75" ref="F528:G530">F529</f>
        <v>360.6</v>
      </c>
      <c r="G528" s="170">
        <f t="shared" si="75"/>
        <v>248.4</v>
      </c>
      <c r="H528" s="226">
        <f t="shared" si="72"/>
        <v>68.88519134775373</v>
      </c>
      <c r="N528" s="83"/>
      <c r="O528" s="83"/>
      <c r="P528" s="83"/>
      <c r="Q528" s="83"/>
      <c r="R528" s="86"/>
    </row>
    <row r="529" spans="1:18" s="28" customFormat="1" ht="30" customHeight="1">
      <c r="A529" s="27" t="s">
        <v>106</v>
      </c>
      <c r="B529" s="56" t="s">
        <v>69</v>
      </c>
      <c r="C529" s="56" t="s">
        <v>66</v>
      </c>
      <c r="D529" s="148" t="s">
        <v>333</v>
      </c>
      <c r="E529" s="56" t="s">
        <v>107</v>
      </c>
      <c r="F529" s="55">
        <f t="shared" si="75"/>
        <v>360.6</v>
      </c>
      <c r="G529" s="170">
        <f t="shared" si="75"/>
        <v>248.4</v>
      </c>
      <c r="H529" s="226">
        <f t="shared" si="72"/>
        <v>68.88519134775373</v>
      </c>
      <c r="N529" s="83"/>
      <c r="O529" s="83"/>
      <c r="P529" s="83"/>
      <c r="Q529" s="83"/>
      <c r="R529" s="86"/>
    </row>
    <row r="530" spans="1:18" s="28" customFormat="1" ht="17.25" customHeight="1">
      <c r="A530" s="27" t="s">
        <v>112</v>
      </c>
      <c r="B530" s="56" t="s">
        <v>69</v>
      </c>
      <c r="C530" s="56" t="s">
        <v>66</v>
      </c>
      <c r="D530" s="148" t="s">
        <v>333</v>
      </c>
      <c r="E530" s="56" t="s">
        <v>113</v>
      </c>
      <c r="F530" s="55">
        <f t="shared" si="75"/>
        <v>360.6</v>
      </c>
      <c r="G530" s="170">
        <f t="shared" si="75"/>
        <v>248.4</v>
      </c>
      <c r="H530" s="226">
        <f t="shared" si="72"/>
        <v>68.88519134775373</v>
      </c>
      <c r="N530" s="83"/>
      <c r="O530" s="83"/>
      <c r="P530" s="83"/>
      <c r="Q530" s="83"/>
      <c r="R530" s="86"/>
    </row>
    <row r="531" spans="1:18" s="28" customFormat="1" ht="17.25" customHeight="1">
      <c r="A531" s="27" t="s">
        <v>116</v>
      </c>
      <c r="B531" s="56" t="s">
        <v>69</v>
      </c>
      <c r="C531" s="56" t="s">
        <v>66</v>
      </c>
      <c r="D531" s="148" t="s">
        <v>333</v>
      </c>
      <c r="E531" s="56" t="s">
        <v>117</v>
      </c>
      <c r="F531" s="55">
        <f>'пр.4 вед.стр.'!G508</f>
        <v>360.6</v>
      </c>
      <c r="G531" s="170">
        <f>'пр.4 вед.стр.'!H508</f>
        <v>248.4</v>
      </c>
      <c r="H531" s="226">
        <f t="shared" si="72"/>
        <v>68.88519134775373</v>
      </c>
      <c r="N531" s="83"/>
      <c r="O531" s="83"/>
      <c r="P531" s="83"/>
      <c r="Q531" s="83"/>
      <c r="R531" s="86"/>
    </row>
    <row r="532" spans="1:18" s="28" customFormat="1" ht="17.25" customHeight="1">
      <c r="A532" s="108" t="s">
        <v>295</v>
      </c>
      <c r="B532" s="56" t="s">
        <v>69</v>
      </c>
      <c r="C532" s="56" t="s">
        <v>66</v>
      </c>
      <c r="D532" s="148" t="s">
        <v>334</v>
      </c>
      <c r="E532" s="56"/>
      <c r="F532" s="55">
        <f aca="true" t="shared" si="76" ref="F532:G534">F533</f>
        <v>147.1</v>
      </c>
      <c r="G532" s="170">
        <f t="shared" si="76"/>
        <v>0</v>
      </c>
      <c r="H532" s="226">
        <f t="shared" si="72"/>
        <v>0</v>
      </c>
      <c r="N532" s="83"/>
      <c r="O532" s="83"/>
      <c r="P532" s="83"/>
      <c r="Q532" s="83"/>
      <c r="R532" s="86"/>
    </row>
    <row r="533" spans="1:18" s="28" customFormat="1" ht="30" customHeight="1">
      <c r="A533" s="27" t="s">
        <v>106</v>
      </c>
      <c r="B533" s="56" t="s">
        <v>69</v>
      </c>
      <c r="C533" s="56" t="s">
        <v>66</v>
      </c>
      <c r="D533" s="148" t="s">
        <v>334</v>
      </c>
      <c r="E533" s="56" t="s">
        <v>107</v>
      </c>
      <c r="F533" s="55">
        <f t="shared" si="76"/>
        <v>147.1</v>
      </c>
      <c r="G533" s="170">
        <f t="shared" si="76"/>
        <v>0</v>
      </c>
      <c r="H533" s="226">
        <f t="shared" si="72"/>
        <v>0</v>
      </c>
      <c r="N533" s="83"/>
      <c r="O533" s="83"/>
      <c r="P533" s="83"/>
      <c r="Q533" s="83"/>
      <c r="R533" s="86"/>
    </row>
    <row r="534" spans="1:18" s="28" customFormat="1" ht="17.25" customHeight="1">
      <c r="A534" s="27" t="s">
        <v>112</v>
      </c>
      <c r="B534" s="56" t="s">
        <v>69</v>
      </c>
      <c r="C534" s="56" t="s">
        <v>66</v>
      </c>
      <c r="D534" s="148" t="s">
        <v>334</v>
      </c>
      <c r="E534" s="56" t="s">
        <v>113</v>
      </c>
      <c r="F534" s="55">
        <f t="shared" si="76"/>
        <v>147.1</v>
      </c>
      <c r="G534" s="170">
        <f t="shared" si="76"/>
        <v>0</v>
      </c>
      <c r="H534" s="226">
        <f t="shared" si="72"/>
        <v>0</v>
      </c>
      <c r="N534" s="83"/>
      <c r="O534" s="83"/>
      <c r="P534" s="83"/>
      <c r="Q534" s="83"/>
      <c r="R534" s="86"/>
    </row>
    <row r="535" spans="1:18" s="28" customFormat="1" ht="17.25" customHeight="1">
      <c r="A535" s="27" t="s">
        <v>116</v>
      </c>
      <c r="B535" s="56" t="s">
        <v>69</v>
      </c>
      <c r="C535" s="56" t="s">
        <v>66</v>
      </c>
      <c r="D535" s="148" t="s">
        <v>334</v>
      </c>
      <c r="E535" s="56" t="s">
        <v>117</v>
      </c>
      <c r="F535" s="55">
        <f>'пр.4 вед.стр.'!G512</f>
        <v>147.1</v>
      </c>
      <c r="G535" s="170">
        <f>'пр.4 вед.стр.'!H512</f>
        <v>0</v>
      </c>
      <c r="H535" s="226">
        <f t="shared" si="72"/>
        <v>0</v>
      </c>
      <c r="N535" s="83"/>
      <c r="O535" s="83"/>
      <c r="P535" s="83"/>
      <c r="Q535" s="83"/>
      <c r="R535" s="86"/>
    </row>
    <row r="536" spans="1:18" s="28" customFormat="1" ht="26.25" customHeight="1">
      <c r="A536" s="108" t="s">
        <v>623</v>
      </c>
      <c r="B536" s="56" t="s">
        <v>69</v>
      </c>
      <c r="C536" s="56" t="s">
        <v>66</v>
      </c>
      <c r="D536" s="148" t="s">
        <v>335</v>
      </c>
      <c r="E536" s="56"/>
      <c r="F536" s="55">
        <f aca="true" t="shared" si="77" ref="F536:G538">F537</f>
        <v>22.8</v>
      </c>
      <c r="G536" s="170">
        <f t="shared" si="77"/>
        <v>9.6</v>
      </c>
      <c r="H536" s="226">
        <f t="shared" si="72"/>
        <v>42.10526315789473</v>
      </c>
      <c r="N536" s="83"/>
      <c r="O536" s="83"/>
      <c r="P536" s="83"/>
      <c r="Q536" s="83"/>
      <c r="R536" s="86"/>
    </row>
    <row r="537" spans="1:18" s="28" customFormat="1" ht="27" customHeight="1">
      <c r="A537" s="27" t="s">
        <v>106</v>
      </c>
      <c r="B537" s="56" t="s">
        <v>69</v>
      </c>
      <c r="C537" s="56" t="s">
        <v>66</v>
      </c>
      <c r="D537" s="148" t="s">
        <v>335</v>
      </c>
      <c r="E537" s="56" t="s">
        <v>107</v>
      </c>
      <c r="F537" s="55">
        <f t="shared" si="77"/>
        <v>22.8</v>
      </c>
      <c r="G537" s="170">
        <f t="shared" si="77"/>
        <v>9.6</v>
      </c>
      <c r="H537" s="226">
        <f t="shared" si="72"/>
        <v>42.10526315789473</v>
      </c>
      <c r="N537" s="83"/>
      <c r="O537" s="83"/>
      <c r="P537" s="83"/>
      <c r="Q537" s="83"/>
      <c r="R537" s="86"/>
    </row>
    <row r="538" spans="1:18" s="28" customFormat="1" ht="17.25" customHeight="1">
      <c r="A538" s="27" t="s">
        <v>112</v>
      </c>
      <c r="B538" s="56" t="s">
        <v>69</v>
      </c>
      <c r="C538" s="56" t="s">
        <v>66</v>
      </c>
      <c r="D538" s="148" t="s">
        <v>335</v>
      </c>
      <c r="E538" s="56" t="s">
        <v>113</v>
      </c>
      <c r="F538" s="55">
        <f t="shared" si="77"/>
        <v>22.8</v>
      </c>
      <c r="G538" s="170">
        <f t="shared" si="77"/>
        <v>9.6</v>
      </c>
      <c r="H538" s="226">
        <f t="shared" si="72"/>
        <v>42.10526315789473</v>
      </c>
      <c r="N538" s="83"/>
      <c r="O538" s="83"/>
      <c r="P538" s="83"/>
      <c r="Q538" s="83"/>
      <c r="R538" s="86"/>
    </row>
    <row r="539" spans="1:18" s="28" customFormat="1" ht="17.25" customHeight="1">
      <c r="A539" s="27" t="s">
        <v>116</v>
      </c>
      <c r="B539" s="56" t="s">
        <v>69</v>
      </c>
      <c r="C539" s="56" t="s">
        <v>66</v>
      </c>
      <c r="D539" s="148" t="s">
        <v>335</v>
      </c>
      <c r="E539" s="56" t="s">
        <v>117</v>
      </c>
      <c r="F539" s="55">
        <f>'пр.4 вед.стр.'!G516</f>
        <v>22.8</v>
      </c>
      <c r="G539" s="170">
        <f>'пр.4 вед.стр.'!H516</f>
        <v>9.6</v>
      </c>
      <c r="H539" s="226">
        <f t="shared" si="72"/>
        <v>42.10526315789473</v>
      </c>
      <c r="N539" s="83"/>
      <c r="O539" s="83"/>
      <c r="P539" s="83"/>
      <c r="Q539" s="83"/>
      <c r="R539" s="86"/>
    </row>
    <row r="540" spans="1:18" s="28" customFormat="1" ht="17.25" customHeight="1">
      <c r="A540" s="27" t="s">
        <v>524</v>
      </c>
      <c r="B540" s="56" t="s">
        <v>69</v>
      </c>
      <c r="C540" s="56" t="s">
        <v>66</v>
      </c>
      <c r="D540" s="148" t="s">
        <v>525</v>
      </c>
      <c r="E540" s="56"/>
      <c r="F540" s="55">
        <f aca="true" t="shared" si="78" ref="F540:G542">F541</f>
        <v>45</v>
      </c>
      <c r="G540" s="170">
        <f t="shared" si="78"/>
        <v>30</v>
      </c>
      <c r="H540" s="226">
        <f t="shared" si="72"/>
        <v>66.66666666666666</v>
      </c>
      <c r="N540" s="83"/>
      <c r="O540" s="83"/>
      <c r="P540" s="83"/>
      <c r="Q540" s="83"/>
      <c r="R540" s="86"/>
    </row>
    <row r="541" spans="1:18" s="28" customFormat="1" ht="30" customHeight="1">
      <c r="A541" s="27" t="s">
        <v>106</v>
      </c>
      <c r="B541" s="56" t="s">
        <v>69</v>
      </c>
      <c r="C541" s="56" t="s">
        <v>66</v>
      </c>
      <c r="D541" s="148" t="s">
        <v>525</v>
      </c>
      <c r="E541" s="56" t="s">
        <v>107</v>
      </c>
      <c r="F541" s="55">
        <f t="shared" si="78"/>
        <v>45</v>
      </c>
      <c r="G541" s="170">
        <f t="shared" si="78"/>
        <v>30</v>
      </c>
      <c r="H541" s="226">
        <f t="shared" si="72"/>
        <v>66.66666666666666</v>
      </c>
      <c r="N541" s="83"/>
      <c r="O541" s="83"/>
      <c r="P541" s="83"/>
      <c r="Q541" s="83"/>
      <c r="R541" s="86"/>
    </row>
    <row r="542" spans="1:18" s="28" customFormat="1" ht="17.25" customHeight="1">
      <c r="A542" s="27" t="s">
        <v>112</v>
      </c>
      <c r="B542" s="56" t="s">
        <v>69</v>
      </c>
      <c r="C542" s="56" t="s">
        <v>66</v>
      </c>
      <c r="D542" s="148" t="s">
        <v>525</v>
      </c>
      <c r="E542" s="56" t="s">
        <v>113</v>
      </c>
      <c r="F542" s="55">
        <f t="shared" si="78"/>
        <v>45</v>
      </c>
      <c r="G542" s="170">
        <f t="shared" si="78"/>
        <v>30</v>
      </c>
      <c r="H542" s="226">
        <f t="shared" si="72"/>
        <v>66.66666666666666</v>
      </c>
      <c r="N542" s="83"/>
      <c r="O542" s="83"/>
      <c r="P542" s="83"/>
      <c r="Q542" s="83"/>
      <c r="R542" s="86"/>
    </row>
    <row r="543" spans="1:18" s="28" customFormat="1" ht="17.25" customHeight="1">
      <c r="A543" s="27" t="s">
        <v>116</v>
      </c>
      <c r="B543" s="56" t="s">
        <v>69</v>
      </c>
      <c r="C543" s="56" t="s">
        <v>66</v>
      </c>
      <c r="D543" s="148" t="s">
        <v>525</v>
      </c>
      <c r="E543" s="56" t="s">
        <v>117</v>
      </c>
      <c r="F543" s="55">
        <f>'пр.4 вед.стр.'!G520</f>
        <v>45</v>
      </c>
      <c r="G543" s="170">
        <f>'пр.4 вед.стр.'!H520</f>
        <v>30</v>
      </c>
      <c r="H543" s="226">
        <f t="shared" si="72"/>
        <v>66.66666666666666</v>
      </c>
      <c r="N543" s="83"/>
      <c r="O543" s="83"/>
      <c r="P543" s="83"/>
      <c r="Q543" s="83"/>
      <c r="R543" s="86"/>
    </row>
    <row r="544" spans="1:18" s="28" customFormat="1" ht="30" customHeight="1">
      <c r="A544" s="27" t="s">
        <v>458</v>
      </c>
      <c r="B544" s="56" t="s">
        <v>69</v>
      </c>
      <c r="C544" s="56" t="s">
        <v>66</v>
      </c>
      <c r="D544" s="56" t="s">
        <v>459</v>
      </c>
      <c r="E544" s="56"/>
      <c r="F544" s="55">
        <f aca="true" t="shared" si="79" ref="F544:G548">F545</f>
        <v>10</v>
      </c>
      <c r="G544" s="170">
        <f t="shared" si="79"/>
        <v>4</v>
      </c>
      <c r="H544" s="226">
        <f t="shared" si="72"/>
        <v>40</v>
      </c>
      <c r="N544" s="83"/>
      <c r="O544" s="83"/>
      <c r="P544" s="83"/>
      <c r="Q544" s="83"/>
      <c r="R544" s="86"/>
    </row>
    <row r="545" spans="1:18" s="28" customFormat="1" ht="17.25" customHeight="1">
      <c r="A545" s="27" t="s">
        <v>470</v>
      </c>
      <c r="B545" s="56" t="s">
        <v>69</v>
      </c>
      <c r="C545" s="56" t="s">
        <v>66</v>
      </c>
      <c r="D545" s="56" t="s">
        <v>471</v>
      </c>
      <c r="E545" s="56"/>
      <c r="F545" s="129">
        <f t="shared" si="79"/>
        <v>10</v>
      </c>
      <c r="G545" s="176">
        <f t="shared" si="79"/>
        <v>4</v>
      </c>
      <c r="H545" s="226">
        <f t="shared" si="72"/>
        <v>40</v>
      </c>
      <c r="N545" s="83"/>
      <c r="O545" s="83"/>
      <c r="P545" s="83"/>
      <c r="Q545" s="83"/>
      <c r="R545" s="86"/>
    </row>
    <row r="546" spans="1:18" s="28" customFormat="1" ht="29.25" customHeight="1">
      <c r="A546" s="27" t="s">
        <v>472</v>
      </c>
      <c r="B546" s="56" t="s">
        <v>69</v>
      </c>
      <c r="C546" s="56" t="s">
        <v>66</v>
      </c>
      <c r="D546" s="56" t="s">
        <v>473</v>
      </c>
      <c r="E546" s="56"/>
      <c r="F546" s="55">
        <f t="shared" si="79"/>
        <v>10</v>
      </c>
      <c r="G546" s="170">
        <f t="shared" si="79"/>
        <v>4</v>
      </c>
      <c r="H546" s="226">
        <f t="shared" si="72"/>
        <v>40</v>
      </c>
      <c r="N546" s="83"/>
      <c r="O546" s="83"/>
      <c r="P546" s="83"/>
      <c r="Q546" s="83"/>
      <c r="R546" s="86"/>
    </row>
    <row r="547" spans="1:18" s="28" customFormat="1" ht="27.75" customHeight="1">
      <c r="A547" s="27" t="s">
        <v>106</v>
      </c>
      <c r="B547" s="56" t="s">
        <v>69</v>
      </c>
      <c r="C547" s="56" t="s">
        <v>66</v>
      </c>
      <c r="D547" s="56" t="s">
        <v>473</v>
      </c>
      <c r="E547" s="56" t="s">
        <v>107</v>
      </c>
      <c r="F547" s="55">
        <f t="shared" si="79"/>
        <v>10</v>
      </c>
      <c r="G547" s="170">
        <f t="shared" si="79"/>
        <v>4</v>
      </c>
      <c r="H547" s="226">
        <f t="shared" si="72"/>
        <v>40</v>
      </c>
      <c r="N547" s="83"/>
      <c r="O547" s="83"/>
      <c r="P547" s="83"/>
      <c r="Q547" s="83"/>
      <c r="R547" s="86"/>
    </row>
    <row r="548" spans="1:18" s="28" customFormat="1" ht="17.25" customHeight="1">
      <c r="A548" s="27" t="s">
        <v>112</v>
      </c>
      <c r="B548" s="56" t="s">
        <v>69</v>
      </c>
      <c r="C548" s="56" t="s">
        <v>66</v>
      </c>
      <c r="D548" s="56" t="s">
        <v>473</v>
      </c>
      <c r="E548" s="56" t="s">
        <v>113</v>
      </c>
      <c r="F548" s="55">
        <f t="shared" si="79"/>
        <v>10</v>
      </c>
      <c r="G548" s="170">
        <f t="shared" si="79"/>
        <v>4</v>
      </c>
      <c r="H548" s="226">
        <f t="shared" si="72"/>
        <v>40</v>
      </c>
      <c r="N548" s="83"/>
      <c r="O548" s="83"/>
      <c r="P548" s="83"/>
      <c r="Q548" s="83"/>
      <c r="R548" s="86"/>
    </row>
    <row r="549" spans="1:18" s="28" customFormat="1" ht="17.25" customHeight="1">
      <c r="A549" s="27" t="s">
        <v>116</v>
      </c>
      <c r="B549" s="56" t="s">
        <v>69</v>
      </c>
      <c r="C549" s="56" t="s">
        <v>66</v>
      </c>
      <c r="D549" s="56" t="s">
        <v>473</v>
      </c>
      <c r="E549" s="56" t="s">
        <v>117</v>
      </c>
      <c r="F549" s="55">
        <f>'пр.4 вед.стр.'!G526</f>
        <v>10</v>
      </c>
      <c r="G549" s="170">
        <f>'пр.4 вед.стр.'!H526</f>
        <v>4</v>
      </c>
      <c r="H549" s="226">
        <f t="shared" si="72"/>
        <v>40</v>
      </c>
      <c r="N549" s="83"/>
      <c r="O549" s="83"/>
      <c r="P549" s="83"/>
      <c r="Q549" s="83"/>
      <c r="R549" s="86"/>
    </row>
    <row r="550" spans="1:18" s="28" customFormat="1" ht="17.25" customHeight="1">
      <c r="A550" s="27" t="s">
        <v>367</v>
      </c>
      <c r="B550" s="56" t="s">
        <v>69</v>
      </c>
      <c r="C550" s="56" t="s">
        <v>66</v>
      </c>
      <c r="D550" s="56" t="s">
        <v>219</v>
      </c>
      <c r="E550" s="56"/>
      <c r="F550" s="55">
        <f>F551</f>
        <v>1461.4</v>
      </c>
      <c r="G550" s="170">
        <f>G551</f>
        <v>1679.3</v>
      </c>
      <c r="H550" s="226">
        <f t="shared" si="72"/>
        <v>114.91035992883536</v>
      </c>
      <c r="N550" s="83"/>
      <c r="O550" s="83"/>
      <c r="P550" s="83"/>
      <c r="Q550" s="83"/>
      <c r="R550" s="86"/>
    </row>
    <row r="551" spans="1:18" s="28" customFormat="1" ht="17.25" customHeight="1">
      <c r="A551" s="27" t="s">
        <v>368</v>
      </c>
      <c r="B551" s="56" t="s">
        <v>69</v>
      </c>
      <c r="C551" s="56" t="s">
        <v>66</v>
      </c>
      <c r="D551" s="56" t="s">
        <v>365</v>
      </c>
      <c r="E551" s="56"/>
      <c r="F551" s="55">
        <f>F552+F556</f>
        <v>1461.4</v>
      </c>
      <c r="G551" s="170">
        <f>G552+G556</f>
        <v>1679.3</v>
      </c>
      <c r="H551" s="226">
        <f t="shared" si="72"/>
        <v>114.91035992883536</v>
      </c>
      <c r="N551" s="83"/>
      <c r="O551" s="83"/>
      <c r="P551" s="83"/>
      <c r="Q551" s="83"/>
      <c r="R551" s="86"/>
    </row>
    <row r="552" spans="1:18" s="28" customFormat="1" ht="42" customHeight="1">
      <c r="A552" s="27" t="s">
        <v>292</v>
      </c>
      <c r="B552" s="56" t="s">
        <v>69</v>
      </c>
      <c r="C552" s="56" t="s">
        <v>66</v>
      </c>
      <c r="D552" s="56" t="s">
        <v>366</v>
      </c>
      <c r="E552" s="56"/>
      <c r="F552" s="55">
        <f aca="true" t="shared" si="80" ref="F552:G554">F553</f>
        <v>1400</v>
      </c>
      <c r="G552" s="170">
        <f t="shared" si="80"/>
        <v>1639</v>
      </c>
      <c r="H552" s="226">
        <f t="shared" si="72"/>
        <v>117.07142857142858</v>
      </c>
      <c r="N552" s="83"/>
      <c r="O552" s="83"/>
      <c r="P552" s="83"/>
      <c r="Q552" s="83"/>
      <c r="R552" s="86"/>
    </row>
    <row r="553" spans="1:18" s="28" customFormat="1" ht="33" customHeight="1">
      <c r="A553" s="27" t="s">
        <v>106</v>
      </c>
      <c r="B553" s="56" t="s">
        <v>69</v>
      </c>
      <c r="C553" s="56" t="s">
        <v>66</v>
      </c>
      <c r="D553" s="56" t="s">
        <v>366</v>
      </c>
      <c r="E553" s="56" t="s">
        <v>107</v>
      </c>
      <c r="F553" s="55">
        <f t="shared" si="80"/>
        <v>1400</v>
      </c>
      <c r="G553" s="170">
        <f t="shared" si="80"/>
        <v>1639</v>
      </c>
      <c r="H553" s="226">
        <f t="shared" si="72"/>
        <v>117.07142857142858</v>
      </c>
      <c r="N553" s="83"/>
      <c r="O553" s="83"/>
      <c r="P553" s="83"/>
      <c r="Q553" s="83"/>
      <c r="R553" s="86"/>
    </row>
    <row r="554" spans="1:18" s="28" customFormat="1" ht="17.25" customHeight="1">
      <c r="A554" s="27" t="s">
        <v>112</v>
      </c>
      <c r="B554" s="56" t="s">
        <v>69</v>
      </c>
      <c r="C554" s="56" t="s">
        <v>66</v>
      </c>
      <c r="D554" s="56" t="s">
        <v>366</v>
      </c>
      <c r="E554" s="56" t="s">
        <v>113</v>
      </c>
      <c r="F554" s="55">
        <f t="shared" si="80"/>
        <v>1400</v>
      </c>
      <c r="G554" s="170">
        <f t="shared" si="80"/>
        <v>1639</v>
      </c>
      <c r="H554" s="226">
        <f t="shared" si="72"/>
        <v>117.07142857142858</v>
      </c>
      <c r="N554" s="83"/>
      <c r="O554" s="83"/>
      <c r="P554" s="83"/>
      <c r="Q554" s="83"/>
      <c r="R554" s="86"/>
    </row>
    <row r="555" spans="1:18" s="28" customFormat="1" ht="17.25" customHeight="1">
      <c r="A555" s="27" t="s">
        <v>116</v>
      </c>
      <c r="B555" s="56" t="s">
        <v>69</v>
      </c>
      <c r="C555" s="56" t="s">
        <v>66</v>
      </c>
      <c r="D555" s="56" t="s">
        <v>366</v>
      </c>
      <c r="E555" s="56" t="s">
        <v>117</v>
      </c>
      <c r="F555" s="55">
        <f>'пр.4 вед.стр.'!G532</f>
        <v>1400</v>
      </c>
      <c r="G555" s="170">
        <f>'пр.4 вед.стр.'!H532</f>
        <v>1639</v>
      </c>
      <c r="H555" s="226">
        <f t="shared" si="72"/>
        <v>117.07142857142858</v>
      </c>
      <c r="N555" s="83"/>
      <c r="O555" s="83"/>
      <c r="P555" s="83"/>
      <c r="Q555" s="83"/>
      <c r="R555" s="86"/>
    </row>
    <row r="556" spans="1:18" s="28" customFormat="1" ht="17.25" customHeight="1">
      <c r="A556" s="27" t="s">
        <v>239</v>
      </c>
      <c r="B556" s="56" t="s">
        <v>69</v>
      </c>
      <c r="C556" s="56" t="s">
        <v>66</v>
      </c>
      <c r="D556" s="56" t="s">
        <v>369</v>
      </c>
      <c r="E556" s="56"/>
      <c r="F556" s="55">
        <f aca="true" t="shared" si="81" ref="F556:G558">F557</f>
        <v>61.4</v>
      </c>
      <c r="G556" s="170">
        <f t="shared" si="81"/>
        <v>40.3</v>
      </c>
      <c r="H556" s="226">
        <f t="shared" si="72"/>
        <v>65.63517915309446</v>
      </c>
      <c r="N556" s="83"/>
      <c r="O556" s="83"/>
      <c r="P556" s="83"/>
      <c r="Q556" s="83"/>
      <c r="R556" s="86"/>
    </row>
    <row r="557" spans="1:18" s="28" customFormat="1" ht="28.5" customHeight="1">
      <c r="A557" s="27" t="s">
        <v>106</v>
      </c>
      <c r="B557" s="56" t="s">
        <v>69</v>
      </c>
      <c r="C557" s="56" t="s">
        <v>66</v>
      </c>
      <c r="D557" s="56" t="s">
        <v>369</v>
      </c>
      <c r="E557" s="56" t="s">
        <v>107</v>
      </c>
      <c r="F557" s="55">
        <f t="shared" si="81"/>
        <v>61.4</v>
      </c>
      <c r="G557" s="170">
        <f t="shared" si="81"/>
        <v>40.3</v>
      </c>
      <c r="H557" s="226">
        <f t="shared" si="72"/>
        <v>65.63517915309446</v>
      </c>
      <c r="N557" s="83"/>
      <c r="O557" s="83"/>
      <c r="P557" s="83"/>
      <c r="Q557" s="83"/>
      <c r="R557" s="86"/>
    </row>
    <row r="558" spans="1:18" s="28" customFormat="1" ht="17.25" customHeight="1">
      <c r="A558" s="27" t="s">
        <v>112</v>
      </c>
      <c r="B558" s="56" t="s">
        <v>69</v>
      </c>
      <c r="C558" s="56" t="s">
        <v>66</v>
      </c>
      <c r="D558" s="56" t="s">
        <v>369</v>
      </c>
      <c r="E558" s="56" t="s">
        <v>113</v>
      </c>
      <c r="F558" s="55">
        <f t="shared" si="81"/>
        <v>61.4</v>
      </c>
      <c r="G558" s="170">
        <f t="shared" si="81"/>
        <v>40.3</v>
      </c>
      <c r="H558" s="226">
        <f t="shared" si="72"/>
        <v>65.63517915309446</v>
      </c>
      <c r="N558" s="83"/>
      <c r="O558" s="83"/>
      <c r="P558" s="83"/>
      <c r="Q558" s="83"/>
      <c r="R558" s="86"/>
    </row>
    <row r="559" spans="1:18" s="28" customFormat="1" ht="17.25" customHeight="1">
      <c r="A559" s="27" t="s">
        <v>116</v>
      </c>
      <c r="B559" s="56" t="s">
        <v>69</v>
      </c>
      <c r="C559" s="56" t="s">
        <v>66</v>
      </c>
      <c r="D559" s="56" t="s">
        <v>369</v>
      </c>
      <c r="E559" s="56" t="s">
        <v>117</v>
      </c>
      <c r="F559" s="55">
        <f>'пр.4 вед.стр.'!G536</f>
        <v>61.4</v>
      </c>
      <c r="G559" s="170">
        <f>'пр.4 вед.стр.'!H536</f>
        <v>40.3</v>
      </c>
      <c r="H559" s="226">
        <f t="shared" si="72"/>
        <v>65.63517915309446</v>
      </c>
      <c r="N559" s="83"/>
      <c r="O559" s="83"/>
      <c r="P559" s="83"/>
      <c r="Q559" s="83"/>
      <c r="R559" s="86"/>
    </row>
    <row r="560" spans="1:18" s="28" customFormat="1" ht="17.25" customHeight="1">
      <c r="A560" s="27" t="s">
        <v>59</v>
      </c>
      <c r="B560" s="56" t="s">
        <v>69</v>
      </c>
      <c r="C560" s="56" t="s">
        <v>66</v>
      </c>
      <c r="D560" s="56" t="s">
        <v>230</v>
      </c>
      <c r="E560" s="56"/>
      <c r="F560" s="55">
        <f aca="true" t="shared" si="82" ref="F560:G563">F561</f>
        <v>15843.2</v>
      </c>
      <c r="G560" s="170">
        <f t="shared" si="82"/>
        <v>8671</v>
      </c>
      <c r="H560" s="226">
        <f t="shared" si="72"/>
        <v>54.73010502928701</v>
      </c>
      <c r="N560" s="83"/>
      <c r="O560" s="83"/>
      <c r="P560" s="83"/>
      <c r="Q560" s="83"/>
      <c r="R560" s="86"/>
    </row>
    <row r="561" spans="1:18" s="28" customFormat="1" ht="30" customHeight="1">
      <c r="A561" s="27" t="s">
        <v>482</v>
      </c>
      <c r="B561" s="56" t="s">
        <v>69</v>
      </c>
      <c r="C561" s="56" t="s">
        <v>66</v>
      </c>
      <c r="D561" s="56" t="s">
        <v>376</v>
      </c>
      <c r="E561" s="56"/>
      <c r="F561" s="55">
        <f t="shared" si="82"/>
        <v>15843.2</v>
      </c>
      <c r="G561" s="170">
        <f t="shared" si="82"/>
        <v>8671</v>
      </c>
      <c r="H561" s="226">
        <f t="shared" si="72"/>
        <v>54.73010502928701</v>
      </c>
      <c r="N561" s="83"/>
      <c r="O561" s="83"/>
      <c r="P561" s="83"/>
      <c r="Q561" s="83"/>
      <c r="R561" s="86"/>
    </row>
    <row r="562" spans="1:18" s="28" customFormat="1" ht="17.25" customHeight="1">
      <c r="A562" s="27" t="s">
        <v>254</v>
      </c>
      <c r="B562" s="56" t="s">
        <v>69</v>
      </c>
      <c r="C562" s="56" t="s">
        <v>66</v>
      </c>
      <c r="D562" s="56" t="s">
        <v>377</v>
      </c>
      <c r="E562" s="56"/>
      <c r="F562" s="55">
        <f t="shared" si="82"/>
        <v>15843.2</v>
      </c>
      <c r="G562" s="170">
        <f t="shared" si="82"/>
        <v>8671</v>
      </c>
      <c r="H562" s="226">
        <f t="shared" si="72"/>
        <v>54.73010502928701</v>
      </c>
      <c r="N562" s="83"/>
      <c r="O562" s="83"/>
      <c r="P562" s="83"/>
      <c r="Q562" s="83"/>
      <c r="R562" s="86"/>
    </row>
    <row r="563" spans="1:18" s="28" customFormat="1" ht="30" customHeight="1">
      <c r="A563" s="27" t="s">
        <v>106</v>
      </c>
      <c r="B563" s="56" t="s">
        <v>69</v>
      </c>
      <c r="C563" s="56" t="s">
        <v>66</v>
      </c>
      <c r="D563" s="56" t="s">
        <v>377</v>
      </c>
      <c r="E563" s="56" t="s">
        <v>107</v>
      </c>
      <c r="F563" s="55">
        <f t="shared" si="82"/>
        <v>15843.2</v>
      </c>
      <c r="G563" s="170">
        <f t="shared" si="82"/>
        <v>8671</v>
      </c>
      <c r="H563" s="226">
        <f t="shared" si="72"/>
        <v>54.73010502928701</v>
      </c>
      <c r="N563" s="83"/>
      <c r="O563" s="83"/>
      <c r="P563" s="83"/>
      <c r="Q563" s="83"/>
      <c r="R563" s="86"/>
    </row>
    <row r="564" spans="1:18" s="28" customFormat="1" ht="17.25" customHeight="1">
      <c r="A564" s="27" t="s">
        <v>112</v>
      </c>
      <c r="B564" s="56" t="s">
        <v>69</v>
      </c>
      <c r="C564" s="56" t="s">
        <v>66</v>
      </c>
      <c r="D564" s="56" t="s">
        <v>377</v>
      </c>
      <c r="E564" s="56" t="s">
        <v>113</v>
      </c>
      <c r="F564" s="55">
        <f>F565+F566</f>
        <v>15843.2</v>
      </c>
      <c r="G564" s="170">
        <f>G565+G566</f>
        <v>8671</v>
      </c>
      <c r="H564" s="226">
        <f t="shared" si="72"/>
        <v>54.73010502928701</v>
      </c>
      <c r="N564" s="83"/>
      <c r="O564" s="83"/>
      <c r="P564" s="83"/>
      <c r="Q564" s="83"/>
      <c r="R564" s="86"/>
    </row>
    <row r="565" spans="1:18" s="28" customFormat="1" ht="33.75" customHeight="1">
      <c r="A565" s="27" t="s">
        <v>114</v>
      </c>
      <c r="B565" s="56" t="s">
        <v>69</v>
      </c>
      <c r="C565" s="56" t="s">
        <v>66</v>
      </c>
      <c r="D565" s="56" t="s">
        <v>377</v>
      </c>
      <c r="E565" s="56" t="s">
        <v>115</v>
      </c>
      <c r="F565" s="55">
        <f>'пр.4 вед.стр.'!G542</f>
        <v>15393.2</v>
      </c>
      <c r="G565" s="170">
        <f>'пр.4 вед.стр.'!H542</f>
        <v>8521</v>
      </c>
      <c r="H565" s="226">
        <f t="shared" si="72"/>
        <v>55.355611568744635</v>
      </c>
      <c r="N565" s="83"/>
      <c r="O565" s="83"/>
      <c r="P565" s="83"/>
      <c r="Q565" s="83"/>
      <c r="R565" s="86"/>
    </row>
    <row r="566" spans="1:18" s="28" customFormat="1" ht="17.25" customHeight="1">
      <c r="A566" s="27" t="s">
        <v>116</v>
      </c>
      <c r="B566" s="56" t="s">
        <v>69</v>
      </c>
      <c r="C566" s="56" t="s">
        <v>66</v>
      </c>
      <c r="D566" s="56" t="s">
        <v>377</v>
      </c>
      <c r="E566" s="56" t="s">
        <v>117</v>
      </c>
      <c r="F566" s="55">
        <f>'пр.4 вед.стр.'!G543</f>
        <v>450</v>
      </c>
      <c r="G566" s="170">
        <f>'пр.4 вед.стр.'!H543</f>
        <v>150</v>
      </c>
      <c r="H566" s="226">
        <f t="shared" si="72"/>
        <v>33.33333333333333</v>
      </c>
      <c r="N566" s="83"/>
      <c r="O566" s="83"/>
      <c r="P566" s="83"/>
      <c r="Q566" s="83"/>
      <c r="R566" s="86"/>
    </row>
    <row r="567" spans="1:18" s="28" customFormat="1" ht="17.25" customHeight="1">
      <c r="A567" s="58" t="s">
        <v>10</v>
      </c>
      <c r="B567" s="60" t="s">
        <v>69</v>
      </c>
      <c r="C567" s="60" t="s">
        <v>67</v>
      </c>
      <c r="D567" s="60"/>
      <c r="E567" s="60"/>
      <c r="F567" s="61">
        <f>F568+F590+F606+F632+F660+F670+F654</f>
        <v>164261.90000000002</v>
      </c>
      <c r="G567" s="169">
        <f>G568+G590+G606+G632+G660+G670+G654</f>
        <v>115637.20000000001</v>
      </c>
      <c r="H567" s="228">
        <f t="shared" si="72"/>
        <v>70.39806552828136</v>
      </c>
      <c r="N567" s="83"/>
      <c r="O567" s="83"/>
      <c r="P567" s="83"/>
      <c r="Q567" s="83"/>
      <c r="R567" s="86"/>
    </row>
    <row r="568" spans="1:18" s="28" customFormat="1" ht="23.25" customHeight="1">
      <c r="A568" s="108" t="s">
        <v>453</v>
      </c>
      <c r="B568" s="56" t="s">
        <v>69</v>
      </c>
      <c r="C568" s="56" t="s">
        <v>67</v>
      </c>
      <c r="D568" s="56" t="s">
        <v>194</v>
      </c>
      <c r="E568" s="60"/>
      <c r="F568" s="55">
        <f>F569</f>
        <v>118236.00000000001</v>
      </c>
      <c r="G568" s="170">
        <f>G569</f>
        <v>89388.6</v>
      </c>
      <c r="H568" s="226">
        <f t="shared" si="72"/>
        <v>75.60184715315133</v>
      </c>
      <c r="N568" s="83"/>
      <c r="O568" s="83"/>
      <c r="P568" s="83"/>
      <c r="Q568" s="83"/>
      <c r="R568" s="86"/>
    </row>
    <row r="569" spans="1:18" s="28" customFormat="1" ht="17.25" customHeight="1">
      <c r="A569" s="27" t="s">
        <v>511</v>
      </c>
      <c r="B569" s="56" t="s">
        <v>69</v>
      </c>
      <c r="C569" s="56" t="s">
        <v>67</v>
      </c>
      <c r="D569" s="56" t="s">
        <v>627</v>
      </c>
      <c r="E569" s="60"/>
      <c r="F569" s="55">
        <f>F570+F574+F578+F582+F586</f>
        <v>118236.00000000001</v>
      </c>
      <c r="G569" s="170">
        <f>G570+G574+G578+G582+G586</f>
        <v>89388.6</v>
      </c>
      <c r="H569" s="226">
        <f t="shared" si="72"/>
        <v>75.60184715315133</v>
      </c>
      <c r="N569" s="83"/>
      <c r="O569" s="83"/>
      <c r="P569" s="83"/>
      <c r="Q569" s="83"/>
      <c r="R569" s="86"/>
    </row>
    <row r="570" spans="1:18" s="28" customFormat="1" ht="35.25" customHeight="1">
      <c r="A570" s="27" t="s">
        <v>526</v>
      </c>
      <c r="B570" s="56" t="s">
        <v>69</v>
      </c>
      <c r="C570" s="56" t="s">
        <v>67</v>
      </c>
      <c r="D570" s="56" t="s">
        <v>632</v>
      </c>
      <c r="E570" s="56"/>
      <c r="F570" s="55">
        <f aca="true" t="shared" si="83" ref="F570:G572">F571</f>
        <v>109547.8</v>
      </c>
      <c r="G570" s="170">
        <f t="shared" si="83"/>
        <v>83367.5</v>
      </c>
      <c r="H570" s="226">
        <f t="shared" si="72"/>
        <v>76.10148264045466</v>
      </c>
      <c r="N570" s="83"/>
      <c r="O570" s="83"/>
      <c r="P570" s="83"/>
      <c r="Q570" s="83"/>
      <c r="R570" s="86"/>
    </row>
    <row r="571" spans="1:18" s="28" customFormat="1" ht="30.75" customHeight="1">
      <c r="A571" s="27" t="s">
        <v>106</v>
      </c>
      <c r="B571" s="56" t="s">
        <v>69</v>
      </c>
      <c r="C571" s="56" t="s">
        <v>67</v>
      </c>
      <c r="D571" s="56" t="s">
        <v>632</v>
      </c>
      <c r="E571" s="56" t="s">
        <v>107</v>
      </c>
      <c r="F571" s="55">
        <f t="shared" si="83"/>
        <v>109547.8</v>
      </c>
      <c r="G571" s="170">
        <f t="shared" si="83"/>
        <v>83367.5</v>
      </c>
      <c r="H571" s="226">
        <f t="shared" si="72"/>
        <v>76.10148264045466</v>
      </c>
      <c r="N571" s="83"/>
      <c r="O571" s="83"/>
      <c r="P571" s="83"/>
      <c r="Q571" s="83"/>
      <c r="R571" s="86"/>
    </row>
    <row r="572" spans="1:18" s="28" customFormat="1" ht="17.25" customHeight="1">
      <c r="A572" s="27" t="s">
        <v>112</v>
      </c>
      <c r="B572" s="56" t="s">
        <v>69</v>
      </c>
      <c r="C572" s="56" t="s">
        <v>67</v>
      </c>
      <c r="D572" s="56" t="s">
        <v>632</v>
      </c>
      <c r="E572" s="56" t="s">
        <v>113</v>
      </c>
      <c r="F572" s="55">
        <f t="shared" si="83"/>
        <v>109547.8</v>
      </c>
      <c r="G572" s="170">
        <f t="shared" si="83"/>
        <v>83367.5</v>
      </c>
      <c r="H572" s="226">
        <f t="shared" si="72"/>
        <v>76.10148264045466</v>
      </c>
      <c r="N572" s="83"/>
      <c r="O572" s="83"/>
      <c r="P572" s="83"/>
      <c r="Q572" s="83"/>
      <c r="R572" s="86"/>
    </row>
    <row r="573" spans="1:18" s="28" customFormat="1" ht="34.5" customHeight="1">
      <c r="A573" s="27" t="s">
        <v>114</v>
      </c>
      <c r="B573" s="56" t="s">
        <v>69</v>
      </c>
      <c r="C573" s="56" t="s">
        <v>67</v>
      </c>
      <c r="D573" s="56" t="s">
        <v>632</v>
      </c>
      <c r="E573" s="56" t="s">
        <v>115</v>
      </c>
      <c r="F573" s="55">
        <f>'пр.4 вед.стр.'!G550</f>
        <v>109547.8</v>
      </c>
      <c r="G573" s="170">
        <f>'пр.4 вед.стр.'!H550</f>
        <v>83367.5</v>
      </c>
      <c r="H573" s="226">
        <f t="shared" si="72"/>
        <v>76.10148264045466</v>
      </c>
      <c r="N573" s="83"/>
      <c r="O573" s="83"/>
      <c r="P573" s="83"/>
      <c r="Q573" s="83"/>
      <c r="R573" s="86"/>
    </row>
    <row r="574" spans="1:18" s="28" customFormat="1" ht="36.75" customHeight="1">
      <c r="A574" s="27" t="s">
        <v>513</v>
      </c>
      <c r="B574" s="56" t="s">
        <v>69</v>
      </c>
      <c r="C574" s="56" t="s">
        <v>67</v>
      </c>
      <c r="D574" s="56" t="s">
        <v>628</v>
      </c>
      <c r="E574" s="56"/>
      <c r="F574" s="55">
        <f aca="true" t="shared" si="84" ref="F574:G576">F575</f>
        <v>1303</v>
      </c>
      <c r="G574" s="170">
        <f t="shared" si="84"/>
        <v>882</v>
      </c>
      <c r="H574" s="226">
        <f aca="true" t="shared" si="85" ref="H574:H639">G574/F574*100</f>
        <v>67.68994627782041</v>
      </c>
      <c r="N574" s="83"/>
      <c r="O574" s="83"/>
      <c r="P574" s="83"/>
      <c r="Q574" s="83"/>
      <c r="R574" s="86"/>
    </row>
    <row r="575" spans="1:18" s="28" customFormat="1" ht="33" customHeight="1">
      <c r="A575" s="27" t="s">
        <v>106</v>
      </c>
      <c r="B575" s="56" t="s">
        <v>69</v>
      </c>
      <c r="C575" s="56" t="s">
        <v>67</v>
      </c>
      <c r="D575" s="56" t="s">
        <v>628</v>
      </c>
      <c r="E575" s="56" t="s">
        <v>107</v>
      </c>
      <c r="F575" s="55">
        <f t="shared" si="84"/>
        <v>1303</v>
      </c>
      <c r="G575" s="170">
        <f t="shared" si="84"/>
        <v>882</v>
      </c>
      <c r="H575" s="226">
        <f t="shared" si="85"/>
        <v>67.68994627782041</v>
      </c>
      <c r="N575" s="83"/>
      <c r="O575" s="83"/>
      <c r="P575" s="83"/>
      <c r="Q575" s="83"/>
      <c r="R575" s="86"/>
    </row>
    <row r="576" spans="1:18" s="28" customFormat="1" ht="17.25" customHeight="1">
      <c r="A576" s="27" t="s">
        <v>112</v>
      </c>
      <c r="B576" s="56" t="s">
        <v>69</v>
      </c>
      <c r="C576" s="56" t="s">
        <v>67</v>
      </c>
      <c r="D576" s="56" t="s">
        <v>628</v>
      </c>
      <c r="E576" s="56" t="s">
        <v>113</v>
      </c>
      <c r="F576" s="55">
        <f t="shared" si="84"/>
        <v>1303</v>
      </c>
      <c r="G576" s="170">
        <f t="shared" si="84"/>
        <v>882</v>
      </c>
      <c r="H576" s="226">
        <f t="shared" si="85"/>
        <v>67.68994627782041</v>
      </c>
      <c r="N576" s="83"/>
      <c r="O576" s="83"/>
      <c r="P576" s="83"/>
      <c r="Q576" s="83"/>
      <c r="R576" s="86"/>
    </row>
    <row r="577" spans="1:18" s="28" customFormat="1" ht="39" customHeight="1">
      <c r="A577" s="27" t="s">
        <v>114</v>
      </c>
      <c r="B577" s="56" t="s">
        <v>69</v>
      </c>
      <c r="C577" s="56" t="s">
        <v>67</v>
      </c>
      <c r="D577" s="56" t="s">
        <v>628</v>
      </c>
      <c r="E577" s="56" t="s">
        <v>115</v>
      </c>
      <c r="F577" s="55">
        <f>'пр.4 вед.стр.'!G554</f>
        <v>1303</v>
      </c>
      <c r="G577" s="170">
        <f>'пр.4 вед.стр.'!H554</f>
        <v>882</v>
      </c>
      <c r="H577" s="226">
        <f t="shared" si="85"/>
        <v>67.68994627782041</v>
      </c>
      <c r="N577" s="83"/>
      <c r="O577" s="83"/>
      <c r="P577" s="83"/>
      <c r="Q577" s="83"/>
      <c r="R577" s="86"/>
    </row>
    <row r="578" spans="1:18" s="28" customFormat="1" ht="48" customHeight="1">
      <c r="A578" s="27" t="s">
        <v>514</v>
      </c>
      <c r="B578" s="56" t="s">
        <v>69</v>
      </c>
      <c r="C578" s="56" t="s">
        <v>67</v>
      </c>
      <c r="D578" s="56" t="s">
        <v>629</v>
      </c>
      <c r="E578" s="56"/>
      <c r="F578" s="55">
        <f aca="true" t="shared" si="86" ref="F578:G580">F579</f>
        <v>2692.1</v>
      </c>
      <c r="G578" s="170">
        <f t="shared" si="86"/>
        <v>1379.2</v>
      </c>
      <c r="H578" s="226">
        <f t="shared" si="85"/>
        <v>51.23138070651165</v>
      </c>
      <c r="N578" s="83"/>
      <c r="O578" s="83"/>
      <c r="P578" s="83"/>
      <c r="Q578" s="83"/>
      <c r="R578" s="86"/>
    </row>
    <row r="579" spans="1:18" s="28" customFormat="1" ht="33" customHeight="1">
      <c r="A579" s="27" t="s">
        <v>106</v>
      </c>
      <c r="B579" s="56" t="s">
        <v>69</v>
      </c>
      <c r="C579" s="56" t="s">
        <v>67</v>
      </c>
      <c r="D579" s="56" t="s">
        <v>629</v>
      </c>
      <c r="E579" s="56" t="s">
        <v>107</v>
      </c>
      <c r="F579" s="55">
        <f t="shared" si="86"/>
        <v>2692.1</v>
      </c>
      <c r="G579" s="170">
        <f t="shared" si="86"/>
        <v>1379.2</v>
      </c>
      <c r="H579" s="226">
        <f t="shared" si="85"/>
        <v>51.23138070651165</v>
      </c>
      <c r="N579" s="83"/>
      <c r="O579" s="83"/>
      <c r="P579" s="83"/>
      <c r="Q579" s="83"/>
      <c r="R579" s="86"/>
    </row>
    <row r="580" spans="1:18" s="28" customFormat="1" ht="17.25" customHeight="1">
      <c r="A580" s="27" t="s">
        <v>112</v>
      </c>
      <c r="B580" s="56" t="s">
        <v>69</v>
      </c>
      <c r="C580" s="56" t="s">
        <v>67</v>
      </c>
      <c r="D580" s="56" t="s">
        <v>629</v>
      </c>
      <c r="E580" s="56" t="s">
        <v>113</v>
      </c>
      <c r="F580" s="55">
        <f t="shared" si="86"/>
        <v>2692.1</v>
      </c>
      <c r="G580" s="170">
        <f t="shared" si="86"/>
        <v>1379.2</v>
      </c>
      <c r="H580" s="226">
        <f t="shared" si="85"/>
        <v>51.23138070651165</v>
      </c>
      <c r="N580" s="83"/>
      <c r="O580" s="83"/>
      <c r="P580" s="83"/>
      <c r="Q580" s="83"/>
      <c r="R580" s="86"/>
    </row>
    <row r="581" spans="1:18" s="28" customFormat="1" ht="36" customHeight="1">
      <c r="A581" s="27" t="s">
        <v>114</v>
      </c>
      <c r="B581" s="56" t="s">
        <v>69</v>
      </c>
      <c r="C581" s="56" t="s">
        <v>67</v>
      </c>
      <c r="D581" s="56" t="s">
        <v>629</v>
      </c>
      <c r="E581" s="56" t="s">
        <v>115</v>
      </c>
      <c r="F581" s="55">
        <f>'пр.4 вед.стр.'!G558</f>
        <v>2692.1</v>
      </c>
      <c r="G581" s="170">
        <f>'пр.4 вед.стр.'!H558</f>
        <v>1379.2</v>
      </c>
      <c r="H581" s="226">
        <f t="shared" si="85"/>
        <v>51.23138070651165</v>
      </c>
      <c r="N581" s="83"/>
      <c r="O581" s="83"/>
      <c r="P581" s="83"/>
      <c r="Q581" s="83"/>
      <c r="R581" s="86"/>
    </row>
    <row r="582" spans="1:18" s="28" customFormat="1" ht="33" customHeight="1">
      <c r="A582" s="27" t="s">
        <v>527</v>
      </c>
      <c r="B582" s="56" t="s">
        <v>69</v>
      </c>
      <c r="C582" s="56" t="s">
        <v>67</v>
      </c>
      <c r="D582" s="56" t="s">
        <v>633</v>
      </c>
      <c r="E582" s="56"/>
      <c r="F582" s="55">
        <f aca="true" t="shared" si="87" ref="F582:G584">F583</f>
        <v>1150.5</v>
      </c>
      <c r="G582" s="170">
        <f t="shared" si="87"/>
        <v>867.6</v>
      </c>
      <c r="H582" s="226">
        <f t="shared" si="85"/>
        <v>75.41069100391134</v>
      </c>
      <c r="N582" s="83"/>
      <c r="O582" s="83"/>
      <c r="P582" s="83"/>
      <c r="Q582" s="83"/>
      <c r="R582" s="86"/>
    </row>
    <row r="583" spans="1:18" s="28" customFormat="1" ht="33" customHeight="1">
      <c r="A583" s="27" t="s">
        <v>106</v>
      </c>
      <c r="B583" s="56" t="s">
        <v>69</v>
      </c>
      <c r="C583" s="56" t="s">
        <v>67</v>
      </c>
      <c r="D583" s="56" t="s">
        <v>633</v>
      </c>
      <c r="E583" s="56" t="s">
        <v>107</v>
      </c>
      <c r="F583" s="55">
        <f t="shared" si="87"/>
        <v>1150.5</v>
      </c>
      <c r="G583" s="170">
        <f t="shared" si="87"/>
        <v>867.6</v>
      </c>
      <c r="H583" s="226">
        <f t="shared" si="85"/>
        <v>75.41069100391134</v>
      </c>
      <c r="N583" s="83"/>
      <c r="O583" s="83"/>
      <c r="P583" s="83"/>
      <c r="Q583" s="83"/>
      <c r="R583" s="86"/>
    </row>
    <row r="584" spans="1:18" s="28" customFormat="1" ht="16.5" customHeight="1">
      <c r="A584" s="27" t="s">
        <v>112</v>
      </c>
      <c r="B584" s="56" t="s">
        <v>69</v>
      </c>
      <c r="C584" s="56" t="s">
        <v>67</v>
      </c>
      <c r="D584" s="56" t="s">
        <v>633</v>
      </c>
      <c r="E584" s="56" t="s">
        <v>113</v>
      </c>
      <c r="F584" s="55">
        <f t="shared" si="87"/>
        <v>1150.5</v>
      </c>
      <c r="G584" s="170">
        <f t="shared" si="87"/>
        <v>867.6</v>
      </c>
      <c r="H584" s="226">
        <f t="shared" si="85"/>
        <v>75.41069100391134</v>
      </c>
      <c r="N584" s="83"/>
      <c r="O584" s="83"/>
      <c r="P584" s="83"/>
      <c r="Q584" s="83"/>
      <c r="R584" s="86"/>
    </row>
    <row r="585" spans="1:18" s="28" customFormat="1" ht="39" customHeight="1">
      <c r="A585" s="27" t="s">
        <v>114</v>
      </c>
      <c r="B585" s="56" t="s">
        <v>69</v>
      </c>
      <c r="C585" s="56" t="s">
        <v>67</v>
      </c>
      <c r="D585" s="56" t="s">
        <v>633</v>
      </c>
      <c r="E585" s="56" t="s">
        <v>115</v>
      </c>
      <c r="F585" s="55">
        <f>'пр.4 вед.стр.'!G562</f>
        <v>1150.5</v>
      </c>
      <c r="G585" s="170">
        <f>'пр.4 вед.стр.'!H562</f>
        <v>867.6</v>
      </c>
      <c r="H585" s="226">
        <f t="shared" si="85"/>
        <v>75.41069100391134</v>
      </c>
      <c r="N585" s="83"/>
      <c r="O585" s="83"/>
      <c r="P585" s="83"/>
      <c r="Q585" s="83"/>
      <c r="R585" s="86"/>
    </row>
    <row r="586" spans="1:18" s="28" customFormat="1" ht="42" customHeight="1">
      <c r="A586" s="27" t="s">
        <v>516</v>
      </c>
      <c r="B586" s="56" t="s">
        <v>69</v>
      </c>
      <c r="C586" s="56" t="s">
        <v>67</v>
      </c>
      <c r="D586" s="56" t="s">
        <v>631</v>
      </c>
      <c r="E586" s="56"/>
      <c r="F586" s="55">
        <f aca="true" t="shared" si="88" ref="F586:G588">F587</f>
        <v>3542.6</v>
      </c>
      <c r="G586" s="170">
        <f t="shared" si="88"/>
        <v>2892.3</v>
      </c>
      <c r="H586" s="226">
        <f t="shared" si="85"/>
        <v>81.64342573251285</v>
      </c>
      <c r="N586" s="83"/>
      <c r="O586" s="83"/>
      <c r="P586" s="83"/>
      <c r="Q586" s="83"/>
      <c r="R586" s="86"/>
    </row>
    <row r="587" spans="1:18" s="28" customFormat="1" ht="28.5" customHeight="1">
      <c r="A587" s="27" t="s">
        <v>106</v>
      </c>
      <c r="B587" s="56" t="s">
        <v>69</v>
      </c>
      <c r="C587" s="56" t="s">
        <v>67</v>
      </c>
      <c r="D587" s="56" t="s">
        <v>631</v>
      </c>
      <c r="E587" s="56" t="s">
        <v>107</v>
      </c>
      <c r="F587" s="55">
        <f t="shared" si="88"/>
        <v>3542.6</v>
      </c>
      <c r="G587" s="170">
        <f t="shared" si="88"/>
        <v>2892.3</v>
      </c>
      <c r="H587" s="226">
        <f t="shared" si="85"/>
        <v>81.64342573251285</v>
      </c>
      <c r="N587" s="83"/>
      <c r="O587" s="83"/>
      <c r="P587" s="83"/>
      <c r="Q587" s="83"/>
      <c r="R587" s="86"/>
    </row>
    <row r="588" spans="1:18" s="28" customFormat="1" ht="17.25" customHeight="1">
      <c r="A588" s="27" t="s">
        <v>112</v>
      </c>
      <c r="B588" s="56" t="s">
        <v>69</v>
      </c>
      <c r="C588" s="56" t="s">
        <v>67</v>
      </c>
      <c r="D588" s="56" t="s">
        <v>631</v>
      </c>
      <c r="E588" s="56" t="s">
        <v>113</v>
      </c>
      <c r="F588" s="55">
        <f t="shared" si="88"/>
        <v>3542.6</v>
      </c>
      <c r="G588" s="170">
        <f t="shared" si="88"/>
        <v>2892.3</v>
      </c>
      <c r="H588" s="226">
        <f t="shared" si="85"/>
        <v>81.64342573251285</v>
      </c>
      <c r="N588" s="83"/>
      <c r="O588" s="83"/>
      <c r="P588" s="83"/>
      <c r="Q588" s="83"/>
      <c r="R588" s="86"/>
    </row>
    <row r="589" spans="1:18" s="28" customFormat="1" ht="17.25" customHeight="1">
      <c r="A589" s="27" t="s">
        <v>116</v>
      </c>
      <c r="B589" s="56" t="s">
        <v>69</v>
      </c>
      <c r="C589" s="56" t="s">
        <v>67</v>
      </c>
      <c r="D589" s="56" t="s">
        <v>631</v>
      </c>
      <c r="E589" s="56" t="s">
        <v>117</v>
      </c>
      <c r="F589" s="55">
        <f>'пр.4 вед.стр.'!G566</f>
        <v>3542.6</v>
      </c>
      <c r="G589" s="170">
        <f>'пр.4 вед.стр.'!H566</f>
        <v>2892.3</v>
      </c>
      <c r="H589" s="226">
        <f t="shared" si="85"/>
        <v>81.64342573251285</v>
      </c>
      <c r="N589" s="83"/>
      <c r="O589" s="83"/>
      <c r="P589" s="83"/>
      <c r="Q589" s="83"/>
      <c r="R589" s="86"/>
    </row>
    <row r="590" spans="1:18" s="28" customFormat="1" ht="26.25" customHeight="1">
      <c r="A590" s="108" t="s">
        <v>517</v>
      </c>
      <c r="B590" s="56" t="s">
        <v>69</v>
      </c>
      <c r="C590" s="57" t="s">
        <v>67</v>
      </c>
      <c r="D590" s="148" t="s">
        <v>179</v>
      </c>
      <c r="E590" s="56"/>
      <c r="F590" s="55">
        <f>F591</f>
        <v>777.2</v>
      </c>
      <c r="G590" s="170">
        <f>G591</f>
        <v>588.5</v>
      </c>
      <c r="H590" s="226">
        <f t="shared" si="85"/>
        <v>75.72053525476068</v>
      </c>
      <c r="N590" s="83"/>
      <c r="O590" s="83"/>
      <c r="P590" s="83"/>
      <c r="Q590" s="83"/>
      <c r="R590" s="86"/>
    </row>
    <row r="591" spans="1:18" s="28" customFormat="1" ht="28.5" customHeight="1">
      <c r="A591" s="108" t="s">
        <v>296</v>
      </c>
      <c r="B591" s="56" t="s">
        <v>69</v>
      </c>
      <c r="C591" s="56" t="s">
        <v>67</v>
      </c>
      <c r="D591" s="148" t="s">
        <v>518</v>
      </c>
      <c r="E591" s="56"/>
      <c r="F591" s="55">
        <f>F592+F598+F602</f>
        <v>777.2</v>
      </c>
      <c r="G591" s="170">
        <f>G592+G598+G602+G596</f>
        <v>588.5</v>
      </c>
      <c r="H591" s="226">
        <f t="shared" si="85"/>
        <v>75.72053525476068</v>
      </c>
      <c r="N591" s="83"/>
      <c r="O591" s="83"/>
      <c r="P591" s="83"/>
      <c r="Q591" s="83"/>
      <c r="R591" s="86"/>
    </row>
    <row r="592" spans="1:18" s="28" customFormat="1" ht="17.25" customHeight="1">
      <c r="A592" s="108" t="s">
        <v>178</v>
      </c>
      <c r="B592" s="56" t="s">
        <v>69</v>
      </c>
      <c r="C592" s="56" t="s">
        <v>67</v>
      </c>
      <c r="D592" s="148" t="s">
        <v>519</v>
      </c>
      <c r="E592" s="56"/>
      <c r="F592" s="55">
        <f aca="true" t="shared" si="89" ref="F592:G594">F593</f>
        <v>532.2</v>
      </c>
      <c r="G592" s="170">
        <f t="shared" si="89"/>
        <v>355.9</v>
      </c>
      <c r="H592" s="226">
        <f t="shared" si="85"/>
        <v>66.87335588124765</v>
      </c>
      <c r="N592" s="83"/>
      <c r="O592" s="83"/>
      <c r="P592" s="83"/>
      <c r="Q592" s="83"/>
      <c r="R592" s="86"/>
    </row>
    <row r="593" spans="1:18" s="28" customFormat="1" ht="29.25" customHeight="1">
      <c r="A593" s="27" t="s">
        <v>106</v>
      </c>
      <c r="B593" s="56" t="s">
        <v>69</v>
      </c>
      <c r="C593" s="56" t="s">
        <v>67</v>
      </c>
      <c r="D593" s="148" t="s">
        <v>519</v>
      </c>
      <c r="E593" s="56" t="s">
        <v>107</v>
      </c>
      <c r="F593" s="55">
        <f t="shared" si="89"/>
        <v>532.2</v>
      </c>
      <c r="G593" s="170">
        <f t="shared" si="89"/>
        <v>355.9</v>
      </c>
      <c r="H593" s="226">
        <f t="shared" si="85"/>
        <v>66.87335588124765</v>
      </c>
      <c r="N593" s="83"/>
      <c r="O593" s="83"/>
      <c r="P593" s="83"/>
      <c r="Q593" s="83"/>
      <c r="R593" s="86"/>
    </row>
    <row r="594" spans="1:18" s="28" customFormat="1" ht="17.25" customHeight="1">
      <c r="A594" s="27" t="s">
        <v>112</v>
      </c>
      <c r="B594" s="56" t="s">
        <v>69</v>
      </c>
      <c r="C594" s="56" t="s">
        <v>67</v>
      </c>
      <c r="D594" s="148" t="s">
        <v>519</v>
      </c>
      <c r="E594" s="56" t="s">
        <v>113</v>
      </c>
      <c r="F594" s="55">
        <f t="shared" si="89"/>
        <v>532.2</v>
      </c>
      <c r="G594" s="170">
        <f t="shared" si="89"/>
        <v>355.9</v>
      </c>
      <c r="H594" s="226">
        <f t="shared" si="85"/>
        <v>66.87335588124765</v>
      </c>
      <c r="N594" s="83"/>
      <c r="O594" s="83"/>
      <c r="P594" s="83"/>
      <c r="Q594" s="83"/>
      <c r="R594" s="86"/>
    </row>
    <row r="595" spans="1:18" s="28" customFormat="1" ht="17.25" customHeight="1">
      <c r="A595" s="27" t="s">
        <v>116</v>
      </c>
      <c r="B595" s="56" t="s">
        <v>69</v>
      </c>
      <c r="C595" s="56" t="s">
        <v>67</v>
      </c>
      <c r="D595" s="148" t="s">
        <v>519</v>
      </c>
      <c r="E595" s="56" t="s">
        <v>117</v>
      </c>
      <c r="F595" s="55">
        <f>'пр.4 вед.стр.'!G572</f>
        <v>532.2</v>
      </c>
      <c r="G595" s="170">
        <f>'пр.4 вед.стр.'!H572</f>
        <v>355.9</v>
      </c>
      <c r="H595" s="226">
        <f t="shared" si="85"/>
        <v>66.87335588124765</v>
      </c>
      <c r="N595" s="83"/>
      <c r="O595" s="83"/>
      <c r="P595" s="83"/>
      <c r="Q595" s="83"/>
      <c r="R595" s="86"/>
    </row>
    <row r="596" spans="1:18" s="28" customFormat="1" ht="17.25" customHeight="1">
      <c r="A596" s="233" t="s">
        <v>805</v>
      </c>
      <c r="B596" s="56" t="s">
        <v>69</v>
      </c>
      <c r="C596" s="56" t="s">
        <v>67</v>
      </c>
      <c r="D596" s="234" t="s">
        <v>804</v>
      </c>
      <c r="E596" s="56"/>
      <c r="F596" s="55"/>
      <c r="G596" s="170">
        <f>G597</f>
        <v>167.9</v>
      </c>
      <c r="H596" s="226" t="e">
        <f t="shared" si="85"/>
        <v>#DIV/0!</v>
      </c>
      <c r="N596" s="83"/>
      <c r="O596" s="83"/>
      <c r="P596" s="83"/>
      <c r="Q596" s="83"/>
      <c r="R596" s="86"/>
    </row>
    <row r="597" spans="1:18" s="28" customFormat="1" ht="17.25" customHeight="1">
      <c r="A597" s="27" t="s">
        <v>116</v>
      </c>
      <c r="B597" s="56" t="s">
        <v>69</v>
      </c>
      <c r="C597" s="56" t="s">
        <v>67</v>
      </c>
      <c r="D597" s="234" t="s">
        <v>804</v>
      </c>
      <c r="E597" s="56" t="s">
        <v>117</v>
      </c>
      <c r="F597" s="55"/>
      <c r="G597" s="170">
        <f>'пр.4 вед.стр.'!H574</f>
        <v>167.9</v>
      </c>
      <c r="H597" s="226" t="e">
        <f t="shared" si="85"/>
        <v>#DIV/0!</v>
      </c>
      <c r="N597" s="83"/>
      <c r="O597" s="83"/>
      <c r="P597" s="83"/>
      <c r="Q597" s="83"/>
      <c r="R597" s="86"/>
    </row>
    <row r="598" spans="1:18" s="28" customFormat="1" ht="17.25" customHeight="1">
      <c r="A598" s="108" t="s">
        <v>528</v>
      </c>
      <c r="B598" s="56" t="s">
        <v>69</v>
      </c>
      <c r="C598" s="56" t="s">
        <v>67</v>
      </c>
      <c r="D598" s="148" t="s">
        <v>529</v>
      </c>
      <c r="E598" s="56"/>
      <c r="F598" s="55">
        <f aca="true" t="shared" si="90" ref="F598:G600">F599</f>
        <v>210</v>
      </c>
      <c r="G598" s="170">
        <f t="shared" si="90"/>
        <v>29.7</v>
      </c>
      <c r="H598" s="226">
        <f t="shared" si="85"/>
        <v>14.142857142857142</v>
      </c>
      <c r="N598" s="83"/>
      <c r="O598" s="83"/>
      <c r="P598" s="83"/>
      <c r="Q598" s="83"/>
      <c r="R598" s="86"/>
    </row>
    <row r="599" spans="1:18" s="28" customFormat="1" ht="29.25" customHeight="1">
      <c r="A599" s="27" t="s">
        <v>106</v>
      </c>
      <c r="B599" s="56" t="s">
        <v>69</v>
      </c>
      <c r="C599" s="56" t="s">
        <v>67</v>
      </c>
      <c r="D599" s="148" t="s">
        <v>529</v>
      </c>
      <c r="E599" s="56" t="s">
        <v>107</v>
      </c>
      <c r="F599" s="55">
        <f t="shared" si="90"/>
        <v>210</v>
      </c>
      <c r="G599" s="170">
        <f t="shared" si="90"/>
        <v>29.7</v>
      </c>
      <c r="H599" s="226">
        <f t="shared" si="85"/>
        <v>14.142857142857142</v>
      </c>
      <c r="N599" s="83"/>
      <c r="O599" s="83"/>
      <c r="P599" s="83"/>
      <c r="Q599" s="83"/>
      <c r="R599" s="86"/>
    </row>
    <row r="600" spans="1:18" s="28" customFormat="1" ht="17.25" customHeight="1">
      <c r="A600" s="27" t="s">
        <v>112</v>
      </c>
      <c r="B600" s="56" t="s">
        <v>69</v>
      </c>
      <c r="C600" s="56" t="s">
        <v>67</v>
      </c>
      <c r="D600" s="148" t="s">
        <v>529</v>
      </c>
      <c r="E600" s="56" t="s">
        <v>113</v>
      </c>
      <c r="F600" s="55">
        <f t="shared" si="90"/>
        <v>210</v>
      </c>
      <c r="G600" s="170">
        <f t="shared" si="90"/>
        <v>29.7</v>
      </c>
      <c r="H600" s="226">
        <f t="shared" si="85"/>
        <v>14.142857142857142</v>
      </c>
      <c r="N600" s="83"/>
      <c r="O600" s="83"/>
      <c r="P600" s="83"/>
      <c r="Q600" s="83"/>
      <c r="R600" s="86"/>
    </row>
    <row r="601" spans="1:18" s="28" customFormat="1" ht="17.25" customHeight="1">
      <c r="A601" s="27" t="s">
        <v>116</v>
      </c>
      <c r="B601" s="56" t="s">
        <v>69</v>
      </c>
      <c r="C601" s="56" t="s">
        <v>67</v>
      </c>
      <c r="D601" s="148" t="s">
        <v>529</v>
      </c>
      <c r="E601" s="56" t="s">
        <v>117</v>
      </c>
      <c r="F601" s="55">
        <f>'пр.4 вед.стр.'!G578</f>
        <v>210</v>
      </c>
      <c r="G601" s="170">
        <f>'пр.4 вед.стр.'!H578</f>
        <v>29.7</v>
      </c>
      <c r="H601" s="226">
        <f t="shared" si="85"/>
        <v>14.142857142857142</v>
      </c>
      <c r="N601" s="83"/>
      <c r="O601" s="83"/>
      <c r="P601" s="83"/>
      <c r="Q601" s="83"/>
      <c r="R601" s="86"/>
    </row>
    <row r="602" spans="1:18" s="28" customFormat="1" ht="17.25" customHeight="1">
      <c r="A602" s="108" t="s">
        <v>530</v>
      </c>
      <c r="B602" s="56" t="s">
        <v>69</v>
      </c>
      <c r="C602" s="56" t="s">
        <v>67</v>
      </c>
      <c r="D602" s="148" t="s">
        <v>531</v>
      </c>
      <c r="E602" s="56"/>
      <c r="F602" s="55">
        <f aca="true" t="shared" si="91" ref="F602:G604">F603</f>
        <v>35</v>
      </c>
      <c r="G602" s="170">
        <f t="shared" si="91"/>
        <v>35</v>
      </c>
      <c r="H602" s="226">
        <f t="shared" si="85"/>
        <v>100</v>
      </c>
      <c r="N602" s="83"/>
      <c r="O602" s="83"/>
      <c r="P602" s="83"/>
      <c r="Q602" s="83"/>
      <c r="R602" s="86"/>
    </row>
    <row r="603" spans="1:18" s="28" customFormat="1" ht="27.75" customHeight="1">
      <c r="A603" s="27" t="s">
        <v>106</v>
      </c>
      <c r="B603" s="56" t="s">
        <v>69</v>
      </c>
      <c r="C603" s="56" t="s">
        <v>67</v>
      </c>
      <c r="D603" s="148" t="s">
        <v>531</v>
      </c>
      <c r="E603" s="56" t="s">
        <v>107</v>
      </c>
      <c r="F603" s="55">
        <f t="shared" si="91"/>
        <v>35</v>
      </c>
      <c r="G603" s="170">
        <f t="shared" si="91"/>
        <v>35</v>
      </c>
      <c r="H603" s="226">
        <f t="shared" si="85"/>
        <v>100</v>
      </c>
      <c r="N603" s="83"/>
      <c r="O603" s="83"/>
      <c r="P603" s="83"/>
      <c r="Q603" s="83"/>
      <c r="R603" s="86"/>
    </row>
    <row r="604" spans="1:18" s="28" customFormat="1" ht="17.25" customHeight="1">
      <c r="A604" s="27" t="s">
        <v>112</v>
      </c>
      <c r="B604" s="56" t="s">
        <v>69</v>
      </c>
      <c r="C604" s="56" t="s">
        <v>67</v>
      </c>
      <c r="D604" s="148" t="s">
        <v>531</v>
      </c>
      <c r="E604" s="56" t="s">
        <v>113</v>
      </c>
      <c r="F604" s="55">
        <f t="shared" si="91"/>
        <v>35</v>
      </c>
      <c r="G604" s="170">
        <f t="shared" si="91"/>
        <v>35</v>
      </c>
      <c r="H604" s="226">
        <f t="shared" si="85"/>
        <v>100</v>
      </c>
      <c r="N604" s="83"/>
      <c r="O604" s="83"/>
      <c r="P604" s="83"/>
      <c r="Q604" s="83"/>
      <c r="R604" s="86"/>
    </row>
    <row r="605" spans="1:18" s="28" customFormat="1" ht="17.25" customHeight="1">
      <c r="A605" s="27" t="s">
        <v>116</v>
      </c>
      <c r="B605" s="56" t="s">
        <v>69</v>
      </c>
      <c r="C605" s="56" t="s">
        <v>67</v>
      </c>
      <c r="D605" s="148" t="s">
        <v>531</v>
      </c>
      <c r="E605" s="56" t="s">
        <v>117</v>
      </c>
      <c r="F605" s="55">
        <f>'пр.4 вед.стр.'!G582</f>
        <v>35</v>
      </c>
      <c r="G605" s="170">
        <f>'пр.4 вед.стр.'!H582</f>
        <v>35</v>
      </c>
      <c r="H605" s="226">
        <f t="shared" si="85"/>
        <v>100</v>
      </c>
      <c r="N605" s="83"/>
      <c r="O605" s="83"/>
      <c r="P605" s="83"/>
      <c r="Q605" s="83"/>
      <c r="R605" s="86"/>
    </row>
    <row r="606" spans="1:18" s="28" customFormat="1" ht="30.75" customHeight="1">
      <c r="A606" s="108" t="s">
        <v>520</v>
      </c>
      <c r="B606" s="57" t="s">
        <v>69</v>
      </c>
      <c r="C606" s="57" t="s">
        <v>67</v>
      </c>
      <c r="D606" s="148" t="s">
        <v>180</v>
      </c>
      <c r="E606" s="57"/>
      <c r="F606" s="55">
        <f>F607</f>
        <v>4953.4</v>
      </c>
      <c r="G606" s="170">
        <f>G607</f>
        <v>1518.8999999999999</v>
      </c>
      <c r="H606" s="226">
        <f t="shared" si="85"/>
        <v>30.663786490087613</v>
      </c>
      <c r="N606" s="83"/>
      <c r="O606" s="83"/>
      <c r="P606" s="83"/>
      <c r="Q606" s="83"/>
      <c r="R606" s="86"/>
    </row>
    <row r="607" spans="1:18" s="28" customFormat="1" ht="34.5" customHeight="1">
      <c r="A607" s="108" t="s">
        <v>285</v>
      </c>
      <c r="B607" s="56" t="s">
        <v>69</v>
      </c>
      <c r="C607" s="56" t="s">
        <v>67</v>
      </c>
      <c r="D607" s="148" t="s">
        <v>331</v>
      </c>
      <c r="E607" s="56"/>
      <c r="F607" s="55">
        <f>F608+F612+F616+F620+F628+F624</f>
        <v>4953.4</v>
      </c>
      <c r="G607" s="170">
        <f>G608+G612+G616+G620+G628+G624</f>
        <v>1518.8999999999999</v>
      </c>
      <c r="H607" s="226">
        <f t="shared" si="85"/>
        <v>30.663786490087613</v>
      </c>
      <c r="N607" s="83"/>
      <c r="O607" s="83"/>
      <c r="P607" s="83"/>
      <c r="Q607" s="83"/>
      <c r="R607" s="86"/>
    </row>
    <row r="608" spans="1:18" s="28" customFormat="1" ht="17.25" customHeight="1">
      <c r="A608" s="108" t="s">
        <v>521</v>
      </c>
      <c r="B608" s="56" t="s">
        <v>69</v>
      </c>
      <c r="C608" s="56" t="s">
        <v>67</v>
      </c>
      <c r="D608" s="148" t="s">
        <v>522</v>
      </c>
      <c r="E608" s="56"/>
      <c r="F608" s="55">
        <f aca="true" t="shared" si="92" ref="F608:G610">F609</f>
        <v>220</v>
      </c>
      <c r="G608" s="170">
        <f t="shared" si="92"/>
        <v>253.8</v>
      </c>
      <c r="H608" s="226">
        <f t="shared" si="85"/>
        <v>115.36363636363637</v>
      </c>
      <c r="N608" s="83"/>
      <c r="O608" s="83"/>
      <c r="P608" s="83"/>
      <c r="Q608" s="83"/>
      <c r="R608" s="86"/>
    </row>
    <row r="609" spans="1:18" s="28" customFormat="1" ht="24.75" customHeight="1">
      <c r="A609" s="27" t="s">
        <v>106</v>
      </c>
      <c r="B609" s="56" t="s">
        <v>69</v>
      </c>
      <c r="C609" s="56" t="s">
        <v>67</v>
      </c>
      <c r="D609" s="148" t="s">
        <v>522</v>
      </c>
      <c r="E609" s="56" t="s">
        <v>107</v>
      </c>
      <c r="F609" s="55">
        <f t="shared" si="92"/>
        <v>220</v>
      </c>
      <c r="G609" s="170">
        <f t="shared" si="92"/>
        <v>253.8</v>
      </c>
      <c r="H609" s="226">
        <f t="shared" si="85"/>
        <v>115.36363636363637</v>
      </c>
      <c r="N609" s="83"/>
      <c r="O609" s="83"/>
      <c r="P609" s="83"/>
      <c r="Q609" s="83"/>
      <c r="R609" s="86"/>
    </row>
    <row r="610" spans="1:18" s="28" customFormat="1" ht="17.25" customHeight="1">
      <c r="A610" s="27" t="s">
        <v>112</v>
      </c>
      <c r="B610" s="56" t="s">
        <v>69</v>
      </c>
      <c r="C610" s="56" t="s">
        <v>67</v>
      </c>
      <c r="D610" s="148" t="s">
        <v>522</v>
      </c>
      <c r="E610" s="56" t="s">
        <v>113</v>
      </c>
      <c r="F610" s="55">
        <f t="shared" si="92"/>
        <v>220</v>
      </c>
      <c r="G610" s="170">
        <f t="shared" si="92"/>
        <v>253.8</v>
      </c>
      <c r="H610" s="226">
        <f t="shared" si="85"/>
        <v>115.36363636363637</v>
      </c>
      <c r="N610" s="83"/>
      <c r="O610" s="83"/>
      <c r="P610" s="83"/>
      <c r="Q610" s="83"/>
      <c r="R610" s="86"/>
    </row>
    <row r="611" spans="1:18" s="28" customFormat="1" ht="17.25" customHeight="1">
      <c r="A611" s="27" t="s">
        <v>116</v>
      </c>
      <c r="B611" s="56" t="s">
        <v>69</v>
      </c>
      <c r="C611" s="56" t="s">
        <v>67</v>
      </c>
      <c r="D611" s="148" t="s">
        <v>522</v>
      </c>
      <c r="E611" s="56" t="s">
        <v>117</v>
      </c>
      <c r="F611" s="55">
        <f>'пр.4 вед.стр.'!G588</f>
        <v>220</v>
      </c>
      <c r="G611" s="170">
        <f>'пр.4 вед.стр.'!H588</f>
        <v>253.8</v>
      </c>
      <c r="H611" s="226">
        <f t="shared" si="85"/>
        <v>115.36363636363637</v>
      </c>
      <c r="N611" s="83"/>
      <c r="O611" s="83"/>
      <c r="P611" s="83"/>
      <c r="Q611" s="83"/>
      <c r="R611" s="86"/>
    </row>
    <row r="612" spans="1:18" s="28" customFormat="1" ht="33" customHeight="1">
      <c r="A612" s="27" t="s">
        <v>532</v>
      </c>
      <c r="B612" s="56" t="s">
        <v>69</v>
      </c>
      <c r="C612" s="56" t="s">
        <v>67</v>
      </c>
      <c r="D612" s="56" t="s">
        <v>533</v>
      </c>
      <c r="E612" s="60"/>
      <c r="F612" s="55">
        <f aca="true" t="shared" si="93" ref="F612:G614">F613</f>
        <v>1324.3</v>
      </c>
      <c r="G612" s="170">
        <f t="shared" si="93"/>
        <v>210.5</v>
      </c>
      <c r="H612" s="226">
        <f t="shared" si="85"/>
        <v>15.895189911651439</v>
      </c>
      <c r="N612" s="83"/>
      <c r="O612" s="83"/>
      <c r="P612" s="83"/>
      <c r="Q612" s="83"/>
      <c r="R612" s="86"/>
    </row>
    <row r="613" spans="1:18" s="28" customFormat="1" ht="30" customHeight="1">
      <c r="A613" s="27" t="s">
        <v>106</v>
      </c>
      <c r="B613" s="56" t="s">
        <v>69</v>
      </c>
      <c r="C613" s="56" t="s">
        <v>67</v>
      </c>
      <c r="D613" s="56" t="s">
        <v>533</v>
      </c>
      <c r="E613" s="56" t="s">
        <v>107</v>
      </c>
      <c r="F613" s="55">
        <f t="shared" si="93"/>
        <v>1324.3</v>
      </c>
      <c r="G613" s="170">
        <f t="shared" si="93"/>
        <v>210.5</v>
      </c>
      <c r="H613" s="226">
        <f t="shared" si="85"/>
        <v>15.895189911651439</v>
      </c>
      <c r="N613" s="83"/>
      <c r="O613" s="83"/>
      <c r="P613" s="83"/>
      <c r="Q613" s="83"/>
      <c r="R613" s="86"/>
    </row>
    <row r="614" spans="1:18" s="28" customFormat="1" ht="17.25" customHeight="1">
      <c r="A614" s="27" t="s">
        <v>112</v>
      </c>
      <c r="B614" s="56" t="s">
        <v>69</v>
      </c>
      <c r="C614" s="56" t="s">
        <v>67</v>
      </c>
      <c r="D614" s="56" t="s">
        <v>533</v>
      </c>
      <c r="E614" s="56" t="s">
        <v>113</v>
      </c>
      <c r="F614" s="55">
        <f t="shared" si="93"/>
        <v>1324.3</v>
      </c>
      <c r="G614" s="170">
        <f t="shared" si="93"/>
        <v>210.5</v>
      </c>
      <c r="H614" s="226">
        <f t="shared" si="85"/>
        <v>15.895189911651439</v>
      </c>
      <c r="N614" s="83"/>
      <c r="O614" s="83"/>
      <c r="P614" s="83"/>
      <c r="Q614" s="83"/>
      <c r="R614" s="86"/>
    </row>
    <row r="615" spans="1:18" s="28" customFormat="1" ht="17.25" customHeight="1">
      <c r="A615" s="27" t="s">
        <v>116</v>
      </c>
      <c r="B615" s="56" t="s">
        <v>69</v>
      </c>
      <c r="C615" s="56" t="s">
        <v>67</v>
      </c>
      <c r="D615" s="56" t="s">
        <v>533</v>
      </c>
      <c r="E615" s="56" t="s">
        <v>117</v>
      </c>
      <c r="F615" s="55">
        <f>'пр.4 вед.стр.'!G592</f>
        <v>1324.3</v>
      </c>
      <c r="G615" s="170">
        <f>'пр.4 вед.стр.'!H592</f>
        <v>210.5</v>
      </c>
      <c r="H615" s="226">
        <f t="shared" si="85"/>
        <v>15.895189911651439</v>
      </c>
      <c r="N615" s="83"/>
      <c r="O615" s="83"/>
      <c r="P615" s="83"/>
      <c r="Q615" s="83"/>
      <c r="R615" s="86"/>
    </row>
    <row r="616" spans="1:18" s="28" customFormat="1" ht="29.25" customHeight="1">
      <c r="A616" s="27" t="s">
        <v>534</v>
      </c>
      <c r="B616" s="56" t="s">
        <v>69</v>
      </c>
      <c r="C616" s="56" t="s">
        <v>67</v>
      </c>
      <c r="D616" s="56" t="s">
        <v>535</v>
      </c>
      <c r="E616" s="56"/>
      <c r="F616" s="55">
        <f aca="true" t="shared" si="94" ref="F616:G618">F617</f>
        <v>2516</v>
      </c>
      <c r="G616" s="170">
        <f t="shared" si="94"/>
        <v>741.8</v>
      </c>
      <c r="H616" s="226">
        <f t="shared" si="85"/>
        <v>29.483306836248012</v>
      </c>
      <c r="N616" s="83"/>
      <c r="O616" s="83"/>
      <c r="P616" s="83"/>
      <c r="Q616" s="83"/>
      <c r="R616" s="86"/>
    </row>
    <row r="617" spans="1:18" s="28" customFormat="1" ht="25.5" customHeight="1">
      <c r="A617" s="27" t="s">
        <v>106</v>
      </c>
      <c r="B617" s="56" t="s">
        <v>69</v>
      </c>
      <c r="C617" s="56" t="s">
        <v>67</v>
      </c>
      <c r="D617" s="56" t="s">
        <v>535</v>
      </c>
      <c r="E617" s="56" t="s">
        <v>107</v>
      </c>
      <c r="F617" s="55">
        <f t="shared" si="94"/>
        <v>2516</v>
      </c>
      <c r="G617" s="170">
        <f t="shared" si="94"/>
        <v>741.8</v>
      </c>
      <c r="H617" s="226">
        <f t="shared" si="85"/>
        <v>29.483306836248012</v>
      </c>
      <c r="N617" s="83"/>
      <c r="O617" s="83"/>
      <c r="P617" s="83"/>
      <c r="Q617" s="83"/>
      <c r="R617" s="86"/>
    </row>
    <row r="618" spans="1:18" s="28" customFormat="1" ht="17.25" customHeight="1">
      <c r="A618" s="27" t="s">
        <v>112</v>
      </c>
      <c r="B618" s="56" t="s">
        <v>69</v>
      </c>
      <c r="C618" s="56" t="s">
        <v>67</v>
      </c>
      <c r="D618" s="56" t="s">
        <v>535</v>
      </c>
      <c r="E618" s="56" t="s">
        <v>113</v>
      </c>
      <c r="F618" s="55">
        <f t="shared" si="94"/>
        <v>2516</v>
      </c>
      <c r="G618" s="170">
        <f t="shared" si="94"/>
        <v>741.8</v>
      </c>
      <c r="H618" s="226">
        <f t="shared" si="85"/>
        <v>29.483306836248012</v>
      </c>
      <c r="N618" s="83"/>
      <c r="O618" s="83"/>
      <c r="P618" s="83"/>
      <c r="Q618" s="83"/>
      <c r="R618" s="86"/>
    </row>
    <row r="619" spans="1:18" s="28" customFormat="1" ht="17.25" customHeight="1">
      <c r="A619" s="27" t="s">
        <v>116</v>
      </c>
      <c r="B619" s="56" t="s">
        <v>69</v>
      </c>
      <c r="C619" s="56" t="s">
        <v>67</v>
      </c>
      <c r="D619" s="56" t="s">
        <v>535</v>
      </c>
      <c r="E619" s="56" t="s">
        <v>117</v>
      </c>
      <c r="F619" s="55">
        <f>'пр.4 вед.стр.'!G596</f>
        <v>2516</v>
      </c>
      <c r="G619" s="170">
        <f>'пр.4 вед.стр.'!H596</f>
        <v>741.8</v>
      </c>
      <c r="H619" s="226">
        <f t="shared" si="85"/>
        <v>29.483306836248012</v>
      </c>
      <c r="N619" s="83"/>
      <c r="O619" s="83"/>
      <c r="P619" s="83"/>
      <c r="Q619" s="83"/>
      <c r="R619" s="86"/>
    </row>
    <row r="620" spans="1:18" s="28" customFormat="1" ht="24.75" customHeight="1">
      <c r="A620" s="108" t="s">
        <v>536</v>
      </c>
      <c r="B620" s="56" t="s">
        <v>69</v>
      </c>
      <c r="C620" s="56" t="s">
        <v>67</v>
      </c>
      <c r="D620" s="148" t="s">
        <v>537</v>
      </c>
      <c r="E620" s="56"/>
      <c r="F620" s="55">
        <f aca="true" t="shared" si="95" ref="F620:G622">F621</f>
        <v>510.9</v>
      </c>
      <c r="G620" s="170">
        <f t="shared" si="95"/>
        <v>183.5</v>
      </c>
      <c r="H620" s="226">
        <f t="shared" si="85"/>
        <v>35.91700919945195</v>
      </c>
      <c r="N620" s="83"/>
      <c r="O620" s="83"/>
      <c r="P620" s="83"/>
      <c r="Q620" s="83"/>
      <c r="R620" s="86"/>
    </row>
    <row r="621" spans="1:18" s="28" customFormat="1" ht="27" customHeight="1">
      <c r="A621" s="27" t="s">
        <v>106</v>
      </c>
      <c r="B621" s="56" t="s">
        <v>69</v>
      </c>
      <c r="C621" s="56" t="s">
        <v>67</v>
      </c>
      <c r="D621" s="148" t="s">
        <v>537</v>
      </c>
      <c r="E621" s="56" t="s">
        <v>107</v>
      </c>
      <c r="F621" s="55">
        <f t="shared" si="95"/>
        <v>510.9</v>
      </c>
      <c r="G621" s="170">
        <f t="shared" si="95"/>
        <v>183.5</v>
      </c>
      <c r="H621" s="226">
        <f t="shared" si="85"/>
        <v>35.91700919945195</v>
      </c>
      <c r="N621" s="83"/>
      <c r="O621" s="83"/>
      <c r="P621" s="83"/>
      <c r="Q621" s="83"/>
      <c r="R621" s="86"/>
    </row>
    <row r="622" spans="1:18" s="28" customFormat="1" ht="17.25" customHeight="1">
      <c r="A622" s="27" t="s">
        <v>112</v>
      </c>
      <c r="B622" s="56" t="s">
        <v>69</v>
      </c>
      <c r="C622" s="56" t="s">
        <v>67</v>
      </c>
      <c r="D622" s="148" t="s">
        <v>537</v>
      </c>
      <c r="E622" s="56" t="s">
        <v>113</v>
      </c>
      <c r="F622" s="55">
        <f t="shared" si="95"/>
        <v>510.9</v>
      </c>
      <c r="G622" s="170">
        <f t="shared" si="95"/>
        <v>183.5</v>
      </c>
      <c r="H622" s="226">
        <f t="shared" si="85"/>
        <v>35.91700919945195</v>
      </c>
      <c r="N622" s="83"/>
      <c r="O622" s="83"/>
      <c r="P622" s="83"/>
      <c r="Q622" s="83"/>
      <c r="R622" s="86"/>
    </row>
    <row r="623" spans="1:18" s="28" customFormat="1" ht="17.25" customHeight="1">
      <c r="A623" s="27" t="s">
        <v>116</v>
      </c>
      <c r="B623" s="56" t="s">
        <v>69</v>
      </c>
      <c r="C623" s="56" t="s">
        <v>67</v>
      </c>
      <c r="D623" s="148" t="s">
        <v>537</v>
      </c>
      <c r="E623" s="56" t="s">
        <v>117</v>
      </c>
      <c r="F623" s="55">
        <f>'пр.4 вед.стр.'!G600</f>
        <v>510.9</v>
      </c>
      <c r="G623" s="170">
        <f>'пр.4 вед.стр.'!H600</f>
        <v>183.5</v>
      </c>
      <c r="H623" s="226">
        <f t="shared" si="85"/>
        <v>35.91700919945195</v>
      </c>
      <c r="N623" s="83"/>
      <c r="O623" s="83"/>
      <c r="P623" s="83"/>
      <c r="Q623" s="83"/>
      <c r="R623" s="86"/>
    </row>
    <row r="624" spans="1:18" s="28" customFormat="1" ht="33" customHeight="1">
      <c r="A624" s="108" t="s">
        <v>538</v>
      </c>
      <c r="B624" s="56" t="s">
        <v>69</v>
      </c>
      <c r="C624" s="56" t="s">
        <v>67</v>
      </c>
      <c r="D624" s="148" t="s">
        <v>539</v>
      </c>
      <c r="E624" s="56"/>
      <c r="F624" s="55">
        <f aca="true" t="shared" si="96" ref="F624:G626">F625</f>
        <v>348</v>
      </c>
      <c r="G624" s="170">
        <f t="shared" si="96"/>
        <v>129.3</v>
      </c>
      <c r="H624" s="226">
        <f t="shared" si="85"/>
        <v>37.15517241379311</v>
      </c>
      <c r="N624" s="83"/>
      <c r="O624" s="83"/>
      <c r="P624" s="83"/>
      <c r="Q624" s="83"/>
      <c r="R624" s="86"/>
    </row>
    <row r="625" spans="1:18" s="28" customFormat="1" ht="28.5" customHeight="1">
      <c r="A625" s="27" t="s">
        <v>106</v>
      </c>
      <c r="B625" s="56" t="s">
        <v>69</v>
      </c>
      <c r="C625" s="56" t="s">
        <v>67</v>
      </c>
      <c r="D625" s="148" t="s">
        <v>539</v>
      </c>
      <c r="E625" s="56" t="s">
        <v>107</v>
      </c>
      <c r="F625" s="55">
        <f t="shared" si="96"/>
        <v>348</v>
      </c>
      <c r="G625" s="170">
        <f t="shared" si="96"/>
        <v>129.3</v>
      </c>
      <c r="H625" s="226">
        <f t="shared" si="85"/>
        <v>37.15517241379311</v>
      </c>
      <c r="N625" s="83"/>
      <c r="O625" s="83"/>
      <c r="P625" s="83"/>
      <c r="Q625" s="83"/>
      <c r="R625" s="86"/>
    </row>
    <row r="626" spans="1:18" s="28" customFormat="1" ht="17.25" customHeight="1">
      <c r="A626" s="27" t="s">
        <v>112</v>
      </c>
      <c r="B626" s="56" t="s">
        <v>69</v>
      </c>
      <c r="C626" s="56" t="s">
        <v>67</v>
      </c>
      <c r="D626" s="148" t="s">
        <v>539</v>
      </c>
      <c r="E626" s="56" t="s">
        <v>113</v>
      </c>
      <c r="F626" s="55">
        <f t="shared" si="96"/>
        <v>348</v>
      </c>
      <c r="G626" s="170">
        <f t="shared" si="96"/>
        <v>129.3</v>
      </c>
      <c r="H626" s="226">
        <f t="shared" si="85"/>
        <v>37.15517241379311</v>
      </c>
      <c r="N626" s="83"/>
      <c r="O626" s="83"/>
      <c r="P626" s="83"/>
      <c r="Q626" s="83"/>
      <c r="R626" s="86"/>
    </row>
    <row r="627" spans="1:18" s="28" customFormat="1" ht="17.25" customHeight="1">
      <c r="A627" s="27" t="s">
        <v>116</v>
      </c>
      <c r="B627" s="56" t="s">
        <v>69</v>
      </c>
      <c r="C627" s="56" t="s">
        <v>67</v>
      </c>
      <c r="D627" s="148" t="s">
        <v>539</v>
      </c>
      <c r="E627" s="56" t="s">
        <v>117</v>
      </c>
      <c r="F627" s="55">
        <f>'пр.4 вед.стр.'!G604</f>
        <v>348</v>
      </c>
      <c r="G627" s="170">
        <f>'пр.4 вед.стр.'!H604</f>
        <v>129.3</v>
      </c>
      <c r="H627" s="226">
        <f t="shared" si="85"/>
        <v>37.15517241379311</v>
      </c>
      <c r="N627" s="83"/>
      <c r="O627" s="83"/>
      <c r="P627" s="83"/>
      <c r="Q627" s="83"/>
      <c r="R627" s="86"/>
    </row>
    <row r="628" spans="1:18" s="28" customFormat="1" ht="17.25" customHeight="1">
      <c r="A628" s="108" t="s">
        <v>297</v>
      </c>
      <c r="B628" s="56" t="s">
        <v>69</v>
      </c>
      <c r="C628" s="56" t="s">
        <v>67</v>
      </c>
      <c r="D628" s="148" t="s">
        <v>336</v>
      </c>
      <c r="E628" s="56"/>
      <c r="F628" s="55">
        <f aca="true" t="shared" si="97" ref="F628:G630">F629</f>
        <v>34.2</v>
      </c>
      <c r="G628" s="170">
        <f t="shared" si="97"/>
        <v>0</v>
      </c>
      <c r="H628" s="226">
        <f t="shared" si="85"/>
        <v>0</v>
      </c>
      <c r="N628" s="83"/>
      <c r="O628" s="83"/>
      <c r="P628" s="83"/>
      <c r="Q628" s="83"/>
      <c r="R628" s="86"/>
    </row>
    <row r="629" spans="1:18" s="28" customFormat="1" ht="27.75" customHeight="1">
      <c r="A629" s="27" t="s">
        <v>106</v>
      </c>
      <c r="B629" s="56" t="s">
        <v>69</v>
      </c>
      <c r="C629" s="56" t="s">
        <v>67</v>
      </c>
      <c r="D629" s="148" t="s">
        <v>336</v>
      </c>
      <c r="E629" s="56" t="s">
        <v>107</v>
      </c>
      <c r="F629" s="55">
        <f t="shared" si="97"/>
        <v>34.2</v>
      </c>
      <c r="G629" s="170">
        <f t="shared" si="97"/>
        <v>0</v>
      </c>
      <c r="H629" s="226">
        <f t="shared" si="85"/>
        <v>0</v>
      </c>
      <c r="N629" s="83"/>
      <c r="O629" s="83"/>
      <c r="P629" s="83"/>
      <c r="Q629" s="83"/>
      <c r="R629" s="86"/>
    </row>
    <row r="630" spans="1:18" s="28" customFormat="1" ht="17.25" customHeight="1">
      <c r="A630" s="27" t="s">
        <v>112</v>
      </c>
      <c r="B630" s="56" t="s">
        <v>69</v>
      </c>
      <c r="C630" s="56" t="s">
        <v>67</v>
      </c>
      <c r="D630" s="148" t="s">
        <v>336</v>
      </c>
      <c r="E630" s="56" t="s">
        <v>113</v>
      </c>
      <c r="F630" s="55">
        <f t="shared" si="97"/>
        <v>34.2</v>
      </c>
      <c r="G630" s="170">
        <f t="shared" si="97"/>
        <v>0</v>
      </c>
      <c r="H630" s="226">
        <f t="shared" si="85"/>
        <v>0</v>
      </c>
      <c r="N630" s="83"/>
      <c r="O630" s="83"/>
      <c r="P630" s="83"/>
      <c r="Q630" s="83"/>
      <c r="R630" s="86"/>
    </row>
    <row r="631" spans="1:18" s="28" customFormat="1" ht="17.25" customHeight="1">
      <c r="A631" s="27" t="s">
        <v>116</v>
      </c>
      <c r="B631" s="56" t="s">
        <v>69</v>
      </c>
      <c r="C631" s="56" t="s">
        <v>67</v>
      </c>
      <c r="D631" s="148" t="s">
        <v>336</v>
      </c>
      <c r="E631" s="56" t="s">
        <v>117</v>
      </c>
      <c r="F631" s="55">
        <f>'пр.4 вед.стр.'!G608</f>
        <v>34.2</v>
      </c>
      <c r="G631" s="170">
        <f>'пр.4 вед.стр.'!H608</f>
        <v>0</v>
      </c>
      <c r="H631" s="226">
        <f t="shared" si="85"/>
        <v>0</v>
      </c>
      <c r="N631" s="83"/>
      <c r="O631" s="83"/>
      <c r="P631" s="83"/>
      <c r="Q631" s="83"/>
      <c r="R631" s="86"/>
    </row>
    <row r="632" spans="1:18" s="28" customFormat="1" ht="24.75" customHeight="1">
      <c r="A632" s="108" t="s">
        <v>523</v>
      </c>
      <c r="B632" s="56" t="s">
        <v>69</v>
      </c>
      <c r="C632" s="56" t="s">
        <v>67</v>
      </c>
      <c r="D632" s="148" t="s">
        <v>183</v>
      </c>
      <c r="E632" s="56"/>
      <c r="F632" s="55">
        <f>F633</f>
        <v>1313.5000000000002</v>
      </c>
      <c r="G632" s="170">
        <f>G633</f>
        <v>873.6</v>
      </c>
      <c r="H632" s="226">
        <f t="shared" si="85"/>
        <v>66.50932622763608</v>
      </c>
      <c r="N632" s="83"/>
      <c r="O632" s="83"/>
      <c r="P632" s="83"/>
      <c r="Q632" s="83"/>
      <c r="R632" s="86"/>
    </row>
    <row r="633" spans="1:18" s="28" customFormat="1" ht="24.75" customHeight="1">
      <c r="A633" s="108" t="s">
        <v>256</v>
      </c>
      <c r="B633" s="56" t="s">
        <v>69</v>
      </c>
      <c r="C633" s="56" t="s">
        <v>67</v>
      </c>
      <c r="D633" s="148" t="s">
        <v>332</v>
      </c>
      <c r="E633" s="56"/>
      <c r="F633" s="55">
        <f>F634+F638+F642+F646+F650</f>
        <v>1313.5000000000002</v>
      </c>
      <c r="G633" s="170">
        <f>G634+G638+G642+G646+G650</f>
        <v>873.6</v>
      </c>
      <c r="H633" s="226">
        <f t="shared" si="85"/>
        <v>66.50932622763608</v>
      </c>
      <c r="N633" s="83"/>
      <c r="O633" s="83"/>
      <c r="P633" s="83"/>
      <c r="Q633" s="83"/>
      <c r="R633" s="86"/>
    </row>
    <row r="634" spans="1:18" s="28" customFormat="1" ht="17.25" customHeight="1">
      <c r="A634" s="108" t="s">
        <v>182</v>
      </c>
      <c r="B634" s="56" t="s">
        <v>69</v>
      </c>
      <c r="C634" s="56" t="s">
        <v>67</v>
      </c>
      <c r="D634" s="148" t="s">
        <v>333</v>
      </c>
      <c r="E634" s="56"/>
      <c r="F634" s="55">
        <f aca="true" t="shared" si="98" ref="F634:G636">F635</f>
        <v>774.2</v>
      </c>
      <c r="G634" s="170">
        <f t="shared" si="98"/>
        <v>772.3</v>
      </c>
      <c r="H634" s="226">
        <f t="shared" si="85"/>
        <v>99.75458537845516</v>
      </c>
      <c r="N634" s="83"/>
      <c r="O634" s="83"/>
      <c r="P634" s="83"/>
      <c r="Q634" s="83"/>
      <c r="R634" s="86"/>
    </row>
    <row r="635" spans="1:18" s="28" customFormat="1" ht="27" customHeight="1">
      <c r="A635" s="27" t="s">
        <v>106</v>
      </c>
      <c r="B635" s="56" t="s">
        <v>69</v>
      </c>
      <c r="C635" s="56" t="s">
        <v>67</v>
      </c>
      <c r="D635" s="148" t="s">
        <v>333</v>
      </c>
      <c r="E635" s="56" t="s">
        <v>107</v>
      </c>
      <c r="F635" s="55">
        <f t="shared" si="98"/>
        <v>774.2</v>
      </c>
      <c r="G635" s="170">
        <f t="shared" si="98"/>
        <v>772.3</v>
      </c>
      <c r="H635" s="226">
        <f t="shared" si="85"/>
        <v>99.75458537845516</v>
      </c>
      <c r="N635" s="83"/>
      <c r="O635" s="83"/>
      <c r="P635" s="83"/>
      <c r="Q635" s="83"/>
      <c r="R635" s="86"/>
    </row>
    <row r="636" spans="1:18" s="28" customFormat="1" ht="17.25" customHeight="1">
      <c r="A636" s="27" t="s">
        <v>112</v>
      </c>
      <c r="B636" s="56" t="s">
        <v>69</v>
      </c>
      <c r="C636" s="56" t="s">
        <v>67</v>
      </c>
      <c r="D636" s="148" t="s">
        <v>333</v>
      </c>
      <c r="E636" s="56" t="s">
        <v>113</v>
      </c>
      <c r="F636" s="55">
        <f t="shared" si="98"/>
        <v>774.2</v>
      </c>
      <c r="G636" s="170">
        <f t="shared" si="98"/>
        <v>772.3</v>
      </c>
      <c r="H636" s="226">
        <f t="shared" si="85"/>
        <v>99.75458537845516</v>
      </c>
      <c r="N636" s="83"/>
      <c r="O636" s="83"/>
      <c r="P636" s="83"/>
      <c r="Q636" s="83"/>
      <c r="R636" s="86"/>
    </row>
    <row r="637" spans="1:18" s="28" customFormat="1" ht="17.25" customHeight="1">
      <c r="A637" s="27" t="s">
        <v>116</v>
      </c>
      <c r="B637" s="56" t="s">
        <v>69</v>
      </c>
      <c r="C637" s="56" t="s">
        <v>67</v>
      </c>
      <c r="D637" s="148" t="s">
        <v>333</v>
      </c>
      <c r="E637" s="56" t="s">
        <v>117</v>
      </c>
      <c r="F637" s="55">
        <f>'пр.4 вед.стр.'!G614</f>
        <v>774.2</v>
      </c>
      <c r="G637" s="170">
        <f>'пр.4 вед.стр.'!H614</f>
        <v>772.3</v>
      </c>
      <c r="H637" s="226">
        <f t="shared" si="85"/>
        <v>99.75458537845516</v>
      </c>
      <c r="N637" s="83"/>
      <c r="O637" s="83"/>
      <c r="P637" s="83"/>
      <c r="Q637" s="83"/>
      <c r="R637" s="86"/>
    </row>
    <row r="638" spans="1:18" s="28" customFormat="1" ht="17.25" customHeight="1">
      <c r="A638" s="108" t="s">
        <v>185</v>
      </c>
      <c r="B638" s="56" t="s">
        <v>69</v>
      </c>
      <c r="C638" s="56" t="s">
        <v>67</v>
      </c>
      <c r="D638" s="148" t="s">
        <v>337</v>
      </c>
      <c r="E638" s="56"/>
      <c r="F638" s="55">
        <f aca="true" t="shared" si="99" ref="F638:G640">F639</f>
        <v>124.2</v>
      </c>
      <c r="G638" s="170">
        <f t="shared" si="99"/>
        <v>8.7</v>
      </c>
      <c r="H638" s="226">
        <f t="shared" si="85"/>
        <v>7.004830917874395</v>
      </c>
      <c r="N638" s="83"/>
      <c r="O638" s="83"/>
      <c r="P638" s="83"/>
      <c r="Q638" s="83"/>
      <c r="R638" s="86"/>
    </row>
    <row r="639" spans="1:18" s="28" customFormat="1" ht="29.25" customHeight="1">
      <c r="A639" s="27" t="s">
        <v>106</v>
      </c>
      <c r="B639" s="56" t="s">
        <v>69</v>
      </c>
      <c r="C639" s="56" t="s">
        <v>67</v>
      </c>
      <c r="D639" s="148" t="s">
        <v>337</v>
      </c>
      <c r="E639" s="56" t="s">
        <v>107</v>
      </c>
      <c r="F639" s="55">
        <f t="shared" si="99"/>
        <v>124.2</v>
      </c>
      <c r="G639" s="170">
        <f t="shared" si="99"/>
        <v>8.7</v>
      </c>
      <c r="H639" s="226">
        <f t="shared" si="85"/>
        <v>7.004830917874395</v>
      </c>
      <c r="N639" s="83"/>
      <c r="O639" s="83"/>
      <c r="P639" s="83"/>
      <c r="Q639" s="83"/>
      <c r="R639" s="86"/>
    </row>
    <row r="640" spans="1:18" s="28" customFormat="1" ht="17.25" customHeight="1">
      <c r="A640" s="27" t="s">
        <v>112</v>
      </c>
      <c r="B640" s="56" t="s">
        <v>69</v>
      </c>
      <c r="C640" s="56" t="s">
        <v>67</v>
      </c>
      <c r="D640" s="148" t="s">
        <v>337</v>
      </c>
      <c r="E640" s="56" t="s">
        <v>113</v>
      </c>
      <c r="F640" s="55">
        <f t="shared" si="99"/>
        <v>124.2</v>
      </c>
      <c r="G640" s="170">
        <f t="shared" si="99"/>
        <v>8.7</v>
      </c>
      <c r="H640" s="226">
        <f aca="true" t="shared" si="100" ref="H640:H703">G640/F640*100</f>
        <v>7.004830917874395</v>
      </c>
      <c r="N640" s="83"/>
      <c r="O640" s="83"/>
      <c r="P640" s="83"/>
      <c r="Q640" s="83"/>
      <c r="R640" s="86"/>
    </row>
    <row r="641" spans="1:18" s="28" customFormat="1" ht="17.25" customHeight="1">
      <c r="A641" s="27" t="s">
        <v>116</v>
      </c>
      <c r="B641" s="56" t="s">
        <v>69</v>
      </c>
      <c r="C641" s="56" t="s">
        <v>67</v>
      </c>
      <c r="D641" s="148" t="s">
        <v>337</v>
      </c>
      <c r="E641" s="56" t="s">
        <v>117</v>
      </c>
      <c r="F641" s="55">
        <f>'пр.4 вед.стр.'!G618</f>
        <v>124.2</v>
      </c>
      <c r="G641" s="170">
        <f>'пр.4 вед.стр.'!H618</f>
        <v>8.7</v>
      </c>
      <c r="H641" s="226">
        <f t="shared" si="100"/>
        <v>7.004830917874395</v>
      </c>
      <c r="N641" s="83"/>
      <c r="O641" s="83"/>
      <c r="P641" s="83"/>
      <c r="Q641" s="83"/>
      <c r="R641" s="86"/>
    </row>
    <row r="642" spans="1:18" s="28" customFormat="1" ht="17.25" customHeight="1">
      <c r="A642" s="108" t="s">
        <v>295</v>
      </c>
      <c r="B642" s="56" t="s">
        <v>69</v>
      </c>
      <c r="C642" s="56" t="s">
        <v>67</v>
      </c>
      <c r="D642" s="148" t="s">
        <v>334</v>
      </c>
      <c r="E642" s="56"/>
      <c r="F642" s="55">
        <f aca="true" t="shared" si="101" ref="F642:G644">F643</f>
        <v>290.90000000000003</v>
      </c>
      <c r="G642" s="170">
        <f t="shared" si="101"/>
        <v>0</v>
      </c>
      <c r="H642" s="226">
        <f t="shared" si="100"/>
        <v>0</v>
      </c>
      <c r="N642" s="83"/>
      <c r="O642" s="83"/>
      <c r="P642" s="83"/>
      <c r="Q642" s="83"/>
      <c r="R642" s="86"/>
    </row>
    <row r="643" spans="1:18" s="28" customFormat="1" ht="28.5" customHeight="1">
      <c r="A643" s="27" t="s">
        <v>106</v>
      </c>
      <c r="B643" s="56" t="s">
        <v>69</v>
      </c>
      <c r="C643" s="56" t="s">
        <v>67</v>
      </c>
      <c r="D643" s="148" t="s">
        <v>334</v>
      </c>
      <c r="E643" s="56" t="s">
        <v>107</v>
      </c>
      <c r="F643" s="55">
        <f t="shared" si="101"/>
        <v>290.90000000000003</v>
      </c>
      <c r="G643" s="170">
        <f t="shared" si="101"/>
        <v>0</v>
      </c>
      <c r="H643" s="226">
        <f t="shared" si="100"/>
        <v>0</v>
      </c>
      <c r="N643" s="83"/>
      <c r="O643" s="83"/>
      <c r="P643" s="83"/>
      <c r="Q643" s="83"/>
      <c r="R643" s="86"/>
    </row>
    <row r="644" spans="1:18" s="28" customFormat="1" ht="17.25" customHeight="1">
      <c r="A644" s="27" t="s">
        <v>112</v>
      </c>
      <c r="B644" s="56" t="s">
        <v>69</v>
      </c>
      <c r="C644" s="56" t="s">
        <v>67</v>
      </c>
      <c r="D644" s="148" t="s">
        <v>334</v>
      </c>
      <c r="E644" s="56" t="s">
        <v>113</v>
      </c>
      <c r="F644" s="55">
        <f t="shared" si="101"/>
        <v>290.90000000000003</v>
      </c>
      <c r="G644" s="170">
        <f t="shared" si="101"/>
        <v>0</v>
      </c>
      <c r="H644" s="226">
        <f t="shared" si="100"/>
        <v>0</v>
      </c>
      <c r="N644" s="83"/>
      <c r="O644" s="83"/>
      <c r="P644" s="83"/>
      <c r="Q644" s="83"/>
      <c r="R644" s="86"/>
    </row>
    <row r="645" spans="1:18" s="28" customFormat="1" ht="17.25" customHeight="1">
      <c r="A645" s="27" t="s">
        <v>116</v>
      </c>
      <c r="B645" s="56" t="s">
        <v>69</v>
      </c>
      <c r="C645" s="56" t="s">
        <v>67</v>
      </c>
      <c r="D645" s="148" t="s">
        <v>334</v>
      </c>
      <c r="E645" s="56" t="s">
        <v>117</v>
      </c>
      <c r="F645" s="55">
        <f>'пр.4 вед.стр.'!G622</f>
        <v>290.90000000000003</v>
      </c>
      <c r="G645" s="170">
        <f>'пр.4 вед.стр.'!H622</f>
        <v>0</v>
      </c>
      <c r="H645" s="226">
        <f t="shared" si="100"/>
        <v>0</v>
      </c>
      <c r="N645" s="83"/>
      <c r="O645" s="83"/>
      <c r="P645" s="83"/>
      <c r="Q645" s="83"/>
      <c r="R645" s="86"/>
    </row>
    <row r="646" spans="1:18" s="28" customFormat="1" ht="30" customHeight="1">
      <c r="A646" s="108" t="s">
        <v>623</v>
      </c>
      <c r="B646" s="56" t="s">
        <v>69</v>
      </c>
      <c r="C646" s="56" t="s">
        <v>67</v>
      </c>
      <c r="D646" s="148" t="s">
        <v>335</v>
      </c>
      <c r="E646" s="56"/>
      <c r="F646" s="55">
        <f aca="true" t="shared" si="102" ref="F646:G648">F647</f>
        <v>49.2</v>
      </c>
      <c r="G646" s="170">
        <f t="shared" si="102"/>
        <v>24.6</v>
      </c>
      <c r="H646" s="226">
        <f t="shared" si="100"/>
        <v>50</v>
      </c>
      <c r="N646" s="83"/>
      <c r="O646" s="83"/>
      <c r="P646" s="83"/>
      <c r="Q646" s="83"/>
      <c r="R646" s="86"/>
    </row>
    <row r="647" spans="1:18" s="28" customFormat="1" ht="27.75" customHeight="1">
      <c r="A647" s="27" t="s">
        <v>106</v>
      </c>
      <c r="B647" s="56" t="s">
        <v>69</v>
      </c>
      <c r="C647" s="56" t="s">
        <v>67</v>
      </c>
      <c r="D647" s="148" t="s">
        <v>335</v>
      </c>
      <c r="E647" s="56" t="s">
        <v>107</v>
      </c>
      <c r="F647" s="55">
        <f t="shared" si="102"/>
        <v>49.2</v>
      </c>
      <c r="G647" s="170">
        <f t="shared" si="102"/>
        <v>24.6</v>
      </c>
      <c r="H647" s="226">
        <f t="shared" si="100"/>
        <v>50</v>
      </c>
      <c r="N647" s="83"/>
      <c r="O647" s="83"/>
      <c r="P647" s="83"/>
      <c r="Q647" s="83"/>
      <c r="R647" s="86"/>
    </row>
    <row r="648" spans="1:18" s="28" customFormat="1" ht="17.25" customHeight="1">
      <c r="A648" s="27" t="s">
        <v>112</v>
      </c>
      <c r="B648" s="56" t="s">
        <v>69</v>
      </c>
      <c r="C648" s="56" t="s">
        <v>67</v>
      </c>
      <c r="D648" s="148" t="s">
        <v>335</v>
      </c>
      <c r="E648" s="56" t="s">
        <v>113</v>
      </c>
      <c r="F648" s="55">
        <f t="shared" si="102"/>
        <v>49.2</v>
      </c>
      <c r="G648" s="170">
        <f t="shared" si="102"/>
        <v>24.6</v>
      </c>
      <c r="H648" s="226">
        <f t="shared" si="100"/>
        <v>50</v>
      </c>
      <c r="N648" s="83"/>
      <c r="O648" s="83"/>
      <c r="P648" s="83"/>
      <c r="Q648" s="83"/>
      <c r="R648" s="86"/>
    </row>
    <row r="649" spans="1:18" s="28" customFormat="1" ht="17.25" customHeight="1">
      <c r="A649" s="27" t="s">
        <v>116</v>
      </c>
      <c r="B649" s="56" t="s">
        <v>69</v>
      </c>
      <c r="C649" s="56" t="s">
        <v>67</v>
      </c>
      <c r="D649" s="148" t="s">
        <v>335</v>
      </c>
      <c r="E649" s="56" t="s">
        <v>117</v>
      </c>
      <c r="F649" s="55">
        <f>'пр.4 вед.стр.'!G626</f>
        <v>49.2</v>
      </c>
      <c r="G649" s="170">
        <f>'пр.4 вед.стр.'!H626</f>
        <v>24.6</v>
      </c>
      <c r="H649" s="226">
        <f t="shared" si="100"/>
        <v>50</v>
      </c>
      <c r="N649" s="83"/>
      <c r="O649" s="83"/>
      <c r="P649" s="83"/>
      <c r="Q649" s="83"/>
      <c r="R649" s="86"/>
    </row>
    <row r="650" spans="1:18" s="28" customFormat="1" ht="17.25" customHeight="1">
      <c r="A650" s="27" t="s">
        <v>524</v>
      </c>
      <c r="B650" s="56" t="s">
        <v>69</v>
      </c>
      <c r="C650" s="56" t="s">
        <v>67</v>
      </c>
      <c r="D650" s="148" t="s">
        <v>525</v>
      </c>
      <c r="E650" s="56"/>
      <c r="F650" s="55">
        <f aca="true" t="shared" si="103" ref="F650:G652">F651</f>
        <v>75</v>
      </c>
      <c r="G650" s="170">
        <f t="shared" si="103"/>
        <v>68</v>
      </c>
      <c r="H650" s="226">
        <f t="shared" si="100"/>
        <v>90.66666666666666</v>
      </c>
      <c r="N650" s="83"/>
      <c r="O650" s="83"/>
      <c r="P650" s="83"/>
      <c r="Q650" s="83"/>
      <c r="R650" s="86"/>
    </row>
    <row r="651" spans="1:18" s="28" customFormat="1" ht="24" customHeight="1">
      <c r="A651" s="27" t="s">
        <v>106</v>
      </c>
      <c r="B651" s="56" t="s">
        <v>69</v>
      </c>
      <c r="C651" s="56" t="s">
        <v>67</v>
      </c>
      <c r="D651" s="148" t="s">
        <v>525</v>
      </c>
      <c r="E651" s="56" t="s">
        <v>107</v>
      </c>
      <c r="F651" s="55">
        <f t="shared" si="103"/>
        <v>75</v>
      </c>
      <c r="G651" s="170">
        <f t="shared" si="103"/>
        <v>68</v>
      </c>
      <c r="H651" s="226">
        <f t="shared" si="100"/>
        <v>90.66666666666666</v>
      </c>
      <c r="N651" s="83"/>
      <c r="O651" s="83"/>
      <c r="P651" s="83"/>
      <c r="Q651" s="83"/>
      <c r="R651" s="86"/>
    </row>
    <row r="652" spans="1:18" s="28" customFormat="1" ht="17.25" customHeight="1">
      <c r="A652" s="27" t="s">
        <v>112</v>
      </c>
      <c r="B652" s="56" t="s">
        <v>69</v>
      </c>
      <c r="C652" s="56" t="s">
        <v>67</v>
      </c>
      <c r="D652" s="148" t="s">
        <v>525</v>
      </c>
      <c r="E652" s="56" t="s">
        <v>113</v>
      </c>
      <c r="F652" s="55">
        <f t="shared" si="103"/>
        <v>75</v>
      </c>
      <c r="G652" s="170">
        <f t="shared" si="103"/>
        <v>68</v>
      </c>
      <c r="H652" s="226">
        <f t="shared" si="100"/>
        <v>90.66666666666666</v>
      </c>
      <c r="N652" s="83"/>
      <c r="O652" s="83"/>
      <c r="P652" s="83"/>
      <c r="Q652" s="83"/>
      <c r="R652" s="86"/>
    </row>
    <row r="653" spans="1:18" s="28" customFormat="1" ht="17.25" customHeight="1">
      <c r="A653" s="27" t="s">
        <v>116</v>
      </c>
      <c r="B653" s="56" t="s">
        <v>69</v>
      </c>
      <c r="C653" s="56" t="s">
        <v>67</v>
      </c>
      <c r="D653" s="148" t="s">
        <v>525</v>
      </c>
      <c r="E653" s="56" t="s">
        <v>117</v>
      </c>
      <c r="F653" s="55">
        <f>'пр.4 вед.стр.'!G630</f>
        <v>75</v>
      </c>
      <c r="G653" s="170">
        <f>'пр.4 вед.стр.'!H630</f>
        <v>68</v>
      </c>
      <c r="H653" s="226">
        <f t="shared" si="100"/>
        <v>90.66666666666666</v>
      </c>
      <c r="N653" s="83"/>
      <c r="O653" s="83"/>
      <c r="P653" s="83"/>
      <c r="Q653" s="83"/>
      <c r="R653" s="86"/>
    </row>
    <row r="654" spans="1:18" s="28" customFormat="1" ht="30" customHeight="1">
      <c r="A654" s="27" t="s">
        <v>458</v>
      </c>
      <c r="B654" s="56" t="s">
        <v>69</v>
      </c>
      <c r="C654" s="56" t="s">
        <v>67</v>
      </c>
      <c r="D654" s="56" t="s">
        <v>459</v>
      </c>
      <c r="E654" s="56"/>
      <c r="F654" s="55">
        <f aca="true" t="shared" si="104" ref="F654:G658">F655</f>
        <v>25</v>
      </c>
      <c r="G654" s="170">
        <f t="shared" si="104"/>
        <v>25</v>
      </c>
      <c r="H654" s="226">
        <f t="shared" si="100"/>
        <v>100</v>
      </c>
      <c r="N654" s="83"/>
      <c r="O654" s="83"/>
      <c r="P654" s="83"/>
      <c r="Q654" s="83"/>
      <c r="R654" s="86"/>
    </row>
    <row r="655" spans="1:18" s="28" customFormat="1" ht="17.25" customHeight="1">
      <c r="A655" s="27" t="s">
        <v>470</v>
      </c>
      <c r="B655" s="56" t="s">
        <v>69</v>
      </c>
      <c r="C655" s="56" t="s">
        <v>67</v>
      </c>
      <c r="D655" s="56" t="s">
        <v>471</v>
      </c>
      <c r="E655" s="56"/>
      <c r="F655" s="129">
        <f t="shared" si="104"/>
        <v>25</v>
      </c>
      <c r="G655" s="176">
        <f t="shared" si="104"/>
        <v>25</v>
      </c>
      <c r="H655" s="226">
        <f t="shared" si="100"/>
        <v>100</v>
      </c>
      <c r="N655" s="83"/>
      <c r="O655" s="83"/>
      <c r="P655" s="83"/>
      <c r="Q655" s="83"/>
      <c r="R655" s="86"/>
    </row>
    <row r="656" spans="1:18" s="28" customFormat="1" ht="27" customHeight="1">
      <c r="A656" s="27" t="s">
        <v>472</v>
      </c>
      <c r="B656" s="56" t="s">
        <v>69</v>
      </c>
      <c r="C656" s="56" t="s">
        <v>67</v>
      </c>
      <c r="D656" s="56" t="s">
        <v>473</v>
      </c>
      <c r="E656" s="56"/>
      <c r="F656" s="55">
        <f t="shared" si="104"/>
        <v>25</v>
      </c>
      <c r="G656" s="170">
        <f t="shared" si="104"/>
        <v>25</v>
      </c>
      <c r="H656" s="226">
        <f t="shared" si="100"/>
        <v>100</v>
      </c>
      <c r="N656" s="83"/>
      <c r="O656" s="83"/>
      <c r="P656" s="83"/>
      <c r="Q656" s="83"/>
      <c r="R656" s="86"/>
    </row>
    <row r="657" spans="1:18" s="28" customFormat="1" ht="28.5" customHeight="1">
      <c r="A657" s="27" t="s">
        <v>106</v>
      </c>
      <c r="B657" s="56" t="s">
        <v>69</v>
      </c>
      <c r="C657" s="56" t="s">
        <v>67</v>
      </c>
      <c r="D657" s="56" t="s">
        <v>473</v>
      </c>
      <c r="E657" s="56" t="s">
        <v>107</v>
      </c>
      <c r="F657" s="55">
        <f t="shared" si="104"/>
        <v>25</v>
      </c>
      <c r="G657" s="170">
        <f t="shared" si="104"/>
        <v>25</v>
      </c>
      <c r="H657" s="226">
        <f t="shared" si="100"/>
        <v>100</v>
      </c>
      <c r="N657" s="83"/>
      <c r="O657" s="83"/>
      <c r="P657" s="83"/>
      <c r="Q657" s="83"/>
      <c r="R657" s="86"/>
    </row>
    <row r="658" spans="1:18" s="28" customFormat="1" ht="17.25" customHeight="1">
      <c r="A658" s="27" t="s">
        <v>112</v>
      </c>
      <c r="B658" s="56" t="s">
        <v>69</v>
      </c>
      <c r="C658" s="56" t="s">
        <v>67</v>
      </c>
      <c r="D658" s="56" t="s">
        <v>473</v>
      </c>
      <c r="E658" s="56" t="s">
        <v>113</v>
      </c>
      <c r="F658" s="55">
        <f t="shared" si="104"/>
        <v>25</v>
      </c>
      <c r="G658" s="170">
        <f t="shared" si="104"/>
        <v>25</v>
      </c>
      <c r="H658" s="226">
        <f t="shared" si="100"/>
        <v>100</v>
      </c>
      <c r="N658" s="83"/>
      <c r="O658" s="83"/>
      <c r="P658" s="83"/>
      <c r="Q658" s="83"/>
      <c r="R658" s="86"/>
    </row>
    <row r="659" spans="1:18" s="28" customFormat="1" ht="17.25" customHeight="1">
      <c r="A659" s="27" t="s">
        <v>116</v>
      </c>
      <c r="B659" s="56" t="s">
        <v>69</v>
      </c>
      <c r="C659" s="56" t="s">
        <v>67</v>
      </c>
      <c r="D659" s="56" t="s">
        <v>473</v>
      </c>
      <c r="E659" s="56" t="s">
        <v>117</v>
      </c>
      <c r="F659" s="55">
        <f>'пр.4 вед.стр.'!G636</f>
        <v>25</v>
      </c>
      <c r="G659" s="170">
        <f>'пр.4 вед.стр.'!H636</f>
        <v>25</v>
      </c>
      <c r="H659" s="226">
        <f t="shared" si="100"/>
        <v>100</v>
      </c>
      <c r="N659" s="83"/>
      <c r="O659" s="83"/>
      <c r="P659" s="83"/>
      <c r="Q659" s="83"/>
      <c r="R659" s="86"/>
    </row>
    <row r="660" spans="1:18" s="28" customFormat="1" ht="17.25" customHeight="1">
      <c r="A660" s="27" t="s">
        <v>367</v>
      </c>
      <c r="B660" s="56" t="s">
        <v>69</v>
      </c>
      <c r="C660" s="56" t="s">
        <v>67</v>
      </c>
      <c r="D660" s="56" t="s">
        <v>219</v>
      </c>
      <c r="E660" s="56"/>
      <c r="F660" s="55">
        <f>F661</f>
        <v>4207</v>
      </c>
      <c r="G660" s="170">
        <f>G661</f>
        <v>4013.1</v>
      </c>
      <c r="H660" s="226">
        <f t="shared" si="100"/>
        <v>95.3910149750416</v>
      </c>
      <c r="N660" s="83"/>
      <c r="O660" s="83"/>
      <c r="P660" s="83"/>
      <c r="Q660" s="83"/>
      <c r="R660" s="86"/>
    </row>
    <row r="661" spans="1:18" s="28" customFormat="1" ht="17.25" customHeight="1">
      <c r="A661" s="27" t="s">
        <v>370</v>
      </c>
      <c r="B661" s="56" t="s">
        <v>69</v>
      </c>
      <c r="C661" s="56" t="s">
        <v>67</v>
      </c>
      <c r="D661" s="56" t="s">
        <v>365</v>
      </c>
      <c r="E661" s="56"/>
      <c r="F661" s="55">
        <f>F662+F666</f>
        <v>4207</v>
      </c>
      <c r="G661" s="170">
        <f>G662+G666</f>
        <v>4013.1</v>
      </c>
      <c r="H661" s="226">
        <f t="shared" si="100"/>
        <v>95.3910149750416</v>
      </c>
      <c r="N661" s="83"/>
      <c r="O661" s="83"/>
      <c r="P661" s="83"/>
      <c r="Q661" s="83"/>
      <c r="R661" s="86"/>
    </row>
    <row r="662" spans="1:18" s="28" customFormat="1" ht="38.25" customHeight="1">
      <c r="A662" s="27" t="s">
        <v>292</v>
      </c>
      <c r="B662" s="56" t="s">
        <v>69</v>
      </c>
      <c r="C662" s="56" t="s">
        <v>67</v>
      </c>
      <c r="D662" s="56" t="s">
        <v>366</v>
      </c>
      <c r="E662" s="56"/>
      <c r="F662" s="55">
        <f aca="true" t="shared" si="105" ref="F662:G664">F663</f>
        <v>3800</v>
      </c>
      <c r="G662" s="170">
        <f t="shared" si="105"/>
        <v>3700</v>
      </c>
      <c r="H662" s="226">
        <f t="shared" si="100"/>
        <v>97.36842105263158</v>
      </c>
      <c r="N662" s="83"/>
      <c r="O662" s="83"/>
      <c r="P662" s="83"/>
      <c r="Q662" s="83"/>
      <c r="R662" s="86"/>
    </row>
    <row r="663" spans="1:18" s="28" customFormat="1" ht="30" customHeight="1">
      <c r="A663" s="27" t="s">
        <v>106</v>
      </c>
      <c r="B663" s="56" t="s">
        <v>69</v>
      </c>
      <c r="C663" s="56" t="s">
        <v>67</v>
      </c>
      <c r="D663" s="56" t="s">
        <v>366</v>
      </c>
      <c r="E663" s="56" t="s">
        <v>107</v>
      </c>
      <c r="F663" s="55">
        <f t="shared" si="105"/>
        <v>3800</v>
      </c>
      <c r="G663" s="170">
        <f t="shared" si="105"/>
        <v>3700</v>
      </c>
      <c r="H663" s="226">
        <f t="shared" si="100"/>
        <v>97.36842105263158</v>
      </c>
      <c r="N663" s="83"/>
      <c r="O663" s="83"/>
      <c r="P663" s="83"/>
      <c r="Q663" s="83"/>
      <c r="R663" s="86"/>
    </row>
    <row r="664" spans="1:18" s="28" customFormat="1" ht="17.25" customHeight="1">
      <c r="A664" s="27" t="s">
        <v>112</v>
      </c>
      <c r="B664" s="56" t="s">
        <v>69</v>
      </c>
      <c r="C664" s="56" t="s">
        <v>67</v>
      </c>
      <c r="D664" s="56" t="s">
        <v>366</v>
      </c>
      <c r="E664" s="56" t="s">
        <v>113</v>
      </c>
      <c r="F664" s="55">
        <f t="shared" si="105"/>
        <v>3800</v>
      </c>
      <c r="G664" s="170">
        <f t="shared" si="105"/>
        <v>3700</v>
      </c>
      <c r="H664" s="226">
        <f t="shared" si="100"/>
        <v>97.36842105263158</v>
      </c>
      <c r="N664" s="83"/>
      <c r="O664" s="83"/>
      <c r="P664" s="83"/>
      <c r="Q664" s="83"/>
      <c r="R664" s="86"/>
    </row>
    <row r="665" spans="1:18" s="28" customFormat="1" ht="17.25" customHeight="1">
      <c r="A665" s="27" t="s">
        <v>116</v>
      </c>
      <c r="B665" s="56" t="s">
        <v>69</v>
      </c>
      <c r="C665" s="56" t="s">
        <v>67</v>
      </c>
      <c r="D665" s="56" t="s">
        <v>366</v>
      </c>
      <c r="E665" s="56" t="s">
        <v>117</v>
      </c>
      <c r="F665" s="55">
        <f>'пр.4 вед.стр.'!G642</f>
        <v>3800</v>
      </c>
      <c r="G665" s="170">
        <f>'пр.4 вед.стр.'!H642</f>
        <v>3700</v>
      </c>
      <c r="H665" s="226">
        <f t="shared" si="100"/>
        <v>97.36842105263158</v>
      </c>
      <c r="N665" s="83"/>
      <c r="O665" s="83"/>
      <c r="P665" s="83"/>
      <c r="Q665" s="83"/>
      <c r="R665" s="86"/>
    </row>
    <row r="666" spans="1:18" s="28" customFormat="1" ht="17.25" customHeight="1">
      <c r="A666" s="27" t="s">
        <v>239</v>
      </c>
      <c r="B666" s="56" t="s">
        <v>69</v>
      </c>
      <c r="C666" s="56" t="s">
        <v>67</v>
      </c>
      <c r="D666" s="56" t="s">
        <v>369</v>
      </c>
      <c r="E666" s="56"/>
      <c r="F666" s="55">
        <f aca="true" t="shared" si="106" ref="F666:G668">F667</f>
        <v>407</v>
      </c>
      <c r="G666" s="170">
        <f t="shared" si="106"/>
        <v>313.1</v>
      </c>
      <c r="H666" s="226">
        <f t="shared" si="100"/>
        <v>76.92874692874693</v>
      </c>
      <c r="N666" s="83"/>
      <c r="O666" s="83"/>
      <c r="P666" s="83"/>
      <c r="Q666" s="83"/>
      <c r="R666" s="86"/>
    </row>
    <row r="667" spans="1:18" s="28" customFormat="1" ht="25.5" customHeight="1">
      <c r="A667" s="27" t="s">
        <v>106</v>
      </c>
      <c r="B667" s="56" t="s">
        <v>69</v>
      </c>
      <c r="C667" s="56" t="s">
        <v>67</v>
      </c>
      <c r="D667" s="56" t="s">
        <v>369</v>
      </c>
      <c r="E667" s="56" t="s">
        <v>107</v>
      </c>
      <c r="F667" s="55">
        <f t="shared" si="106"/>
        <v>407</v>
      </c>
      <c r="G667" s="170">
        <f t="shared" si="106"/>
        <v>313.1</v>
      </c>
      <c r="H667" s="226">
        <f t="shared" si="100"/>
        <v>76.92874692874693</v>
      </c>
      <c r="N667" s="83"/>
      <c r="O667" s="83"/>
      <c r="P667" s="83"/>
      <c r="Q667" s="83"/>
      <c r="R667" s="86"/>
    </row>
    <row r="668" spans="1:18" s="28" customFormat="1" ht="17.25" customHeight="1">
      <c r="A668" s="27" t="s">
        <v>112</v>
      </c>
      <c r="B668" s="56" t="s">
        <v>69</v>
      </c>
      <c r="C668" s="56" t="s">
        <v>67</v>
      </c>
      <c r="D668" s="56" t="s">
        <v>369</v>
      </c>
      <c r="E668" s="56" t="s">
        <v>113</v>
      </c>
      <c r="F668" s="55">
        <f t="shared" si="106"/>
        <v>407</v>
      </c>
      <c r="G668" s="170">
        <f t="shared" si="106"/>
        <v>313.1</v>
      </c>
      <c r="H668" s="226">
        <f t="shared" si="100"/>
        <v>76.92874692874693</v>
      </c>
      <c r="N668" s="83"/>
      <c r="O668" s="83"/>
      <c r="P668" s="83"/>
      <c r="Q668" s="83"/>
      <c r="R668" s="86"/>
    </row>
    <row r="669" spans="1:18" s="28" customFormat="1" ht="17.25" customHeight="1">
      <c r="A669" s="27" t="s">
        <v>116</v>
      </c>
      <c r="B669" s="56" t="s">
        <v>69</v>
      </c>
      <c r="C669" s="56" t="s">
        <v>67</v>
      </c>
      <c r="D669" s="56" t="s">
        <v>369</v>
      </c>
      <c r="E669" s="56" t="s">
        <v>117</v>
      </c>
      <c r="F669" s="55">
        <f>'пр.4 вед.стр.'!G646</f>
        <v>407</v>
      </c>
      <c r="G669" s="170">
        <f>'пр.4 вед.стр.'!H646</f>
        <v>313.1</v>
      </c>
      <c r="H669" s="226">
        <f t="shared" si="100"/>
        <v>76.92874692874693</v>
      </c>
      <c r="N669" s="83"/>
      <c r="O669" s="83"/>
      <c r="P669" s="83"/>
      <c r="Q669" s="83"/>
      <c r="R669" s="86"/>
    </row>
    <row r="670" spans="1:18" s="28" customFormat="1" ht="17.25" customHeight="1">
      <c r="A670" s="27" t="s">
        <v>60</v>
      </c>
      <c r="B670" s="56" t="s">
        <v>69</v>
      </c>
      <c r="C670" s="56" t="s">
        <v>67</v>
      </c>
      <c r="D670" s="56" t="s">
        <v>231</v>
      </c>
      <c r="E670" s="56"/>
      <c r="F670" s="55">
        <f aca="true" t="shared" si="107" ref="F670:G673">F671</f>
        <v>34749.8</v>
      </c>
      <c r="G670" s="170">
        <f t="shared" si="107"/>
        <v>19229.5</v>
      </c>
      <c r="H670" s="226">
        <f t="shared" si="100"/>
        <v>55.337009133865514</v>
      </c>
      <c r="N670" s="83"/>
      <c r="O670" s="83"/>
      <c r="P670" s="83"/>
      <c r="Q670" s="83"/>
      <c r="R670" s="86"/>
    </row>
    <row r="671" spans="1:18" s="28" customFormat="1" ht="30" customHeight="1">
      <c r="A671" s="27" t="s">
        <v>482</v>
      </c>
      <c r="B671" s="56" t="s">
        <v>69</v>
      </c>
      <c r="C671" s="56" t="s">
        <v>67</v>
      </c>
      <c r="D671" s="56" t="s">
        <v>378</v>
      </c>
      <c r="E671" s="56"/>
      <c r="F671" s="55">
        <f t="shared" si="107"/>
        <v>34749.8</v>
      </c>
      <c r="G671" s="170">
        <f t="shared" si="107"/>
        <v>19229.5</v>
      </c>
      <c r="H671" s="226">
        <f t="shared" si="100"/>
        <v>55.337009133865514</v>
      </c>
      <c r="N671" s="83"/>
      <c r="O671" s="83"/>
      <c r="P671" s="83"/>
      <c r="Q671" s="83"/>
      <c r="R671" s="86"/>
    </row>
    <row r="672" spans="1:18" s="28" customFormat="1" ht="17.25" customHeight="1">
      <c r="A672" s="27" t="s">
        <v>254</v>
      </c>
      <c r="B672" s="56" t="s">
        <v>69</v>
      </c>
      <c r="C672" s="56" t="s">
        <v>67</v>
      </c>
      <c r="D672" s="56" t="s">
        <v>379</v>
      </c>
      <c r="E672" s="56"/>
      <c r="F672" s="55">
        <f t="shared" si="107"/>
        <v>34749.8</v>
      </c>
      <c r="G672" s="170">
        <f t="shared" si="107"/>
        <v>19229.5</v>
      </c>
      <c r="H672" s="226">
        <f t="shared" si="100"/>
        <v>55.337009133865514</v>
      </c>
      <c r="N672" s="83"/>
      <c r="O672" s="83"/>
      <c r="P672" s="83"/>
      <c r="Q672" s="83"/>
      <c r="R672" s="86"/>
    </row>
    <row r="673" spans="1:18" s="28" customFormat="1" ht="30" customHeight="1">
      <c r="A673" s="27" t="s">
        <v>106</v>
      </c>
      <c r="B673" s="56" t="s">
        <v>69</v>
      </c>
      <c r="C673" s="56" t="s">
        <v>67</v>
      </c>
      <c r="D673" s="56" t="s">
        <v>379</v>
      </c>
      <c r="E673" s="56" t="s">
        <v>107</v>
      </c>
      <c r="F673" s="55">
        <f t="shared" si="107"/>
        <v>34749.8</v>
      </c>
      <c r="G673" s="170">
        <f t="shared" si="107"/>
        <v>19229.5</v>
      </c>
      <c r="H673" s="226">
        <f t="shared" si="100"/>
        <v>55.337009133865514</v>
      </c>
      <c r="N673" s="83"/>
      <c r="O673" s="83"/>
      <c r="P673" s="83"/>
      <c r="Q673" s="83"/>
      <c r="R673" s="86"/>
    </row>
    <row r="674" spans="1:18" s="28" customFormat="1" ht="17.25" customHeight="1">
      <c r="A674" s="27" t="s">
        <v>112</v>
      </c>
      <c r="B674" s="56" t="s">
        <v>69</v>
      </c>
      <c r="C674" s="56" t="s">
        <v>67</v>
      </c>
      <c r="D674" s="56" t="s">
        <v>379</v>
      </c>
      <c r="E674" s="56" t="s">
        <v>113</v>
      </c>
      <c r="F674" s="55">
        <f>F675+F676</f>
        <v>34749.8</v>
      </c>
      <c r="G674" s="170">
        <f>G675+G676</f>
        <v>19229.5</v>
      </c>
      <c r="H674" s="226">
        <f t="shared" si="100"/>
        <v>55.337009133865514</v>
      </c>
      <c r="N674" s="83"/>
      <c r="O674" s="83"/>
      <c r="P674" s="83"/>
      <c r="Q674" s="83"/>
      <c r="R674" s="86"/>
    </row>
    <row r="675" spans="1:18" s="28" customFormat="1" ht="39.75" customHeight="1">
      <c r="A675" s="27" t="s">
        <v>114</v>
      </c>
      <c r="B675" s="56" t="s">
        <v>69</v>
      </c>
      <c r="C675" s="56" t="s">
        <v>67</v>
      </c>
      <c r="D675" s="56" t="s">
        <v>379</v>
      </c>
      <c r="E675" s="56" t="s">
        <v>115</v>
      </c>
      <c r="F675" s="55">
        <f>'пр.4 вед.стр.'!G652</f>
        <v>32599.8</v>
      </c>
      <c r="G675" s="170">
        <f>'пр.4 вед.стр.'!H652</f>
        <v>17298</v>
      </c>
      <c r="H675" s="226">
        <f t="shared" si="100"/>
        <v>53.06167522500138</v>
      </c>
      <c r="N675" s="83"/>
      <c r="O675" s="83"/>
      <c r="P675" s="83"/>
      <c r="Q675" s="83"/>
      <c r="R675" s="86"/>
    </row>
    <row r="676" spans="1:18" s="28" customFormat="1" ht="17.25" customHeight="1">
      <c r="A676" s="27" t="s">
        <v>116</v>
      </c>
      <c r="B676" s="56" t="s">
        <v>69</v>
      </c>
      <c r="C676" s="56" t="s">
        <v>67</v>
      </c>
      <c r="D676" s="56" t="s">
        <v>379</v>
      </c>
      <c r="E676" s="56" t="s">
        <v>117</v>
      </c>
      <c r="F676" s="55">
        <f>'пр.4 вед.стр.'!G653</f>
        <v>2150</v>
      </c>
      <c r="G676" s="170">
        <f>'пр.4 вед.стр.'!H653</f>
        <v>1931.5</v>
      </c>
      <c r="H676" s="226">
        <f t="shared" si="100"/>
        <v>89.83720930232558</v>
      </c>
      <c r="N676" s="83"/>
      <c r="O676" s="83"/>
      <c r="P676" s="83"/>
      <c r="Q676" s="83"/>
      <c r="R676" s="86"/>
    </row>
    <row r="677" spans="1:18" s="28" customFormat="1" ht="17.25" customHeight="1">
      <c r="A677" s="58" t="s">
        <v>540</v>
      </c>
      <c r="B677" s="60" t="s">
        <v>69</v>
      </c>
      <c r="C677" s="60" t="s">
        <v>70</v>
      </c>
      <c r="D677" s="60"/>
      <c r="E677" s="60"/>
      <c r="F677" s="61">
        <f>F678+F692+F698+F724+F730+F740</f>
        <v>55163.600000000006</v>
      </c>
      <c r="G677" s="169">
        <f>G678+G692+G698+G724+G730+G740</f>
        <v>37365.899999999994</v>
      </c>
      <c r="H677" s="228">
        <f t="shared" si="100"/>
        <v>67.73651465821663</v>
      </c>
      <c r="N677" s="83"/>
      <c r="O677" s="83"/>
      <c r="P677" s="83"/>
      <c r="Q677" s="83"/>
      <c r="R677" s="86"/>
    </row>
    <row r="678" spans="1:18" s="28" customFormat="1" ht="30" customHeight="1">
      <c r="A678" s="108" t="s">
        <v>453</v>
      </c>
      <c r="B678" s="56" t="s">
        <v>69</v>
      </c>
      <c r="C678" s="56" t="s">
        <v>70</v>
      </c>
      <c r="D678" s="56" t="s">
        <v>194</v>
      </c>
      <c r="E678" s="60"/>
      <c r="F678" s="55">
        <f>F679</f>
        <v>3390.3</v>
      </c>
      <c r="G678" s="170">
        <f>G679</f>
        <v>2494.8</v>
      </c>
      <c r="H678" s="226">
        <f t="shared" si="100"/>
        <v>73.58640828245288</v>
      </c>
      <c r="N678" s="83"/>
      <c r="O678" s="83"/>
      <c r="P678" s="83"/>
      <c r="Q678" s="83"/>
      <c r="R678" s="86"/>
    </row>
    <row r="679" spans="1:18" s="28" customFormat="1" ht="17.25" customHeight="1">
      <c r="A679" s="27" t="s">
        <v>511</v>
      </c>
      <c r="B679" s="56" t="s">
        <v>69</v>
      </c>
      <c r="C679" s="56" t="s">
        <v>70</v>
      </c>
      <c r="D679" s="56" t="s">
        <v>627</v>
      </c>
      <c r="E679" s="60"/>
      <c r="F679" s="55">
        <f>F680+F684+F688</f>
        <v>3390.3</v>
      </c>
      <c r="G679" s="170">
        <f>G680+G684+G688</f>
        <v>2494.8</v>
      </c>
      <c r="H679" s="226">
        <f t="shared" si="100"/>
        <v>73.58640828245288</v>
      </c>
      <c r="N679" s="83"/>
      <c r="O679" s="83"/>
      <c r="P679" s="83"/>
      <c r="Q679" s="83"/>
      <c r="R679" s="86"/>
    </row>
    <row r="680" spans="1:18" s="28" customFormat="1" ht="42" customHeight="1">
      <c r="A680" s="27" t="s">
        <v>513</v>
      </c>
      <c r="B680" s="56" t="s">
        <v>69</v>
      </c>
      <c r="C680" s="56" t="s">
        <v>70</v>
      </c>
      <c r="D680" s="56" t="s">
        <v>628</v>
      </c>
      <c r="E680" s="56"/>
      <c r="F680" s="55">
        <f aca="true" t="shared" si="108" ref="F680:G682">F681</f>
        <v>441.5</v>
      </c>
      <c r="G680" s="170">
        <f t="shared" si="108"/>
        <v>242.5</v>
      </c>
      <c r="H680" s="226">
        <f t="shared" si="100"/>
        <v>54.92638731596829</v>
      </c>
      <c r="N680" s="83"/>
      <c r="O680" s="83"/>
      <c r="P680" s="83"/>
      <c r="Q680" s="83"/>
      <c r="R680" s="86"/>
    </row>
    <row r="681" spans="1:18" s="28" customFormat="1" ht="30.75" customHeight="1">
      <c r="A681" s="27" t="s">
        <v>106</v>
      </c>
      <c r="B681" s="56" t="s">
        <v>69</v>
      </c>
      <c r="C681" s="56" t="s">
        <v>70</v>
      </c>
      <c r="D681" s="56" t="s">
        <v>628</v>
      </c>
      <c r="E681" s="56" t="s">
        <v>107</v>
      </c>
      <c r="F681" s="55">
        <f t="shared" si="108"/>
        <v>441.5</v>
      </c>
      <c r="G681" s="170">
        <f t="shared" si="108"/>
        <v>242.5</v>
      </c>
      <c r="H681" s="226">
        <f t="shared" si="100"/>
        <v>54.92638731596829</v>
      </c>
      <c r="N681" s="83"/>
      <c r="O681" s="83"/>
      <c r="P681" s="83"/>
      <c r="Q681" s="83"/>
      <c r="R681" s="86"/>
    </row>
    <row r="682" spans="1:18" s="28" customFormat="1" ht="17.25" customHeight="1">
      <c r="A682" s="27" t="s">
        <v>112</v>
      </c>
      <c r="B682" s="56" t="s">
        <v>69</v>
      </c>
      <c r="C682" s="56" t="s">
        <v>70</v>
      </c>
      <c r="D682" s="56" t="s">
        <v>628</v>
      </c>
      <c r="E682" s="56" t="s">
        <v>113</v>
      </c>
      <c r="F682" s="55">
        <f t="shared" si="108"/>
        <v>441.5</v>
      </c>
      <c r="G682" s="170">
        <f t="shared" si="108"/>
        <v>242.5</v>
      </c>
      <c r="H682" s="226">
        <f t="shared" si="100"/>
        <v>54.92638731596829</v>
      </c>
      <c r="N682" s="83"/>
      <c r="O682" s="83"/>
      <c r="P682" s="83"/>
      <c r="Q682" s="83"/>
      <c r="R682" s="86"/>
    </row>
    <row r="683" spans="1:18" s="28" customFormat="1" ht="46.5" customHeight="1">
      <c r="A683" s="27" t="s">
        <v>114</v>
      </c>
      <c r="B683" s="56" t="s">
        <v>69</v>
      </c>
      <c r="C683" s="56" t="s">
        <v>70</v>
      </c>
      <c r="D683" s="56" t="s">
        <v>628</v>
      </c>
      <c r="E683" s="56" t="s">
        <v>115</v>
      </c>
      <c r="F683" s="55">
        <f>'пр.4 вед.стр.'!G660+'пр.4 вед.стр.'!G843</f>
        <v>441.5</v>
      </c>
      <c r="G683" s="170">
        <f>'пр.4 вед.стр.'!H660+'пр.4 вед.стр.'!H843</f>
        <v>242.5</v>
      </c>
      <c r="H683" s="226">
        <f t="shared" si="100"/>
        <v>54.92638731596829</v>
      </c>
      <c r="N683" s="83"/>
      <c r="O683" s="83"/>
      <c r="P683" s="83"/>
      <c r="Q683" s="83"/>
      <c r="R683" s="86"/>
    </row>
    <row r="684" spans="1:18" s="28" customFormat="1" ht="46.5" customHeight="1">
      <c r="A684" s="27" t="s">
        <v>514</v>
      </c>
      <c r="B684" s="56" t="s">
        <v>69</v>
      </c>
      <c r="C684" s="56" t="s">
        <v>70</v>
      </c>
      <c r="D684" s="56" t="s">
        <v>629</v>
      </c>
      <c r="E684" s="56"/>
      <c r="F684" s="55">
        <f aca="true" t="shared" si="109" ref="F684:G686">F685</f>
        <v>1230.6</v>
      </c>
      <c r="G684" s="170">
        <f t="shared" si="109"/>
        <v>695.5999999999999</v>
      </c>
      <c r="H684" s="226">
        <f t="shared" si="100"/>
        <v>56.52527222493092</v>
      </c>
      <c r="N684" s="83"/>
      <c r="O684" s="83"/>
      <c r="P684" s="83"/>
      <c r="Q684" s="83"/>
      <c r="R684" s="86"/>
    </row>
    <row r="685" spans="1:18" s="28" customFormat="1" ht="27" customHeight="1">
      <c r="A685" s="27" t="s">
        <v>106</v>
      </c>
      <c r="B685" s="56" t="s">
        <v>69</v>
      </c>
      <c r="C685" s="56" t="s">
        <v>70</v>
      </c>
      <c r="D685" s="56" t="s">
        <v>629</v>
      </c>
      <c r="E685" s="56" t="s">
        <v>107</v>
      </c>
      <c r="F685" s="55">
        <f t="shared" si="109"/>
        <v>1230.6</v>
      </c>
      <c r="G685" s="170">
        <f t="shared" si="109"/>
        <v>695.5999999999999</v>
      </c>
      <c r="H685" s="226">
        <f t="shared" si="100"/>
        <v>56.52527222493092</v>
      </c>
      <c r="N685" s="83"/>
      <c r="O685" s="83"/>
      <c r="P685" s="83"/>
      <c r="Q685" s="83"/>
      <c r="R685" s="86"/>
    </row>
    <row r="686" spans="1:18" s="28" customFormat="1" ht="17.25" customHeight="1">
      <c r="A686" s="27" t="s">
        <v>112</v>
      </c>
      <c r="B686" s="56" t="s">
        <v>69</v>
      </c>
      <c r="C686" s="56" t="s">
        <v>70</v>
      </c>
      <c r="D686" s="56" t="s">
        <v>629</v>
      </c>
      <c r="E686" s="56" t="s">
        <v>113</v>
      </c>
      <c r="F686" s="55">
        <f t="shared" si="109"/>
        <v>1230.6</v>
      </c>
      <c r="G686" s="170">
        <f t="shared" si="109"/>
        <v>695.5999999999999</v>
      </c>
      <c r="H686" s="226">
        <f t="shared" si="100"/>
        <v>56.52527222493092</v>
      </c>
      <c r="N686" s="83"/>
      <c r="O686" s="83"/>
      <c r="P686" s="83"/>
      <c r="Q686" s="83"/>
      <c r="R686" s="86"/>
    </row>
    <row r="687" spans="1:18" s="28" customFormat="1" ht="38.25" customHeight="1">
      <c r="A687" s="27" t="s">
        <v>114</v>
      </c>
      <c r="B687" s="56" t="s">
        <v>69</v>
      </c>
      <c r="C687" s="56" t="s">
        <v>70</v>
      </c>
      <c r="D687" s="56" t="s">
        <v>629</v>
      </c>
      <c r="E687" s="56" t="s">
        <v>115</v>
      </c>
      <c r="F687" s="55">
        <f>'пр.4 вед.стр.'!G847+'пр.4 вед.стр.'!G664</f>
        <v>1230.6</v>
      </c>
      <c r="G687" s="170">
        <f>'пр.4 вед.стр.'!H847+'пр.4 вед.стр.'!H664</f>
        <v>695.5999999999999</v>
      </c>
      <c r="H687" s="226">
        <f t="shared" si="100"/>
        <v>56.52527222493092</v>
      </c>
      <c r="N687" s="83"/>
      <c r="O687" s="83"/>
      <c r="P687" s="83"/>
      <c r="Q687" s="83"/>
      <c r="R687" s="86"/>
    </row>
    <row r="688" spans="1:18" s="28" customFormat="1" ht="42" customHeight="1">
      <c r="A688" s="27" t="s">
        <v>516</v>
      </c>
      <c r="B688" s="56" t="s">
        <v>69</v>
      </c>
      <c r="C688" s="56" t="s">
        <v>70</v>
      </c>
      <c r="D688" s="56" t="s">
        <v>631</v>
      </c>
      <c r="E688" s="56"/>
      <c r="F688" s="55">
        <f aca="true" t="shared" si="110" ref="F688:G690">F689</f>
        <v>1718.2</v>
      </c>
      <c r="G688" s="170">
        <f t="shared" si="110"/>
        <v>1556.7</v>
      </c>
      <c r="H688" s="226">
        <f t="shared" si="100"/>
        <v>90.6006285647771</v>
      </c>
      <c r="N688" s="83"/>
      <c r="O688" s="83"/>
      <c r="P688" s="83"/>
      <c r="Q688" s="83"/>
      <c r="R688" s="86"/>
    </row>
    <row r="689" spans="1:18" s="28" customFormat="1" ht="30" customHeight="1">
      <c r="A689" s="27" t="s">
        <v>106</v>
      </c>
      <c r="B689" s="56" t="s">
        <v>69</v>
      </c>
      <c r="C689" s="56" t="s">
        <v>70</v>
      </c>
      <c r="D689" s="56" t="s">
        <v>631</v>
      </c>
      <c r="E689" s="56" t="s">
        <v>107</v>
      </c>
      <c r="F689" s="55">
        <f t="shared" si="110"/>
        <v>1718.2</v>
      </c>
      <c r="G689" s="170">
        <f t="shared" si="110"/>
        <v>1556.7</v>
      </c>
      <c r="H689" s="226">
        <f t="shared" si="100"/>
        <v>90.6006285647771</v>
      </c>
      <c r="N689" s="87"/>
      <c r="O689" s="87"/>
      <c r="P689" s="87"/>
      <c r="Q689" s="87"/>
      <c r="R689" s="86"/>
    </row>
    <row r="690" spans="1:18" s="28" customFormat="1" ht="17.25" customHeight="1">
      <c r="A690" s="27" t="s">
        <v>112</v>
      </c>
      <c r="B690" s="56" t="s">
        <v>69</v>
      </c>
      <c r="C690" s="56" t="s">
        <v>70</v>
      </c>
      <c r="D690" s="56" t="s">
        <v>631</v>
      </c>
      <c r="E690" s="56" t="s">
        <v>113</v>
      </c>
      <c r="F690" s="55">
        <f t="shared" si="110"/>
        <v>1718.2</v>
      </c>
      <c r="G690" s="170">
        <f t="shared" si="110"/>
        <v>1556.7</v>
      </c>
      <c r="H690" s="226">
        <f t="shared" si="100"/>
        <v>90.6006285647771</v>
      </c>
      <c r="N690" s="87"/>
      <c r="O690" s="87"/>
      <c r="P690" s="87"/>
      <c r="Q690" s="87"/>
      <c r="R690" s="86"/>
    </row>
    <row r="691" spans="1:18" s="28" customFormat="1" ht="17.25" customHeight="1">
      <c r="A691" s="27" t="s">
        <v>116</v>
      </c>
      <c r="B691" s="56" t="s">
        <v>69</v>
      </c>
      <c r="C691" s="56" t="s">
        <v>70</v>
      </c>
      <c r="D691" s="56" t="s">
        <v>631</v>
      </c>
      <c r="E691" s="56" t="s">
        <v>117</v>
      </c>
      <c r="F691" s="55">
        <f>'пр.4 вед.стр.'!G668+'пр.4 вед.стр.'!G851</f>
        <v>1718.2</v>
      </c>
      <c r="G691" s="170">
        <f>'пр.4 вед.стр.'!H668+'пр.4 вед.стр.'!H851</f>
        <v>1556.7</v>
      </c>
      <c r="H691" s="226">
        <f t="shared" si="100"/>
        <v>90.6006285647771</v>
      </c>
      <c r="N691" s="83"/>
      <c r="O691" s="83"/>
      <c r="P691" s="83"/>
      <c r="Q691" s="83"/>
      <c r="R691" s="86"/>
    </row>
    <row r="692" spans="1:18" s="28" customFormat="1" ht="30.75" customHeight="1">
      <c r="A692" s="108" t="s">
        <v>517</v>
      </c>
      <c r="B692" s="56" t="s">
        <v>69</v>
      </c>
      <c r="C692" s="57" t="s">
        <v>70</v>
      </c>
      <c r="D692" s="148" t="s">
        <v>179</v>
      </c>
      <c r="E692" s="56"/>
      <c r="F692" s="55">
        <f aca="true" t="shared" si="111" ref="F692:G696">F693</f>
        <v>103</v>
      </c>
      <c r="G692" s="170">
        <f t="shared" si="111"/>
        <v>72.5</v>
      </c>
      <c r="H692" s="226">
        <f t="shared" si="100"/>
        <v>70.3883495145631</v>
      </c>
      <c r="N692" s="83"/>
      <c r="O692" s="83"/>
      <c r="P692" s="83"/>
      <c r="Q692" s="83"/>
      <c r="R692" s="86"/>
    </row>
    <row r="693" spans="1:18" s="28" customFormat="1" ht="30.75" customHeight="1">
      <c r="A693" s="108" t="s">
        <v>296</v>
      </c>
      <c r="B693" s="56" t="s">
        <v>69</v>
      </c>
      <c r="C693" s="56" t="s">
        <v>70</v>
      </c>
      <c r="D693" s="148" t="s">
        <v>518</v>
      </c>
      <c r="E693" s="56"/>
      <c r="F693" s="55">
        <f t="shared" si="111"/>
        <v>103</v>
      </c>
      <c r="G693" s="170">
        <f t="shared" si="111"/>
        <v>72.5</v>
      </c>
      <c r="H693" s="226">
        <f t="shared" si="100"/>
        <v>70.3883495145631</v>
      </c>
      <c r="N693" s="83"/>
      <c r="O693" s="83"/>
      <c r="P693" s="83"/>
      <c r="Q693" s="83"/>
      <c r="R693" s="86"/>
    </row>
    <row r="694" spans="1:18" s="28" customFormat="1" ht="17.25" customHeight="1">
      <c r="A694" s="108" t="s">
        <v>178</v>
      </c>
      <c r="B694" s="56" t="s">
        <v>69</v>
      </c>
      <c r="C694" s="56" t="s">
        <v>70</v>
      </c>
      <c r="D694" s="148" t="s">
        <v>519</v>
      </c>
      <c r="E694" s="56"/>
      <c r="F694" s="55">
        <f t="shared" si="111"/>
        <v>103</v>
      </c>
      <c r="G694" s="170">
        <f t="shared" si="111"/>
        <v>72.5</v>
      </c>
      <c r="H694" s="226">
        <f t="shared" si="100"/>
        <v>70.3883495145631</v>
      </c>
      <c r="N694" s="83"/>
      <c r="O694" s="83"/>
      <c r="P694" s="83"/>
      <c r="Q694" s="83"/>
      <c r="R694" s="86"/>
    </row>
    <row r="695" spans="1:18" s="28" customFormat="1" ht="25.5" customHeight="1">
      <c r="A695" s="27" t="s">
        <v>106</v>
      </c>
      <c r="B695" s="56" t="s">
        <v>69</v>
      </c>
      <c r="C695" s="56" t="s">
        <v>70</v>
      </c>
      <c r="D695" s="148" t="s">
        <v>519</v>
      </c>
      <c r="E695" s="56" t="s">
        <v>107</v>
      </c>
      <c r="F695" s="55">
        <f t="shared" si="111"/>
        <v>103</v>
      </c>
      <c r="G695" s="170">
        <f t="shared" si="111"/>
        <v>72.5</v>
      </c>
      <c r="H695" s="226">
        <f t="shared" si="100"/>
        <v>70.3883495145631</v>
      </c>
      <c r="N695" s="83"/>
      <c r="O695" s="83"/>
      <c r="P695" s="83"/>
      <c r="Q695" s="83"/>
      <c r="R695" s="86"/>
    </row>
    <row r="696" spans="1:18" s="28" customFormat="1" ht="17.25" customHeight="1">
      <c r="A696" s="27" t="s">
        <v>112</v>
      </c>
      <c r="B696" s="56" t="s">
        <v>69</v>
      </c>
      <c r="C696" s="56" t="s">
        <v>70</v>
      </c>
      <c r="D696" s="148" t="s">
        <v>519</v>
      </c>
      <c r="E696" s="56" t="s">
        <v>113</v>
      </c>
      <c r="F696" s="55">
        <f t="shared" si="111"/>
        <v>103</v>
      </c>
      <c r="G696" s="170">
        <f t="shared" si="111"/>
        <v>72.5</v>
      </c>
      <c r="H696" s="226">
        <f t="shared" si="100"/>
        <v>70.3883495145631</v>
      </c>
      <c r="N696" s="83"/>
      <c r="O696" s="83"/>
      <c r="P696" s="83"/>
      <c r="Q696" s="83"/>
      <c r="R696" s="86"/>
    </row>
    <row r="697" spans="1:18" s="28" customFormat="1" ht="17.25" customHeight="1">
      <c r="A697" s="27" t="s">
        <v>116</v>
      </c>
      <c r="B697" s="56" t="s">
        <v>69</v>
      </c>
      <c r="C697" s="56" t="s">
        <v>70</v>
      </c>
      <c r="D697" s="148" t="s">
        <v>519</v>
      </c>
      <c r="E697" s="56" t="s">
        <v>117</v>
      </c>
      <c r="F697" s="55">
        <f>'пр.4 вед.стр.'!G674</f>
        <v>103</v>
      </c>
      <c r="G697" s="170">
        <f>'пр.4 вед.стр.'!H674</f>
        <v>72.5</v>
      </c>
      <c r="H697" s="226">
        <f t="shared" si="100"/>
        <v>70.3883495145631</v>
      </c>
      <c r="N697" s="83"/>
      <c r="O697" s="83"/>
      <c r="P697" s="83"/>
      <c r="Q697" s="83"/>
      <c r="R697" s="86"/>
    </row>
    <row r="698" spans="1:18" s="28" customFormat="1" ht="27" customHeight="1">
      <c r="A698" s="108" t="s">
        <v>523</v>
      </c>
      <c r="B698" s="56" t="s">
        <v>69</v>
      </c>
      <c r="C698" s="56" t="s">
        <v>70</v>
      </c>
      <c r="D698" s="148" t="s">
        <v>183</v>
      </c>
      <c r="E698" s="56"/>
      <c r="F698" s="55">
        <f>F699</f>
        <v>567</v>
      </c>
      <c r="G698" s="170">
        <f>G699</f>
        <v>372.5</v>
      </c>
      <c r="H698" s="226">
        <f t="shared" si="100"/>
        <v>65.69664902998237</v>
      </c>
      <c r="N698" s="83"/>
      <c r="O698" s="83"/>
      <c r="P698" s="83"/>
      <c r="Q698" s="83"/>
      <c r="R698" s="86"/>
    </row>
    <row r="699" spans="1:18" s="28" customFormat="1" ht="27.75" customHeight="1">
      <c r="A699" s="108" t="s">
        <v>256</v>
      </c>
      <c r="B699" s="56" t="s">
        <v>69</v>
      </c>
      <c r="C699" s="56" t="s">
        <v>70</v>
      </c>
      <c r="D699" s="148" t="s">
        <v>332</v>
      </c>
      <c r="E699" s="56"/>
      <c r="F699" s="55">
        <f>F700+F704+F708+F712+F716+F720</f>
        <v>567</v>
      </c>
      <c r="G699" s="170">
        <f>G700+G704+G708+G712+G716+G720</f>
        <v>372.5</v>
      </c>
      <c r="H699" s="226">
        <f t="shared" si="100"/>
        <v>65.69664902998237</v>
      </c>
      <c r="N699" s="83"/>
      <c r="O699" s="83"/>
      <c r="P699" s="83"/>
      <c r="Q699" s="83"/>
      <c r="R699" s="86"/>
    </row>
    <row r="700" spans="1:18" s="28" customFormat="1" ht="17.25" customHeight="1">
      <c r="A700" s="108" t="s">
        <v>182</v>
      </c>
      <c r="B700" s="56" t="s">
        <v>69</v>
      </c>
      <c r="C700" s="56" t="s">
        <v>70</v>
      </c>
      <c r="D700" s="148" t="s">
        <v>333</v>
      </c>
      <c r="E700" s="56"/>
      <c r="F700" s="55">
        <f aca="true" t="shared" si="112" ref="F700:G702">F701</f>
        <v>351</v>
      </c>
      <c r="G700" s="170">
        <f t="shared" si="112"/>
        <v>282.6</v>
      </c>
      <c r="H700" s="226">
        <f t="shared" si="100"/>
        <v>80.51282051282051</v>
      </c>
      <c r="N700" s="83"/>
      <c r="O700" s="83"/>
      <c r="P700" s="83"/>
      <c r="Q700" s="83"/>
      <c r="R700" s="86"/>
    </row>
    <row r="701" spans="1:18" s="28" customFormat="1" ht="25.5" customHeight="1">
      <c r="A701" s="27" t="s">
        <v>106</v>
      </c>
      <c r="B701" s="56" t="s">
        <v>69</v>
      </c>
      <c r="C701" s="56" t="s">
        <v>70</v>
      </c>
      <c r="D701" s="148" t="s">
        <v>333</v>
      </c>
      <c r="E701" s="56" t="s">
        <v>107</v>
      </c>
      <c r="F701" s="55">
        <f t="shared" si="112"/>
        <v>351</v>
      </c>
      <c r="G701" s="170">
        <f t="shared" si="112"/>
        <v>282.6</v>
      </c>
      <c r="H701" s="226">
        <f t="shared" si="100"/>
        <v>80.51282051282051</v>
      </c>
      <c r="N701" s="83"/>
      <c r="O701" s="83"/>
      <c r="P701" s="83"/>
      <c r="Q701" s="83"/>
      <c r="R701" s="86"/>
    </row>
    <row r="702" spans="1:18" s="28" customFormat="1" ht="17.25" customHeight="1">
      <c r="A702" s="27" t="s">
        <v>112</v>
      </c>
      <c r="B702" s="56" t="s">
        <v>69</v>
      </c>
      <c r="C702" s="56" t="s">
        <v>70</v>
      </c>
      <c r="D702" s="148" t="s">
        <v>333</v>
      </c>
      <c r="E702" s="56" t="s">
        <v>113</v>
      </c>
      <c r="F702" s="55">
        <f t="shared" si="112"/>
        <v>351</v>
      </c>
      <c r="G702" s="170">
        <f t="shared" si="112"/>
        <v>282.6</v>
      </c>
      <c r="H702" s="226">
        <f t="shared" si="100"/>
        <v>80.51282051282051</v>
      </c>
      <c r="N702" s="83"/>
      <c r="O702" s="83"/>
      <c r="P702" s="83"/>
      <c r="Q702" s="83"/>
      <c r="R702" s="86"/>
    </row>
    <row r="703" spans="1:18" s="28" customFormat="1" ht="17.25" customHeight="1">
      <c r="A703" s="27" t="s">
        <v>116</v>
      </c>
      <c r="B703" s="56" t="s">
        <v>69</v>
      </c>
      <c r="C703" s="56" t="s">
        <v>70</v>
      </c>
      <c r="D703" s="148" t="s">
        <v>333</v>
      </c>
      <c r="E703" s="56" t="s">
        <v>117</v>
      </c>
      <c r="F703" s="55">
        <f>'пр.4 вед.стр.'!G680+'пр.4 вед.стр.'!G857</f>
        <v>351</v>
      </c>
      <c r="G703" s="170">
        <f>'пр.4 вед.стр.'!H680+'пр.4 вед.стр.'!H857</f>
        <v>282.6</v>
      </c>
      <c r="H703" s="226">
        <f t="shared" si="100"/>
        <v>80.51282051282051</v>
      </c>
      <c r="N703" s="83"/>
      <c r="O703" s="83"/>
      <c r="P703" s="83"/>
      <c r="Q703" s="83"/>
      <c r="R703" s="86"/>
    </row>
    <row r="704" spans="1:18" s="28" customFormat="1" ht="17.25" customHeight="1">
      <c r="A704" s="108" t="s">
        <v>185</v>
      </c>
      <c r="B704" s="56" t="s">
        <v>69</v>
      </c>
      <c r="C704" s="56" t="s">
        <v>70</v>
      </c>
      <c r="D704" s="148" t="s">
        <v>337</v>
      </c>
      <c r="E704" s="56"/>
      <c r="F704" s="55">
        <f aca="true" t="shared" si="113" ref="F704:G706">F705</f>
        <v>57</v>
      </c>
      <c r="G704" s="170">
        <f t="shared" si="113"/>
        <v>0</v>
      </c>
      <c r="H704" s="226">
        <f aca="true" t="shared" si="114" ref="H704:H764">G704/F704*100</f>
        <v>0</v>
      </c>
      <c r="N704" s="83"/>
      <c r="O704" s="83"/>
      <c r="P704" s="83"/>
      <c r="Q704" s="83"/>
      <c r="R704" s="86"/>
    </row>
    <row r="705" spans="1:18" s="28" customFormat="1" ht="27" customHeight="1">
      <c r="A705" s="27" t="s">
        <v>106</v>
      </c>
      <c r="B705" s="56" t="s">
        <v>69</v>
      </c>
      <c r="C705" s="56" t="s">
        <v>70</v>
      </c>
      <c r="D705" s="148" t="s">
        <v>337</v>
      </c>
      <c r="E705" s="56" t="s">
        <v>107</v>
      </c>
      <c r="F705" s="55">
        <f t="shared" si="113"/>
        <v>57</v>
      </c>
      <c r="G705" s="170">
        <f t="shared" si="113"/>
        <v>0</v>
      </c>
      <c r="H705" s="226">
        <f t="shared" si="114"/>
        <v>0</v>
      </c>
      <c r="N705" s="83"/>
      <c r="O705" s="83"/>
      <c r="P705" s="83"/>
      <c r="Q705" s="83"/>
      <c r="R705" s="86"/>
    </row>
    <row r="706" spans="1:18" s="28" customFormat="1" ht="17.25" customHeight="1">
      <c r="A706" s="27" t="s">
        <v>112</v>
      </c>
      <c r="B706" s="56" t="s">
        <v>69</v>
      </c>
      <c r="C706" s="56" t="s">
        <v>70</v>
      </c>
      <c r="D706" s="148" t="s">
        <v>337</v>
      </c>
      <c r="E706" s="56" t="s">
        <v>113</v>
      </c>
      <c r="F706" s="55">
        <f t="shared" si="113"/>
        <v>57</v>
      </c>
      <c r="G706" s="170">
        <f t="shared" si="113"/>
        <v>0</v>
      </c>
      <c r="H706" s="226">
        <f t="shared" si="114"/>
        <v>0</v>
      </c>
      <c r="N706" s="83"/>
      <c r="O706" s="83"/>
      <c r="P706" s="83"/>
      <c r="Q706" s="83"/>
      <c r="R706" s="86"/>
    </row>
    <row r="707" spans="1:18" s="28" customFormat="1" ht="17.25" customHeight="1">
      <c r="A707" s="27" t="s">
        <v>116</v>
      </c>
      <c r="B707" s="56" t="s">
        <v>69</v>
      </c>
      <c r="C707" s="56" t="s">
        <v>70</v>
      </c>
      <c r="D707" s="148" t="s">
        <v>337</v>
      </c>
      <c r="E707" s="56" t="s">
        <v>117</v>
      </c>
      <c r="F707" s="55">
        <f>'пр.4 вед.стр.'!G861</f>
        <v>57</v>
      </c>
      <c r="G707" s="170">
        <f>'пр.4 вед.стр.'!H861</f>
        <v>0</v>
      </c>
      <c r="H707" s="226">
        <f t="shared" si="114"/>
        <v>0</v>
      </c>
      <c r="N707" s="83"/>
      <c r="O707" s="83"/>
      <c r="P707" s="83"/>
      <c r="Q707" s="83"/>
      <c r="R707" s="86"/>
    </row>
    <row r="708" spans="1:18" s="28" customFormat="1" ht="17.25" customHeight="1">
      <c r="A708" s="108" t="s">
        <v>196</v>
      </c>
      <c r="B708" s="56" t="s">
        <v>69</v>
      </c>
      <c r="C708" s="56" t="s">
        <v>70</v>
      </c>
      <c r="D708" s="148" t="s">
        <v>349</v>
      </c>
      <c r="E708" s="56"/>
      <c r="F708" s="55">
        <f aca="true" t="shared" si="115" ref="F708:G710">F709</f>
        <v>96.2</v>
      </c>
      <c r="G708" s="170">
        <f t="shared" si="115"/>
        <v>52.7</v>
      </c>
      <c r="H708" s="226">
        <f t="shared" si="114"/>
        <v>54.78170478170479</v>
      </c>
      <c r="N708" s="83"/>
      <c r="O708" s="83"/>
      <c r="P708" s="83"/>
      <c r="Q708" s="83"/>
      <c r="R708" s="86"/>
    </row>
    <row r="709" spans="1:18" s="28" customFormat="1" ht="27.75" customHeight="1">
      <c r="A709" s="27" t="s">
        <v>106</v>
      </c>
      <c r="B709" s="56" t="s">
        <v>69</v>
      </c>
      <c r="C709" s="56" t="s">
        <v>70</v>
      </c>
      <c r="D709" s="148" t="s">
        <v>349</v>
      </c>
      <c r="E709" s="56" t="s">
        <v>107</v>
      </c>
      <c r="F709" s="55">
        <f t="shared" si="115"/>
        <v>96.2</v>
      </c>
      <c r="G709" s="170">
        <f t="shared" si="115"/>
        <v>52.7</v>
      </c>
      <c r="H709" s="226">
        <f t="shared" si="114"/>
        <v>54.78170478170479</v>
      </c>
      <c r="N709" s="83"/>
      <c r="O709" s="83"/>
      <c r="P709" s="83"/>
      <c r="Q709" s="83"/>
      <c r="R709" s="86"/>
    </row>
    <row r="710" spans="1:18" s="28" customFormat="1" ht="17.25" customHeight="1">
      <c r="A710" s="27" t="s">
        <v>112</v>
      </c>
      <c r="B710" s="56" t="s">
        <v>69</v>
      </c>
      <c r="C710" s="56" t="s">
        <v>70</v>
      </c>
      <c r="D710" s="148" t="s">
        <v>349</v>
      </c>
      <c r="E710" s="56" t="s">
        <v>113</v>
      </c>
      <c r="F710" s="55">
        <f t="shared" si="115"/>
        <v>96.2</v>
      </c>
      <c r="G710" s="170">
        <f t="shared" si="115"/>
        <v>52.7</v>
      </c>
      <c r="H710" s="226">
        <f t="shared" si="114"/>
        <v>54.78170478170479</v>
      </c>
      <c r="N710" s="83"/>
      <c r="O710" s="83"/>
      <c r="P710" s="83"/>
      <c r="Q710" s="83"/>
      <c r="R710" s="86"/>
    </row>
    <row r="711" spans="1:18" s="28" customFormat="1" ht="17.25" customHeight="1">
      <c r="A711" s="27" t="s">
        <v>116</v>
      </c>
      <c r="B711" s="56" t="s">
        <v>69</v>
      </c>
      <c r="C711" s="56" t="s">
        <v>70</v>
      </c>
      <c r="D711" s="148" t="s">
        <v>349</v>
      </c>
      <c r="E711" s="56" t="s">
        <v>117</v>
      </c>
      <c r="F711" s="55">
        <f>'пр.4 вед.стр.'!G865</f>
        <v>96.2</v>
      </c>
      <c r="G711" s="170">
        <f>'пр.4 вед.стр.'!H865</f>
        <v>52.7</v>
      </c>
      <c r="H711" s="226">
        <f t="shared" si="114"/>
        <v>54.78170478170479</v>
      </c>
      <c r="N711" s="83"/>
      <c r="O711" s="83"/>
      <c r="P711" s="83"/>
      <c r="Q711" s="83"/>
      <c r="R711" s="86"/>
    </row>
    <row r="712" spans="1:18" s="28" customFormat="1" ht="17.25" customHeight="1">
      <c r="A712" s="108" t="s">
        <v>295</v>
      </c>
      <c r="B712" s="56" t="s">
        <v>69</v>
      </c>
      <c r="C712" s="56" t="s">
        <v>70</v>
      </c>
      <c r="D712" s="148" t="s">
        <v>334</v>
      </c>
      <c r="E712" s="56"/>
      <c r="F712" s="55">
        <f aca="true" t="shared" si="116" ref="F712:G714">F713</f>
        <v>18.4</v>
      </c>
      <c r="G712" s="170">
        <f t="shared" si="116"/>
        <v>0</v>
      </c>
      <c r="H712" s="226">
        <f t="shared" si="114"/>
        <v>0</v>
      </c>
      <c r="N712" s="83"/>
      <c r="O712" s="83"/>
      <c r="P712" s="83"/>
      <c r="Q712" s="83"/>
      <c r="R712" s="86"/>
    </row>
    <row r="713" spans="1:18" s="28" customFormat="1" ht="27.75" customHeight="1">
      <c r="A713" s="27" t="s">
        <v>106</v>
      </c>
      <c r="B713" s="56" t="s">
        <v>69</v>
      </c>
      <c r="C713" s="56" t="s">
        <v>70</v>
      </c>
      <c r="D713" s="148" t="s">
        <v>334</v>
      </c>
      <c r="E713" s="56" t="s">
        <v>107</v>
      </c>
      <c r="F713" s="55">
        <f t="shared" si="116"/>
        <v>18.4</v>
      </c>
      <c r="G713" s="170">
        <f t="shared" si="116"/>
        <v>0</v>
      </c>
      <c r="H713" s="226">
        <f t="shared" si="114"/>
        <v>0</v>
      </c>
      <c r="N713" s="83"/>
      <c r="O713" s="83"/>
      <c r="P713" s="83"/>
      <c r="Q713" s="83"/>
      <c r="R713" s="86"/>
    </row>
    <row r="714" spans="1:18" s="28" customFormat="1" ht="17.25" customHeight="1">
      <c r="A714" s="27" t="s">
        <v>112</v>
      </c>
      <c r="B714" s="56" t="s">
        <v>69</v>
      </c>
      <c r="C714" s="56" t="s">
        <v>70</v>
      </c>
      <c r="D714" s="148" t="s">
        <v>334</v>
      </c>
      <c r="E714" s="56" t="s">
        <v>113</v>
      </c>
      <c r="F714" s="55">
        <f t="shared" si="116"/>
        <v>18.4</v>
      </c>
      <c r="G714" s="170">
        <f t="shared" si="116"/>
        <v>0</v>
      </c>
      <c r="H714" s="226">
        <f t="shared" si="114"/>
        <v>0</v>
      </c>
      <c r="N714" s="83"/>
      <c r="O714" s="83"/>
      <c r="P714" s="83"/>
      <c r="Q714" s="83"/>
      <c r="R714" s="86"/>
    </row>
    <row r="715" spans="1:18" s="28" customFormat="1" ht="17.25" customHeight="1">
      <c r="A715" s="27" t="s">
        <v>116</v>
      </c>
      <c r="B715" s="56" t="s">
        <v>69</v>
      </c>
      <c r="C715" s="56" t="s">
        <v>70</v>
      </c>
      <c r="D715" s="148" t="s">
        <v>334</v>
      </c>
      <c r="E715" s="56" t="s">
        <v>117</v>
      </c>
      <c r="F715" s="55">
        <f>'пр.4 вед.стр.'!G684</f>
        <v>18.4</v>
      </c>
      <c r="G715" s="170">
        <f>'пр.4 вед.стр.'!H684</f>
        <v>0</v>
      </c>
      <c r="H715" s="226">
        <f t="shared" si="114"/>
        <v>0</v>
      </c>
      <c r="N715" s="83"/>
      <c r="O715" s="83"/>
      <c r="P715" s="83"/>
      <c r="Q715" s="83"/>
      <c r="R715" s="86"/>
    </row>
    <row r="716" spans="1:18" s="28" customFormat="1" ht="29.25" customHeight="1">
      <c r="A716" s="108" t="s">
        <v>623</v>
      </c>
      <c r="B716" s="56" t="s">
        <v>69</v>
      </c>
      <c r="C716" s="56" t="s">
        <v>70</v>
      </c>
      <c r="D716" s="148" t="s">
        <v>335</v>
      </c>
      <c r="E716" s="56"/>
      <c r="F716" s="55">
        <f aca="true" t="shared" si="117" ref="F716:G718">F717</f>
        <v>14.4</v>
      </c>
      <c r="G716" s="170">
        <f t="shared" si="117"/>
        <v>7.2</v>
      </c>
      <c r="H716" s="226">
        <f t="shared" si="114"/>
        <v>50</v>
      </c>
      <c r="N716" s="83"/>
      <c r="O716" s="83"/>
      <c r="P716" s="83"/>
      <c r="Q716" s="83"/>
      <c r="R716" s="86"/>
    </row>
    <row r="717" spans="1:18" s="28" customFormat="1" ht="28.5" customHeight="1">
      <c r="A717" s="27" t="s">
        <v>106</v>
      </c>
      <c r="B717" s="56" t="s">
        <v>69</v>
      </c>
      <c r="C717" s="56" t="s">
        <v>70</v>
      </c>
      <c r="D717" s="148" t="s">
        <v>335</v>
      </c>
      <c r="E717" s="56" t="s">
        <v>107</v>
      </c>
      <c r="F717" s="55">
        <f t="shared" si="117"/>
        <v>14.4</v>
      </c>
      <c r="G717" s="170">
        <f t="shared" si="117"/>
        <v>7.2</v>
      </c>
      <c r="H717" s="226">
        <f t="shared" si="114"/>
        <v>50</v>
      </c>
      <c r="N717" s="83"/>
      <c r="O717" s="83"/>
      <c r="P717" s="83"/>
      <c r="Q717" s="83"/>
      <c r="R717" s="86"/>
    </row>
    <row r="718" spans="1:18" s="28" customFormat="1" ht="17.25" customHeight="1">
      <c r="A718" s="27" t="s">
        <v>112</v>
      </c>
      <c r="B718" s="56" t="s">
        <v>69</v>
      </c>
      <c r="C718" s="56" t="s">
        <v>70</v>
      </c>
      <c r="D718" s="148" t="s">
        <v>335</v>
      </c>
      <c r="E718" s="56" t="s">
        <v>113</v>
      </c>
      <c r="F718" s="55">
        <f t="shared" si="117"/>
        <v>14.4</v>
      </c>
      <c r="G718" s="170">
        <f t="shared" si="117"/>
        <v>7.2</v>
      </c>
      <c r="H718" s="226">
        <f t="shared" si="114"/>
        <v>50</v>
      </c>
      <c r="N718" s="83"/>
      <c r="O718" s="83"/>
      <c r="P718" s="83"/>
      <c r="Q718" s="83"/>
      <c r="R718" s="86"/>
    </row>
    <row r="719" spans="1:18" s="28" customFormat="1" ht="17.25" customHeight="1">
      <c r="A719" s="27" t="s">
        <v>116</v>
      </c>
      <c r="B719" s="56" t="s">
        <v>69</v>
      </c>
      <c r="C719" s="56" t="s">
        <v>70</v>
      </c>
      <c r="D719" s="148" t="s">
        <v>335</v>
      </c>
      <c r="E719" s="56" t="s">
        <v>117</v>
      </c>
      <c r="F719" s="55">
        <f>'пр.4 вед.стр.'!G688</f>
        <v>14.4</v>
      </c>
      <c r="G719" s="170">
        <f>'пр.4 вед.стр.'!H688</f>
        <v>7.2</v>
      </c>
      <c r="H719" s="226">
        <f t="shared" si="114"/>
        <v>50</v>
      </c>
      <c r="N719" s="83"/>
      <c r="O719" s="83"/>
      <c r="P719" s="83"/>
      <c r="Q719" s="83"/>
      <c r="R719" s="86"/>
    </row>
    <row r="720" spans="1:18" s="28" customFormat="1" ht="17.25" customHeight="1">
      <c r="A720" s="27" t="s">
        <v>524</v>
      </c>
      <c r="B720" s="56" t="s">
        <v>69</v>
      </c>
      <c r="C720" s="56" t="s">
        <v>70</v>
      </c>
      <c r="D720" s="148" t="s">
        <v>525</v>
      </c>
      <c r="E720" s="56"/>
      <c r="F720" s="55">
        <f aca="true" t="shared" si="118" ref="F720:G722">F721</f>
        <v>30</v>
      </c>
      <c r="G720" s="170">
        <f t="shared" si="118"/>
        <v>30</v>
      </c>
      <c r="H720" s="226">
        <f t="shared" si="114"/>
        <v>100</v>
      </c>
      <c r="N720" s="83"/>
      <c r="O720" s="83"/>
      <c r="P720" s="83"/>
      <c r="Q720" s="83"/>
      <c r="R720" s="86"/>
    </row>
    <row r="721" spans="1:18" s="28" customFormat="1" ht="27" customHeight="1">
      <c r="A721" s="27" t="s">
        <v>106</v>
      </c>
      <c r="B721" s="56" t="s">
        <v>69</v>
      </c>
      <c r="C721" s="56" t="s">
        <v>70</v>
      </c>
      <c r="D721" s="148" t="s">
        <v>525</v>
      </c>
      <c r="E721" s="56" t="s">
        <v>107</v>
      </c>
      <c r="F721" s="55">
        <f t="shared" si="118"/>
        <v>30</v>
      </c>
      <c r="G721" s="170">
        <f t="shared" si="118"/>
        <v>30</v>
      </c>
      <c r="H721" s="226">
        <f t="shared" si="114"/>
        <v>100</v>
      </c>
      <c r="N721" s="83"/>
      <c r="O721" s="83"/>
      <c r="P721" s="83"/>
      <c r="Q721" s="83"/>
      <c r="R721" s="86"/>
    </row>
    <row r="722" spans="1:18" s="28" customFormat="1" ht="17.25" customHeight="1">
      <c r="A722" s="27" t="s">
        <v>112</v>
      </c>
      <c r="B722" s="56" t="s">
        <v>69</v>
      </c>
      <c r="C722" s="56" t="s">
        <v>70</v>
      </c>
      <c r="D722" s="148" t="s">
        <v>525</v>
      </c>
      <c r="E722" s="56" t="s">
        <v>113</v>
      </c>
      <c r="F722" s="55">
        <f t="shared" si="118"/>
        <v>30</v>
      </c>
      <c r="G722" s="170">
        <f t="shared" si="118"/>
        <v>30</v>
      </c>
      <c r="H722" s="226">
        <f t="shared" si="114"/>
        <v>100</v>
      </c>
      <c r="N722" s="83"/>
      <c r="O722" s="83"/>
      <c r="P722" s="83"/>
      <c r="Q722" s="83"/>
      <c r="R722" s="86"/>
    </row>
    <row r="723" spans="1:18" s="28" customFormat="1" ht="17.25" customHeight="1">
      <c r="A723" s="27" t="s">
        <v>116</v>
      </c>
      <c r="B723" s="56" t="s">
        <v>69</v>
      </c>
      <c r="C723" s="56" t="s">
        <v>70</v>
      </c>
      <c r="D723" s="148" t="s">
        <v>525</v>
      </c>
      <c r="E723" s="56" t="s">
        <v>117</v>
      </c>
      <c r="F723" s="55">
        <f>'пр.4 вед.стр.'!G692</f>
        <v>30</v>
      </c>
      <c r="G723" s="170">
        <f>'пр.4 вед.стр.'!H692</f>
        <v>30</v>
      </c>
      <c r="H723" s="226">
        <f t="shared" si="114"/>
        <v>100</v>
      </c>
      <c r="N723" s="83"/>
      <c r="O723" s="83"/>
      <c r="P723" s="83"/>
      <c r="Q723" s="83"/>
      <c r="R723" s="86"/>
    </row>
    <row r="724" spans="1:18" s="28" customFormat="1" ht="24.75" customHeight="1">
      <c r="A724" s="27" t="s">
        <v>458</v>
      </c>
      <c r="B724" s="56" t="s">
        <v>69</v>
      </c>
      <c r="C724" s="56" t="s">
        <v>70</v>
      </c>
      <c r="D724" s="56" t="s">
        <v>459</v>
      </c>
      <c r="E724" s="56"/>
      <c r="F724" s="55">
        <f aca="true" t="shared" si="119" ref="F724:G728">F725</f>
        <v>160</v>
      </c>
      <c r="G724" s="170">
        <f t="shared" si="119"/>
        <v>160</v>
      </c>
      <c r="H724" s="226">
        <f t="shared" si="114"/>
        <v>100</v>
      </c>
      <c r="N724" s="83"/>
      <c r="O724" s="83"/>
      <c r="P724" s="83"/>
      <c r="Q724" s="83"/>
      <c r="R724" s="86"/>
    </row>
    <row r="725" spans="1:18" s="28" customFormat="1" ht="17.25" customHeight="1">
      <c r="A725" s="27" t="s">
        <v>470</v>
      </c>
      <c r="B725" s="56" t="s">
        <v>69</v>
      </c>
      <c r="C725" s="56" t="s">
        <v>70</v>
      </c>
      <c r="D725" s="56" t="s">
        <v>471</v>
      </c>
      <c r="E725" s="56"/>
      <c r="F725" s="129">
        <f t="shared" si="119"/>
        <v>160</v>
      </c>
      <c r="G725" s="176">
        <f t="shared" si="119"/>
        <v>160</v>
      </c>
      <c r="H725" s="226">
        <f t="shared" si="114"/>
        <v>100</v>
      </c>
      <c r="N725" s="83"/>
      <c r="O725" s="83"/>
      <c r="P725" s="83"/>
      <c r="Q725" s="83"/>
      <c r="R725" s="86"/>
    </row>
    <row r="726" spans="1:18" s="28" customFormat="1" ht="27" customHeight="1">
      <c r="A726" s="27" t="s">
        <v>472</v>
      </c>
      <c r="B726" s="56" t="s">
        <v>69</v>
      </c>
      <c r="C726" s="56" t="s">
        <v>70</v>
      </c>
      <c r="D726" s="56" t="s">
        <v>473</v>
      </c>
      <c r="E726" s="56"/>
      <c r="F726" s="55">
        <f t="shared" si="119"/>
        <v>160</v>
      </c>
      <c r="G726" s="170">
        <f t="shared" si="119"/>
        <v>160</v>
      </c>
      <c r="H726" s="226">
        <f t="shared" si="114"/>
        <v>100</v>
      </c>
      <c r="N726" s="83"/>
      <c r="O726" s="83"/>
      <c r="P726" s="83"/>
      <c r="Q726" s="83"/>
      <c r="R726" s="86"/>
    </row>
    <row r="727" spans="1:18" s="28" customFormat="1" ht="27.75" customHeight="1">
      <c r="A727" s="27" t="s">
        <v>106</v>
      </c>
      <c r="B727" s="56" t="s">
        <v>69</v>
      </c>
      <c r="C727" s="56" t="s">
        <v>70</v>
      </c>
      <c r="D727" s="56" t="s">
        <v>473</v>
      </c>
      <c r="E727" s="56" t="s">
        <v>107</v>
      </c>
      <c r="F727" s="55">
        <f t="shared" si="119"/>
        <v>160</v>
      </c>
      <c r="G727" s="170">
        <f t="shared" si="119"/>
        <v>160</v>
      </c>
      <c r="H727" s="226">
        <f t="shared" si="114"/>
        <v>100</v>
      </c>
      <c r="N727" s="83"/>
      <c r="O727" s="83"/>
      <c r="P727" s="83"/>
      <c r="Q727" s="83"/>
      <c r="R727" s="86"/>
    </row>
    <row r="728" spans="1:18" s="28" customFormat="1" ht="17.25" customHeight="1">
      <c r="A728" s="27" t="s">
        <v>112</v>
      </c>
      <c r="B728" s="56" t="s">
        <v>69</v>
      </c>
      <c r="C728" s="56" t="s">
        <v>70</v>
      </c>
      <c r="D728" s="56" t="s">
        <v>473</v>
      </c>
      <c r="E728" s="56" t="s">
        <v>113</v>
      </c>
      <c r="F728" s="55">
        <f t="shared" si="119"/>
        <v>160</v>
      </c>
      <c r="G728" s="170">
        <f t="shared" si="119"/>
        <v>160</v>
      </c>
      <c r="H728" s="226">
        <f t="shared" si="114"/>
        <v>100</v>
      </c>
      <c r="N728" s="83"/>
      <c r="O728" s="83"/>
      <c r="P728" s="83"/>
      <c r="Q728" s="83"/>
      <c r="R728" s="86"/>
    </row>
    <row r="729" spans="1:18" s="28" customFormat="1" ht="17.25" customHeight="1">
      <c r="A729" s="27" t="s">
        <v>116</v>
      </c>
      <c r="B729" s="56" t="s">
        <v>69</v>
      </c>
      <c r="C729" s="56" t="s">
        <v>70</v>
      </c>
      <c r="D729" s="56" t="s">
        <v>473</v>
      </c>
      <c r="E729" s="56" t="s">
        <v>117</v>
      </c>
      <c r="F729" s="55">
        <f>'пр.4 вед.стр.'!G698+'пр.4 вед.стр.'!G871</f>
        <v>160</v>
      </c>
      <c r="G729" s="170">
        <f>'пр.4 вед.стр.'!H698+'пр.4 вед.стр.'!H871</f>
        <v>160</v>
      </c>
      <c r="H729" s="226">
        <f t="shared" si="114"/>
        <v>100</v>
      </c>
      <c r="N729" s="83"/>
      <c r="O729" s="83"/>
      <c r="P729" s="83"/>
      <c r="Q729" s="83"/>
      <c r="R729" s="86"/>
    </row>
    <row r="730" spans="1:18" s="28" customFormat="1" ht="17.25" customHeight="1">
      <c r="A730" s="27" t="s">
        <v>367</v>
      </c>
      <c r="B730" s="56" t="s">
        <v>69</v>
      </c>
      <c r="C730" s="56" t="s">
        <v>70</v>
      </c>
      <c r="D730" s="56" t="s">
        <v>219</v>
      </c>
      <c r="E730" s="56"/>
      <c r="F730" s="55">
        <f>F731</f>
        <v>1170</v>
      </c>
      <c r="G730" s="170">
        <f>G731</f>
        <v>1129.4</v>
      </c>
      <c r="H730" s="226">
        <f t="shared" si="114"/>
        <v>96.52991452991454</v>
      </c>
      <c r="N730" s="83"/>
      <c r="O730" s="83"/>
      <c r="P730" s="83"/>
      <c r="Q730" s="83"/>
      <c r="R730" s="86"/>
    </row>
    <row r="731" spans="1:18" s="28" customFormat="1" ht="17.25" customHeight="1">
      <c r="A731" s="27" t="s">
        <v>370</v>
      </c>
      <c r="B731" s="56" t="s">
        <v>69</v>
      </c>
      <c r="C731" s="56" t="s">
        <v>70</v>
      </c>
      <c r="D731" s="56" t="s">
        <v>365</v>
      </c>
      <c r="E731" s="56"/>
      <c r="F731" s="55">
        <f>F732+F736</f>
        <v>1170</v>
      </c>
      <c r="G731" s="170">
        <f>G732+G736</f>
        <v>1129.4</v>
      </c>
      <c r="H731" s="226">
        <f t="shared" si="114"/>
        <v>96.52991452991454</v>
      </c>
      <c r="N731" s="83"/>
      <c r="O731" s="83"/>
      <c r="P731" s="83"/>
      <c r="Q731" s="83"/>
      <c r="R731" s="86"/>
    </row>
    <row r="732" spans="1:18" s="28" customFormat="1" ht="37.5" customHeight="1">
      <c r="A732" s="27" t="s">
        <v>292</v>
      </c>
      <c r="B732" s="56" t="s">
        <v>69</v>
      </c>
      <c r="C732" s="56" t="s">
        <v>70</v>
      </c>
      <c r="D732" s="56" t="s">
        <v>366</v>
      </c>
      <c r="E732" s="56"/>
      <c r="F732" s="55">
        <f aca="true" t="shared" si="120" ref="F732:G734">F733</f>
        <v>1070</v>
      </c>
      <c r="G732" s="170">
        <f t="shared" si="120"/>
        <v>1045.5</v>
      </c>
      <c r="H732" s="226">
        <f t="shared" si="114"/>
        <v>97.71028037383176</v>
      </c>
      <c r="N732" s="83"/>
      <c r="O732" s="83"/>
      <c r="P732" s="83"/>
      <c r="Q732" s="83"/>
      <c r="R732" s="86"/>
    </row>
    <row r="733" spans="1:18" s="28" customFormat="1" ht="33.75" customHeight="1">
      <c r="A733" s="27" t="s">
        <v>106</v>
      </c>
      <c r="B733" s="56" t="s">
        <v>69</v>
      </c>
      <c r="C733" s="56" t="s">
        <v>70</v>
      </c>
      <c r="D733" s="56" t="s">
        <v>366</v>
      </c>
      <c r="E733" s="56" t="s">
        <v>107</v>
      </c>
      <c r="F733" s="55">
        <f t="shared" si="120"/>
        <v>1070</v>
      </c>
      <c r="G733" s="170">
        <f t="shared" si="120"/>
        <v>1045.5</v>
      </c>
      <c r="H733" s="226">
        <f t="shared" si="114"/>
        <v>97.71028037383176</v>
      </c>
      <c r="N733" s="83"/>
      <c r="O733" s="83"/>
      <c r="P733" s="83"/>
      <c r="Q733" s="83"/>
      <c r="R733" s="86"/>
    </row>
    <row r="734" spans="1:18" s="28" customFormat="1" ht="17.25" customHeight="1">
      <c r="A734" s="27" t="s">
        <v>112</v>
      </c>
      <c r="B734" s="56" t="s">
        <v>69</v>
      </c>
      <c r="C734" s="56" t="s">
        <v>70</v>
      </c>
      <c r="D734" s="56" t="s">
        <v>366</v>
      </c>
      <c r="E734" s="56" t="s">
        <v>113</v>
      </c>
      <c r="F734" s="55">
        <f t="shared" si="120"/>
        <v>1070</v>
      </c>
      <c r="G734" s="170">
        <f t="shared" si="120"/>
        <v>1045.5</v>
      </c>
      <c r="H734" s="226">
        <f t="shared" si="114"/>
        <v>97.71028037383176</v>
      </c>
      <c r="N734" s="83"/>
      <c r="O734" s="83"/>
      <c r="P734" s="83"/>
      <c r="Q734" s="83"/>
      <c r="R734" s="86"/>
    </row>
    <row r="735" spans="1:18" s="28" customFormat="1" ht="17.25" customHeight="1">
      <c r="A735" s="27" t="s">
        <v>116</v>
      </c>
      <c r="B735" s="56" t="s">
        <v>69</v>
      </c>
      <c r="C735" s="56" t="s">
        <v>70</v>
      </c>
      <c r="D735" s="56" t="s">
        <v>366</v>
      </c>
      <c r="E735" s="56" t="s">
        <v>117</v>
      </c>
      <c r="F735" s="55">
        <f>'пр.4 вед.стр.'!G704+'пр.4 вед.стр.'!G877</f>
        <v>1070</v>
      </c>
      <c r="G735" s="170">
        <f>'пр.4 вед.стр.'!H704+'пр.4 вед.стр.'!H877</f>
        <v>1045.5</v>
      </c>
      <c r="H735" s="226">
        <f t="shared" si="114"/>
        <v>97.71028037383176</v>
      </c>
      <c r="N735" s="83"/>
      <c r="O735" s="83"/>
      <c r="P735" s="83"/>
      <c r="Q735" s="83"/>
      <c r="R735" s="86"/>
    </row>
    <row r="736" spans="1:18" s="28" customFormat="1" ht="17.25" customHeight="1">
      <c r="A736" s="27" t="s">
        <v>239</v>
      </c>
      <c r="B736" s="56" t="s">
        <v>69</v>
      </c>
      <c r="C736" s="56" t="s">
        <v>70</v>
      </c>
      <c r="D736" s="56" t="s">
        <v>369</v>
      </c>
      <c r="E736" s="56"/>
      <c r="F736" s="55">
        <f aca="true" t="shared" si="121" ref="F736:G738">F737</f>
        <v>100</v>
      </c>
      <c r="G736" s="170">
        <f t="shared" si="121"/>
        <v>83.9</v>
      </c>
      <c r="H736" s="226">
        <f t="shared" si="114"/>
        <v>83.9</v>
      </c>
      <c r="N736" s="83"/>
      <c r="O736" s="83"/>
      <c r="P736" s="83"/>
      <c r="Q736" s="83"/>
      <c r="R736" s="86"/>
    </row>
    <row r="737" spans="1:18" s="28" customFormat="1" ht="30" customHeight="1">
      <c r="A737" s="27" t="s">
        <v>106</v>
      </c>
      <c r="B737" s="56" t="s">
        <v>69</v>
      </c>
      <c r="C737" s="56" t="s">
        <v>70</v>
      </c>
      <c r="D737" s="56" t="s">
        <v>369</v>
      </c>
      <c r="E737" s="56" t="s">
        <v>107</v>
      </c>
      <c r="F737" s="55">
        <f t="shared" si="121"/>
        <v>100</v>
      </c>
      <c r="G737" s="170">
        <f t="shared" si="121"/>
        <v>83.9</v>
      </c>
      <c r="H737" s="226">
        <f t="shared" si="114"/>
        <v>83.9</v>
      </c>
      <c r="N737" s="83"/>
      <c r="O737" s="83"/>
      <c r="P737" s="83"/>
      <c r="Q737" s="83"/>
      <c r="R737" s="86"/>
    </row>
    <row r="738" spans="1:18" s="28" customFormat="1" ht="17.25" customHeight="1">
      <c r="A738" s="27" t="s">
        <v>112</v>
      </c>
      <c r="B738" s="56" t="s">
        <v>69</v>
      </c>
      <c r="C738" s="56" t="s">
        <v>70</v>
      </c>
      <c r="D738" s="56" t="s">
        <v>369</v>
      </c>
      <c r="E738" s="56" t="s">
        <v>113</v>
      </c>
      <c r="F738" s="55">
        <f t="shared" si="121"/>
        <v>100</v>
      </c>
      <c r="G738" s="170">
        <f t="shared" si="121"/>
        <v>83.9</v>
      </c>
      <c r="H738" s="226">
        <f t="shared" si="114"/>
        <v>83.9</v>
      </c>
      <c r="N738" s="83"/>
      <c r="O738" s="83"/>
      <c r="P738" s="83"/>
      <c r="Q738" s="83"/>
      <c r="R738" s="86"/>
    </row>
    <row r="739" spans="1:18" s="28" customFormat="1" ht="17.25" customHeight="1">
      <c r="A739" s="27" t="s">
        <v>116</v>
      </c>
      <c r="B739" s="56" t="s">
        <v>69</v>
      </c>
      <c r="C739" s="56" t="s">
        <v>70</v>
      </c>
      <c r="D739" s="56" t="s">
        <v>369</v>
      </c>
      <c r="E739" s="56" t="s">
        <v>117</v>
      </c>
      <c r="F739" s="55">
        <f>'пр.4 вед.стр.'!G881+'пр.4 вед.стр.'!G708</f>
        <v>100</v>
      </c>
      <c r="G739" s="170">
        <f>'пр.4 вед.стр.'!H881+'пр.4 вед.стр.'!H708</f>
        <v>83.9</v>
      </c>
      <c r="H739" s="226">
        <f t="shared" si="114"/>
        <v>83.9</v>
      </c>
      <c r="N739" s="83"/>
      <c r="O739" s="83"/>
      <c r="P739" s="83"/>
      <c r="Q739" s="83"/>
      <c r="R739" s="86"/>
    </row>
    <row r="740" spans="1:18" s="28" customFormat="1" ht="17.25" customHeight="1">
      <c r="A740" s="27" t="s">
        <v>323</v>
      </c>
      <c r="B740" s="56" t="s">
        <v>69</v>
      </c>
      <c r="C740" s="56" t="s">
        <v>70</v>
      </c>
      <c r="D740" s="56" t="s">
        <v>232</v>
      </c>
      <c r="E740" s="56"/>
      <c r="F740" s="55">
        <f aca="true" t="shared" si="122" ref="F740:G743">F741</f>
        <v>49773.3</v>
      </c>
      <c r="G740" s="170">
        <f t="shared" si="122"/>
        <v>33136.7</v>
      </c>
      <c r="H740" s="226">
        <f t="shared" si="114"/>
        <v>66.57525219344507</v>
      </c>
      <c r="N740" s="83"/>
      <c r="O740" s="83"/>
      <c r="P740" s="83"/>
      <c r="Q740" s="83"/>
      <c r="R740" s="86"/>
    </row>
    <row r="741" spans="1:18" s="28" customFormat="1" ht="29.25" customHeight="1">
      <c r="A741" s="27" t="s">
        <v>482</v>
      </c>
      <c r="B741" s="56" t="s">
        <v>69</v>
      </c>
      <c r="C741" s="56" t="s">
        <v>70</v>
      </c>
      <c r="D741" s="56" t="s">
        <v>380</v>
      </c>
      <c r="E741" s="56"/>
      <c r="F741" s="55">
        <f t="shared" si="122"/>
        <v>49773.3</v>
      </c>
      <c r="G741" s="170">
        <f t="shared" si="122"/>
        <v>33136.7</v>
      </c>
      <c r="H741" s="226">
        <f t="shared" si="114"/>
        <v>66.57525219344507</v>
      </c>
      <c r="N741" s="83"/>
      <c r="O741" s="83"/>
      <c r="P741" s="83"/>
      <c r="Q741" s="83"/>
      <c r="R741" s="86"/>
    </row>
    <row r="742" spans="1:18" s="28" customFormat="1" ht="17.25" customHeight="1">
      <c r="A742" s="27" t="s">
        <v>254</v>
      </c>
      <c r="B742" s="56" t="s">
        <v>69</v>
      </c>
      <c r="C742" s="56" t="s">
        <v>70</v>
      </c>
      <c r="D742" s="56" t="s">
        <v>381</v>
      </c>
      <c r="E742" s="56"/>
      <c r="F742" s="55">
        <f t="shared" si="122"/>
        <v>49773.3</v>
      </c>
      <c r="G742" s="170">
        <f t="shared" si="122"/>
        <v>33136.7</v>
      </c>
      <c r="H742" s="226">
        <f t="shared" si="114"/>
        <v>66.57525219344507</v>
      </c>
      <c r="N742" s="83"/>
      <c r="O742" s="83"/>
      <c r="P742" s="83"/>
      <c r="Q742" s="83"/>
      <c r="R742" s="86"/>
    </row>
    <row r="743" spans="1:18" s="28" customFormat="1" ht="27.75" customHeight="1">
      <c r="A743" s="27" t="s">
        <v>106</v>
      </c>
      <c r="B743" s="56" t="s">
        <v>69</v>
      </c>
      <c r="C743" s="56" t="s">
        <v>70</v>
      </c>
      <c r="D743" s="56" t="s">
        <v>381</v>
      </c>
      <c r="E743" s="56" t="s">
        <v>107</v>
      </c>
      <c r="F743" s="55">
        <f t="shared" si="122"/>
        <v>49773.3</v>
      </c>
      <c r="G743" s="170">
        <f t="shared" si="122"/>
        <v>33136.7</v>
      </c>
      <c r="H743" s="226">
        <f t="shared" si="114"/>
        <v>66.57525219344507</v>
      </c>
      <c r="N743" s="83"/>
      <c r="O743" s="83"/>
      <c r="P743" s="83"/>
      <c r="Q743" s="83"/>
      <c r="R743" s="86"/>
    </row>
    <row r="744" spans="1:18" s="28" customFormat="1" ht="17.25" customHeight="1">
      <c r="A744" s="27" t="s">
        <v>112</v>
      </c>
      <c r="B744" s="56" t="s">
        <v>69</v>
      </c>
      <c r="C744" s="56" t="s">
        <v>70</v>
      </c>
      <c r="D744" s="56" t="s">
        <v>381</v>
      </c>
      <c r="E744" s="56" t="s">
        <v>113</v>
      </c>
      <c r="F744" s="55">
        <f>F745+F746</f>
        <v>49773.3</v>
      </c>
      <c r="G744" s="170">
        <f>G745+G746</f>
        <v>33136.7</v>
      </c>
      <c r="H744" s="226">
        <f t="shared" si="114"/>
        <v>66.57525219344507</v>
      </c>
      <c r="N744" s="83"/>
      <c r="O744" s="83"/>
      <c r="P744" s="83"/>
      <c r="Q744" s="83"/>
      <c r="R744" s="86"/>
    </row>
    <row r="745" spans="1:18" s="28" customFormat="1" ht="42" customHeight="1">
      <c r="A745" s="27" t="s">
        <v>114</v>
      </c>
      <c r="B745" s="56" t="s">
        <v>69</v>
      </c>
      <c r="C745" s="56" t="s">
        <v>70</v>
      </c>
      <c r="D745" s="56" t="s">
        <v>381</v>
      </c>
      <c r="E745" s="56" t="s">
        <v>115</v>
      </c>
      <c r="F745" s="55">
        <f>'пр.4 вед.стр.'!G714+'пр.4 вед.стр.'!G887</f>
        <v>49373.3</v>
      </c>
      <c r="G745" s="170">
        <f>'пр.4 вед.стр.'!H714+'пр.4 вед.стр.'!H887</f>
        <v>32738</v>
      </c>
      <c r="H745" s="226">
        <f t="shared" si="114"/>
        <v>66.30709310497778</v>
      </c>
      <c r="N745" s="83"/>
      <c r="O745" s="83"/>
      <c r="P745" s="83"/>
      <c r="Q745" s="83"/>
      <c r="R745" s="86"/>
    </row>
    <row r="746" spans="1:18" s="28" customFormat="1" ht="17.25" customHeight="1">
      <c r="A746" s="27" t="s">
        <v>116</v>
      </c>
      <c r="B746" s="56" t="s">
        <v>69</v>
      </c>
      <c r="C746" s="56" t="s">
        <v>70</v>
      </c>
      <c r="D746" s="56" t="s">
        <v>381</v>
      </c>
      <c r="E746" s="56" t="s">
        <v>117</v>
      </c>
      <c r="F746" s="55">
        <f>'пр.4 вед.стр.'!G888+'пр.4 вед.стр.'!G715</f>
        <v>400</v>
      </c>
      <c r="G746" s="170">
        <f>'пр.4 вед.стр.'!H888+'пр.4 вед.стр.'!H715</f>
        <v>398.7</v>
      </c>
      <c r="H746" s="226">
        <f t="shared" si="114"/>
        <v>99.675</v>
      </c>
      <c r="N746" s="83"/>
      <c r="O746" s="83"/>
      <c r="P746" s="83"/>
      <c r="Q746" s="83"/>
      <c r="R746" s="86"/>
    </row>
    <row r="747" spans="1:18" s="28" customFormat="1" ht="17.25" customHeight="1">
      <c r="A747" s="138" t="s">
        <v>624</v>
      </c>
      <c r="B747" s="60" t="s">
        <v>69</v>
      </c>
      <c r="C747" s="60" t="s">
        <v>69</v>
      </c>
      <c r="D747" s="60"/>
      <c r="E747" s="60"/>
      <c r="F747" s="61">
        <f>F748+F761+F771+F781+F791+F802+F826</f>
        <v>8107.5</v>
      </c>
      <c r="G747" s="169">
        <f>G748+G761+G771+G781+G791+G802+G826</f>
        <v>7410.500000000001</v>
      </c>
      <c r="H747" s="228">
        <f t="shared" si="114"/>
        <v>91.40302189330868</v>
      </c>
      <c r="N747" s="83"/>
      <c r="O747" s="83"/>
      <c r="P747" s="83"/>
      <c r="Q747" s="83"/>
      <c r="R747" s="86"/>
    </row>
    <row r="748" spans="1:18" s="28" customFormat="1" ht="17.25" customHeight="1">
      <c r="A748" s="108" t="s">
        <v>541</v>
      </c>
      <c r="B748" s="56" t="s">
        <v>69</v>
      </c>
      <c r="C748" s="56" t="s">
        <v>69</v>
      </c>
      <c r="D748" s="148" t="s">
        <v>186</v>
      </c>
      <c r="E748" s="56"/>
      <c r="F748" s="55">
        <f>F749</f>
        <v>342</v>
      </c>
      <c r="G748" s="170">
        <f>G749</f>
        <v>334.5</v>
      </c>
      <c r="H748" s="226">
        <f t="shared" si="114"/>
        <v>97.80701754385966</v>
      </c>
      <c r="N748" s="83"/>
      <c r="O748" s="83"/>
      <c r="P748" s="83"/>
      <c r="Q748" s="83"/>
      <c r="R748" s="86"/>
    </row>
    <row r="749" spans="1:18" s="28" customFormat="1" ht="18.75" customHeight="1">
      <c r="A749" s="108" t="s">
        <v>258</v>
      </c>
      <c r="B749" s="56" t="s">
        <v>69</v>
      </c>
      <c r="C749" s="56" t="s">
        <v>69</v>
      </c>
      <c r="D749" s="148" t="s">
        <v>338</v>
      </c>
      <c r="E749" s="56"/>
      <c r="F749" s="55">
        <f>F750+F757</f>
        <v>342</v>
      </c>
      <c r="G749" s="170">
        <f>G750+G757</f>
        <v>334.5</v>
      </c>
      <c r="H749" s="226">
        <f t="shared" si="114"/>
        <v>97.80701754385966</v>
      </c>
      <c r="N749" s="83"/>
      <c r="O749" s="83"/>
      <c r="P749" s="83"/>
      <c r="Q749" s="83"/>
      <c r="R749" s="86"/>
    </row>
    <row r="750" spans="1:18" s="28" customFormat="1" ht="17.25" customHeight="1">
      <c r="A750" s="108" t="s">
        <v>187</v>
      </c>
      <c r="B750" s="56" t="s">
        <v>69</v>
      </c>
      <c r="C750" s="56" t="s">
        <v>69</v>
      </c>
      <c r="D750" s="148" t="s">
        <v>339</v>
      </c>
      <c r="E750" s="56"/>
      <c r="F750" s="55">
        <f>F751+F754</f>
        <v>275</v>
      </c>
      <c r="G750" s="55">
        <f>G751+G754</f>
        <v>267.5</v>
      </c>
      <c r="H750" s="226">
        <f t="shared" si="114"/>
        <v>97.27272727272728</v>
      </c>
      <c r="N750" s="83"/>
      <c r="O750" s="83"/>
      <c r="P750" s="83"/>
      <c r="Q750" s="83"/>
      <c r="R750" s="86"/>
    </row>
    <row r="751" spans="1:18" s="28" customFormat="1" ht="17.25" customHeight="1">
      <c r="A751" s="27" t="s">
        <v>118</v>
      </c>
      <c r="B751" s="56" t="s">
        <v>69</v>
      </c>
      <c r="C751" s="56" t="s">
        <v>69</v>
      </c>
      <c r="D751" s="148" t="s">
        <v>339</v>
      </c>
      <c r="E751" s="56" t="s">
        <v>119</v>
      </c>
      <c r="F751" s="55">
        <f>F752+F753</f>
        <v>183</v>
      </c>
      <c r="G751" s="170">
        <f>G752+G753</f>
        <v>177</v>
      </c>
      <c r="H751" s="226">
        <f t="shared" si="114"/>
        <v>96.72131147540983</v>
      </c>
      <c r="N751" s="83"/>
      <c r="O751" s="83"/>
      <c r="P751" s="83"/>
      <c r="Q751" s="83"/>
      <c r="R751" s="86"/>
    </row>
    <row r="752" spans="1:18" s="28" customFormat="1" ht="17.25" customHeight="1">
      <c r="A752" s="27" t="s">
        <v>148</v>
      </c>
      <c r="B752" s="56" t="s">
        <v>69</v>
      </c>
      <c r="C752" s="56" t="s">
        <v>69</v>
      </c>
      <c r="D752" s="148" t="s">
        <v>339</v>
      </c>
      <c r="E752" s="56" t="s">
        <v>147</v>
      </c>
      <c r="F752" s="55">
        <f>'пр.4 вед.стр.'!G721</f>
        <v>133</v>
      </c>
      <c r="G752" s="170">
        <f>'пр.4 вед.стр.'!H721</f>
        <v>127</v>
      </c>
      <c r="H752" s="226">
        <f t="shared" si="114"/>
        <v>95.48872180451127</v>
      </c>
      <c r="N752" s="83"/>
      <c r="O752" s="83"/>
      <c r="P752" s="83"/>
      <c r="Q752" s="83"/>
      <c r="R752" s="86"/>
    </row>
    <row r="753" spans="1:18" s="28" customFormat="1" ht="17.25" customHeight="1">
      <c r="A753" s="27" t="s">
        <v>150</v>
      </c>
      <c r="B753" s="56" t="s">
        <v>69</v>
      </c>
      <c r="C753" s="56" t="s">
        <v>69</v>
      </c>
      <c r="D753" s="148" t="s">
        <v>339</v>
      </c>
      <c r="E753" s="56" t="s">
        <v>149</v>
      </c>
      <c r="F753" s="55">
        <f>'пр.4 вед.стр.'!G722</f>
        <v>50</v>
      </c>
      <c r="G753" s="170">
        <f>'пр.4 вед.стр.'!H722</f>
        <v>50</v>
      </c>
      <c r="H753" s="226">
        <f t="shared" si="114"/>
        <v>100</v>
      </c>
      <c r="N753" s="83"/>
      <c r="O753" s="83"/>
      <c r="P753" s="83"/>
      <c r="Q753" s="83"/>
      <c r="R753" s="86"/>
    </row>
    <row r="754" spans="1:18" s="28" customFormat="1" ht="28.5" customHeight="1">
      <c r="A754" s="27" t="s">
        <v>106</v>
      </c>
      <c r="B754" s="56" t="s">
        <v>69</v>
      </c>
      <c r="C754" s="56" t="s">
        <v>69</v>
      </c>
      <c r="D754" s="148" t="s">
        <v>339</v>
      </c>
      <c r="E754" s="56" t="s">
        <v>107</v>
      </c>
      <c r="F754" s="55">
        <f>F755</f>
        <v>92</v>
      </c>
      <c r="G754" s="170">
        <f>G755</f>
        <v>90.5</v>
      </c>
      <c r="H754" s="226">
        <f t="shared" si="114"/>
        <v>98.36956521739131</v>
      </c>
      <c r="N754" s="83"/>
      <c r="O754" s="83"/>
      <c r="P754" s="83"/>
      <c r="Q754" s="83"/>
      <c r="R754" s="86"/>
    </row>
    <row r="755" spans="1:18" s="28" customFormat="1" ht="17.25" customHeight="1">
      <c r="A755" s="27" t="s">
        <v>112</v>
      </c>
      <c r="B755" s="56" t="s">
        <v>69</v>
      </c>
      <c r="C755" s="56" t="s">
        <v>69</v>
      </c>
      <c r="D755" s="148" t="s">
        <v>339</v>
      </c>
      <c r="E755" s="56" t="s">
        <v>113</v>
      </c>
      <c r="F755" s="55">
        <f>F756</f>
        <v>92</v>
      </c>
      <c r="G755" s="170">
        <f>G756</f>
        <v>90.5</v>
      </c>
      <c r="H755" s="226">
        <f t="shared" si="114"/>
        <v>98.36956521739131</v>
      </c>
      <c r="N755" s="83"/>
      <c r="O755" s="83"/>
      <c r="P755" s="83"/>
      <c r="Q755" s="83"/>
      <c r="R755" s="86"/>
    </row>
    <row r="756" spans="1:18" s="28" customFormat="1" ht="17.25" customHeight="1">
      <c r="A756" s="27" t="s">
        <v>116</v>
      </c>
      <c r="B756" s="56" t="s">
        <v>69</v>
      </c>
      <c r="C756" s="56" t="s">
        <v>69</v>
      </c>
      <c r="D756" s="148" t="s">
        <v>339</v>
      </c>
      <c r="E756" s="56" t="s">
        <v>117</v>
      </c>
      <c r="F756" s="55">
        <f>'пр.4 вед.стр.'!G725</f>
        <v>92</v>
      </c>
      <c r="G756" s="170">
        <f>'пр.4 вед.стр.'!H725</f>
        <v>90.5</v>
      </c>
      <c r="H756" s="226">
        <f t="shared" si="114"/>
        <v>98.36956521739131</v>
      </c>
      <c r="N756" s="83"/>
      <c r="O756" s="83"/>
      <c r="P756" s="83"/>
      <c r="Q756" s="83"/>
      <c r="R756" s="86"/>
    </row>
    <row r="757" spans="1:18" s="28" customFormat="1" ht="17.25" customHeight="1">
      <c r="A757" s="27" t="s">
        <v>542</v>
      </c>
      <c r="B757" s="56" t="s">
        <v>69</v>
      </c>
      <c r="C757" s="56" t="s">
        <v>69</v>
      </c>
      <c r="D757" s="148" t="s">
        <v>543</v>
      </c>
      <c r="E757" s="56"/>
      <c r="F757" s="55">
        <f aca="true" t="shared" si="123" ref="F757:G759">F758</f>
        <v>67</v>
      </c>
      <c r="G757" s="170">
        <f t="shared" si="123"/>
        <v>67</v>
      </c>
      <c r="H757" s="226">
        <f t="shared" si="114"/>
        <v>100</v>
      </c>
      <c r="N757" s="83"/>
      <c r="O757" s="83"/>
      <c r="P757" s="83"/>
      <c r="Q757" s="83"/>
      <c r="R757" s="86"/>
    </row>
    <row r="758" spans="1:18" s="28" customFormat="1" ht="17.25" customHeight="1">
      <c r="A758" s="27" t="s">
        <v>622</v>
      </c>
      <c r="B758" s="56" t="s">
        <v>69</v>
      </c>
      <c r="C758" s="56" t="s">
        <v>69</v>
      </c>
      <c r="D758" s="148" t="s">
        <v>543</v>
      </c>
      <c r="E758" s="56" t="s">
        <v>105</v>
      </c>
      <c r="F758" s="55">
        <f t="shared" si="123"/>
        <v>67</v>
      </c>
      <c r="G758" s="170">
        <f t="shared" si="123"/>
        <v>67</v>
      </c>
      <c r="H758" s="226">
        <f t="shared" si="114"/>
        <v>100</v>
      </c>
      <c r="N758" s="83"/>
      <c r="O758" s="83"/>
      <c r="P758" s="83"/>
      <c r="Q758" s="83"/>
      <c r="R758" s="86"/>
    </row>
    <row r="759" spans="1:18" s="28" customFormat="1" ht="17.25" customHeight="1">
      <c r="A759" s="27" t="s">
        <v>99</v>
      </c>
      <c r="B759" s="56" t="s">
        <v>69</v>
      </c>
      <c r="C759" s="56" t="s">
        <v>69</v>
      </c>
      <c r="D759" s="148" t="s">
        <v>543</v>
      </c>
      <c r="E759" s="56" t="s">
        <v>100</v>
      </c>
      <c r="F759" s="55">
        <f t="shared" si="123"/>
        <v>67</v>
      </c>
      <c r="G759" s="170">
        <f t="shared" si="123"/>
        <v>67</v>
      </c>
      <c r="H759" s="226">
        <f t="shared" si="114"/>
        <v>100</v>
      </c>
      <c r="N759" s="83"/>
      <c r="O759" s="83"/>
      <c r="P759" s="83"/>
      <c r="Q759" s="83"/>
      <c r="R759" s="86"/>
    </row>
    <row r="760" spans="1:18" s="28" customFormat="1" ht="17.25" customHeight="1">
      <c r="A760" s="27" t="s">
        <v>101</v>
      </c>
      <c r="B760" s="56" t="s">
        <v>69</v>
      </c>
      <c r="C760" s="56" t="s">
        <v>69</v>
      </c>
      <c r="D760" s="148" t="s">
        <v>543</v>
      </c>
      <c r="E760" s="56" t="s">
        <v>102</v>
      </c>
      <c r="F760" s="55">
        <f>'пр.4 вед.стр.'!G729</f>
        <v>67</v>
      </c>
      <c r="G760" s="170">
        <f>'пр.4 вед.стр.'!H729</f>
        <v>67</v>
      </c>
      <c r="H760" s="226">
        <f t="shared" si="114"/>
        <v>100</v>
      </c>
      <c r="N760" s="83"/>
      <c r="O760" s="83"/>
      <c r="P760" s="83"/>
      <c r="Q760" s="83"/>
      <c r="R760" s="86"/>
    </row>
    <row r="761" spans="1:18" s="28" customFormat="1" ht="30" customHeight="1">
      <c r="A761" s="108" t="s">
        <v>544</v>
      </c>
      <c r="B761" s="56" t="s">
        <v>69</v>
      </c>
      <c r="C761" s="56" t="s">
        <v>69</v>
      </c>
      <c r="D761" s="148" t="s">
        <v>189</v>
      </c>
      <c r="E761" s="56"/>
      <c r="F761" s="55">
        <f>F762</f>
        <v>580</v>
      </c>
      <c r="G761" s="170">
        <f>G762</f>
        <v>601.2</v>
      </c>
      <c r="H761" s="226">
        <f t="shared" si="114"/>
        <v>103.65517241379311</v>
      </c>
      <c r="N761" s="83"/>
      <c r="O761" s="83"/>
      <c r="P761" s="83"/>
      <c r="Q761" s="83"/>
      <c r="R761" s="86"/>
    </row>
    <row r="762" spans="1:18" s="28" customFormat="1" ht="40.5" customHeight="1">
      <c r="A762" s="108" t="s">
        <v>545</v>
      </c>
      <c r="B762" s="56" t="s">
        <v>69</v>
      </c>
      <c r="C762" s="56" t="s">
        <v>69</v>
      </c>
      <c r="D762" s="148" t="s">
        <v>340</v>
      </c>
      <c r="E762" s="56"/>
      <c r="F762" s="55">
        <f>F763</f>
        <v>580</v>
      </c>
      <c r="G762" s="170">
        <f>G763</f>
        <v>601.2</v>
      </c>
      <c r="H762" s="226">
        <f t="shared" si="114"/>
        <v>103.65517241379311</v>
      </c>
      <c r="N762" s="83"/>
      <c r="O762" s="83"/>
      <c r="P762" s="83"/>
      <c r="Q762" s="83"/>
      <c r="R762" s="86"/>
    </row>
    <row r="763" spans="1:18" s="28" customFormat="1" ht="20.25" customHeight="1">
      <c r="A763" s="108" t="s">
        <v>188</v>
      </c>
      <c r="B763" s="149" t="s">
        <v>69</v>
      </c>
      <c r="C763" s="149" t="s">
        <v>69</v>
      </c>
      <c r="D763" s="148" t="s">
        <v>341</v>
      </c>
      <c r="E763" s="149"/>
      <c r="F763" s="55">
        <f>F764+F768</f>
        <v>580</v>
      </c>
      <c r="G763" s="170">
        <f>G764+G768</f>
        <v>601.2</v>
      </c>
      <c r="H763" s="226">
        <f t="shared" si="114"/>
        <v>103.65517241379311</v>
      </c>
      <c r="N763" s="83"/>
      <c r="O763" s="83"/>
      <c r="P763" s="83"/>
      <c r="Q763" s="83"/>
      <c r="R763" s="86"/>
    </row>
    <row r="764" spans="1:18" s="28" customFormat="1" ht="40.5" customHeight="1">
      <c r="A764" s="108" t="s">
        <v>103</v>
      </c>
      <c r="B764" s="149" t="s">
        <v>69</v>
      </c>
      <c r="C764" s="149" t="s">
        <v>69</v>
      </c>
      <c r="D764" s="148" t="s">
        <v>341</v>
      </c>
      <c r="E764" s="56" t="s">
        <v>104</v>
      </c>
      <c r="F764" s="55">
        <f>F765</f>
        <v>46.099999999999994</v>
      </c>
      <c r="G764" s="170">
        <f>G765</f>
        <v>47.1</v>
      </c>
      <c r="H764" s="226">
        <f t="shared" si="114"/>
        <v>102.16919739696313</v>
      </c>
      <c r="N764" s="83"/>
      <c r="O764" s="83"/>
      <c r="P764" s="83"/>
      <c r="Q764" s="83"/>
      <c r="R764" s="86"/>
    </row>
    <row r="765" spans="1:18" s="28" customFormat="1" ht="20.25" customHeight="1">
      <c r="A765" s="27" t="s">
        <v>300</v>
      </c>
      <c r="B765" s="149" t="s">
        <v>69</v>
      </c>
      <c r="C765" s="149" t="s">
        <v>69</v>
      </c>
      <c r="D765" s="148" t="s">
        <v>341</v>
      </c>
      <c r="E765" s="56" t="s">
        <v>302</v>
      </c>
      <c r="F765" s="55">
        <f>F766+F767</f>
        <v>46.099999999999994</v>
      </c>
      <c r="G765" s="170">
        <f>G766+G767</f>
        <v>47.1</v>
      </c>
      <c r="H765" s="226">
        <f aca="true" t="shared" si="124" ref="H765:H828">G765/F765*100</f>
        <v>102.16919739696313</v>
      </c>
      <c r="N765" s="83"/>
      <c r="O765" s="83"/>
      <c r="P765" s="83"/>
      <c r="Q765" s="83"/>
      <c r="R765" s="86"/>
    </row>
    <row r="766" spans="1:18" s="28" customFormat="1" ht="18.75" customHeight="1">
      <c r="A766" s="27" t="s">
        <v>555</v>
      </c>
      <c r="B766" s="149" t="s">
        <v>69</v>
      </c>
      <c r="C766" s="149" t="s">
        <v>69</v>
      </c>
      <c r="D766" s="148" t="s">
        <v>341</v>
      </c>
      <c r="E766" s="56" t="s">
        <v>303</v>
      </c>
      <c r="F766" s="55">
        <f>'пр.4 вед.стр.'!G895</f>
        <v>35.4</v>
      </c>
      <c r="G766" s="170">
        <f>'пр.4 вед.стр.'!H895</f>
        <v>36.2</v>
      </c>
      <c r="H766" s="226">
        <f t="shared" si="124"/>
        <v>102.25988700564972</v>
      </c>
      <c r="N766" s="83"/>
      <c r="O766" s="83"/>
      <c r="P766" s="83"/>
      <c r="Q766" s="83"/>
      <c r="R766" s="86"/>
    </row>
    <row r="767" spans="1:18" s="28" customFormat="1" ht="22.5" customHeight="1">
      <c r="A767" s="27" t="s">
        <v>446</v>
      </c>
      <c r="B767" s="149" t="s">
        <v>69</v>
      </c>
      <c r="C767" s="149" t="s">
        <v>69</v>
      </c>
      <c r="D767" s="148" t="s">
        <v>341</v>
      </c>
      <c r="E767" s="56" t="s">
        <v>304</v>
      </c>
      <c r="F767" s="55">
        <f>'пр.4 вед.стр.'!G896</f>
        <v>10.7</v>
      </c>
      <c r="G767" s="170">
        <f>'пр.4 вед.стр.'!H896</f>
        <v>10.9</v>
      </c>
      <c r="H767" s="226">
        <f t="shared" si="124"/>
        <v>101.86915887850468</v>
      </c>
      <c r="N767" s="83"/>
      <c r="O767" s="83"/>
      <c r="P767" s="83"/>
      <c r="Q767" s="83"/>
      <c r="R767" s="86"/>
    </row>
    <row r="768" spans="1:18" s="28" customFormat="1" ht="24.75" customHeight="1">
      <c r="A768" s="27" t="s">
        <v>106</v>
      </c>
      <c r="B768" s="56" t="s">
        <v>69</v>
      </c>
      <c r="C768" s="56" t="s">
        <v>69</v>
      </c>
      <c r="D768" s="148" t="s">
        <v>341</v>
      </c>
      <c r="E768" s="56" t="s">
        <v>107</v>
      </c>
      <c r="F768" s="55">
        <f>F769</f>
        <v>533.9</v>
      </c>
      <c r="G768" s="170">
        <f>G769</f>
        <v>554.1</v>
      </c>
      <c r="H768" s="226">
        <f t="shared" si="124"/>
        <v>103.78348005244429</v>
      </c>
      <c r="N768" s="83"/>
      <c r="O768" s="83"/>
      <c r="P768" s="83"/>
      <c r="Q768" s="83"/>
      <c r="R768" s="86"/>
    </row>
    <row r="769" spans="1:18" s="28" customFormat="1" ht="17.25" customHeight="1">
      <c r="A769" s="27" t="s">
        <v>112</v>
      </c>
      <c r="B769" s="56" t="s">
        <v>69</v>
      </c>
      <c r="C769" s="56" t="s">
        <v>69</v>
      </c>
      <c r="D769" s="148" t="s">
        <v>341</v>
      </c>
      <c r="E769" s="56" t="s">
        <v>113</v>
      </c>
      <c r="F769" s="55">
        <f>F770</f>
        <v>533.9</v>
      </c>
      <c r="G769" s="170">
        <f>G770</f>
        <v>554.1</v>
      </c>
      <c r="H769" s="226">
        <f t="shared" si="124"/>
        <v>103.78348005244429</v>
      </c>
      <c r="N769" s="83"/>
      <c r="O769" s="83"/>
      <c r="P769" s="83"/>
      <c r="Q769" s="83"/>
      <c r="R769" s="86"/>
    </row>
    <row r="770" spans="1:18" s="28" customFormat="1" ht="17.25" customHeight="1">
      <c r="A770" s="27" t="s">
        <v>116</v>
      </c>
      <c r="B770" s="56" t="s">
        <v>69</v>
      </c>
      <c r="C770" s="56" t="s">
        <v>69</v>
      </c>
      <c r="D770" s="148" t="s">
        <v>341</v>
      </c>
      <c r="E770" s="56" t="s">
        <v>117</v>
      </c>
      <c r="F770" s="55">
        <f>'пр.4 вед.стр.'!G735</f>
        <v>533.9</v>
      </c>
      <c r="G770" s="170">
        <f>'пр.4 вед.стр.'!H735</f>
        <v>554.1</v>
      </c>
      <c r="H770" s="226">
        <f t="shared" si="124"/>
        <v>103.78348005244429</v>
      </c>
      <c r="N770" s="83"/>
      <c r="O770" s="83"/>
      <c r="P770" s="83"/>
      <c r="Q770" s="83"/>
      <c r="R770" s="86"/>
    </row>
    <row r="771" spans="1:18" s="28" customFormat="1" ht="33" customHeight="1">
      <c r="A771" s="108" t="s">
        <v>546</v>
      </c>
      <c r="B771" s="56" t="s">
        <v>69</v>
      </c>
      <c r="C771" s="56" t="s">
        <v>69</v>
      </c>
      <c r="D771" s="148" t="s">
        <v>191</v>
      </c>
      <c r="E771" s="56"/>
      <c r="F771" s="55">
        <f>F772</f>
        <v>470.5</v>
      </c>
      <c r="G771" s="170">
        <f>G772</f>
        <v>390.4</v>
      </c>
      <c r="H771" s="226">
        <f t="shared" si="124"/>
        <v>82.97555791710946</v>
      </c>
      <c r="N771" s="83"/>
      <c r="O771" s="83"/>
      <c r="P771" s="83"/>
      <c r="Q771" s="83"/>
      <c r="R771" s="86"/>
    </row>
    <row r="772" spans="1:18" s="28" customFormat="1" ht="24.75" customHeight="1">
      <c r="A772" s="108" t="s">
        <v>259</v>
      </c>
      <c r="B772" s="56" t="s">
        <v>69</v>
      </c>
      <c r="C772" s="56" t="s">
        <v>69</v>
      </c>
      <c r="D772" s="148" t="s">
        <v>342</v>
      </c>
      <c r="E772" s="56"/>
      <c r="F772" s="55">
        <f>F773</f>
        <v>470.5</v>
      </c>
      <c r="G772" s="170">
        <f>G773</f>
        <v>390.4</v>
      </c>
      <c r="H772" s="226">
        <f t="shared" si="124"/>
        <v>82.97555791710946</v>
      </c>
      <c r="N772" s="83"/>
      <c r="O772" s="83"/>
      <c r="P772" s="83"/>
      <c r="Q772" s="83"/>
      <c r="R772" s="86"/>
    </row>
    <row r="773" spans="1:18" s="28" customFormat="1" ht="17.25" customHeight="1">
      <c r="A773" s="108" t="s">
        <v>190</v>
      </c>
      <c r="B773" s="56" t="s">
        <v>69</v>
      </c>
      <c r="C773" s="56" t="s">
        <v>69</v>
      </c>
      <c r="D773" s="148" t="s">
        <v>343</v>
      </c>
      <c r="E773" s="56"/>
      <c r="F773" s="55">
        <f>F775+F778</f>
        <v>470.5</v>
      </c>
      <c r="G773" s="170">
        <f>G775+G778</f>
        <v>390.4</v>
      </c>
      <c r="H773" s="226">
        <f t="shared" si="124"/>
        <v>82.97555791710946</v>
      </c>
      <c r="N773" s="83"/>
      <c r="O773" s="83"/>
      <c r="P773" s="83"/>
      <c r="Q773" s="83"/>
      <c r="R773" s="86"/>
    </row>
    <row r="774" spans="1:18" s="28" customFormat="1" ht="17.25" customHeight="1">
      <c r="A774" s="108" t="s">
        <v>190</v>
      </c>
      <c r="B774" s="56" t="s">
        <v>69</v>
      </c>
      <c r="C774" s="56" t="s">
        <v>69</v>
      </c>
      <c r="D774" s="148" t="s">
        <v>343</v>
      </c>
      <c r="E774" s="56"/>
      <c r="F774" s="55">
        <f aca="true" t="shared" si="125" ref="F774:G776">F775</f>
        <v>384.8</v>
      </c>
      <c r="G774" s="170">
        <f t="shared" si="125"/>
        <v>311</v>
      </c>
      <c r="H774" s="226">
        <f t="shared" si="124"/>
        <v>80.82120582120582</v>
      </c>
      <c r="N774" s="83"/>
      <c r="O774" s="83"/>
      <c r="P774" s="83"/>
      <c r="Q774" s="83"/>
      <c r="R774" s="86"/>
    </row>
    <row r="775" spans="1:18" s="28" customFormat="1" ht="17.25" customHeight="1">
      <c r="A775" s="27" t="s">
        <v>622</v>
      </c>
      <c r="B775" s="56" t="s">
        <v>69</v>
      </c>
      <c r="C775" s="56" t="s">
        <v>69</v>
      </c>
      <c r="D775" s="148" t="s">
        <v>343</v>
      </c>
      <c r="E775" s="56" t="s">
        <v>105</v>
      </c>
      <c r="F775" s="55">
        <f t="shared" si="125"/>
        <v>384.8</v>
      </c>
      <c r="G775" s="170">
        <f t="shared" si="125"/>
        <v>311</v>
      </c>
      <c r="H775" s="226">
        <f t="shared" si="124"/>
        <v>80.82120582120582</v>
      </c>
      <c r="N775" s="83"/>
      <c r="O775" s="83"/>
      <c r="P775" s="83"/>
      <c r="Q775" s="83"/>
      <c r="R775" s="86"/>
    </row>
    <row r="776" spans="1:18" s="28" customFormat="1" ht="17.25" customHeight="1">
      <c r="A776" s="27" t="s">
        <v>99</v>
      </c>
      <c r="B776" s="56" t="s">
        <v>69</v>
      </c>
      <c r="C776" s="56" t="s">
        <v>69</v>
      </c>
      <c r="D776" s="148" t="s">
        <v>343</v>
      </c>
      <c r="E776" s="56" t="s">
        <v>100</v>
      </c>
      <c r="F776" s="55">
        <f t="shared" si="125"/>
        <v>384.8</v>
      </c>
      <c r="G776" s="170">
        <f t="shared" si="125"/>
        <v>311</v>
      </c>
      <c r="H776" s="226">
        <f t="shared" si="124"/>
        <v>80.82120582120582</v>
      </c>
      <c r="N776" s="83"/>
      <c r="O776" s="83"/>
      <c r="P776" s="83"/>
      <c r="Q776" s="83"/>
      <c r="R776" s="86"/>
    </row>
    <row r="777" spans="1:18" s="28" customFormat="1" ht="17.25" customHeight="1">
      <c r="A777" s="27" t="s">
        <v>101</v>
      </c>
      <c r="B777" s="56" t="s">
        <v>69</v>
      </c>
      <c r="C777" s="56" t="s">
        <v>69</v>
      </c>
      <c r="D777" s="148" t="s">
        <v>343</v>
      </c>
      <c r="E777" s="56" t="s">
        <v>102</v>
      </c>
      <c r="F777" s="55">
        <f>'пр.4 вед.стр.'!G902</f>
        <v>384.8</v>
      </c>
      <c r="G777" s="170">
        <f>'пр.4 вед.стр.'!H902</f>
        <v>311</v>
      </c>
      <c r="H777" s="226">
        <f t="shared" si="124"/>
        <v>80.82120582120582</v>
      </c>
      <c r="N777" s="83"/>
      <c r="O777" s="83"/>
      <c r="P777" s="83"/>
      <c r="Q777" s="83"/>
      <c r="R777" s="86"/>
    </row>
    <row r="778" spans="1:18" s="28" customFormat="1" ht="31.5" customHeight="1">
      <c r="A778" s="27" t="s">
        <v>106</v>
      </c>
      <c r="B778" s="56" t="s">
        <v>69</v>
      </c>
      <c r="C778" s="56" t="s">
        <v>69</v>
      </c>
      <c r="D778" s="148" t="s">
        <v>343</v>
      </c>
      <c r="E778" s="56" t="s">
        <v>107</v>
      </c>
      <c r="F778" s="55">
        <f>F779</f>
        <v>85.7</v>
      </c>
      <c r="G778" s="170">
        <f>G779</f>
        <v>79.4</v>
      </c>
      <c r="H778" s="226">
        <f t="shared" si="124"/>
        <v>92.6487747957993</v>
      </c>
      <c r="N778" s="83"/>
      <c r="O778" s="83"/>
      <c r="P778" s="83"/>
      <c r="Q778" s="83"/>
      <c r="R778" s="86"/>
    </row>
    <row r="779" spans="1:18" s="28" customFormat="1" ht="17.25" customHeight="1">
      <c r="A779" s="27" t="s">
        <v>112</v>
      </c>
      <c r="B779" s="56" t="s">
        <v>69</v>
      </c>
      <c r="C779" s="56" t="s">
        <v>69</v>
      </c>
      <c r="D779" s="148" t="s">
        <v>343</v>
      </c>
      <c r="E779" s="56" t="s">
        <v>113</v>
      </c>
      <c r="F779" s="55">
        <f>F780</f>
        <v>85.7</v>
      </c>
      <c r="G779" s="170">
        <f>G780</f>
        <v>79.4</v>
      </c>
      <c r="H779" s="226">
        <f t="shared" si="124"/>
        <v>92.6487747957993</v>
      </c>
      <c r="N779" s="83"/>
      <c r="O779" s="83"/>
      <c r="P779" s="83"/>
      <c r="Q779" s="83"/>
      <c r="R779" s="86"/>
    </row>
    <row r="780" spans="1:18" s="28" customFormat="1" ht="17.25" customHeight="1">
      <c r="A780" s="27" t="s">
        <v>116</v>
      </c>
      <c r="B780" s="56" t="s">
        <v>69</v>
      </c>
      <c r="C780" s="56" t="s">
        <v>69</v>
      </c>
      <c r="D780" s="148" t="s">
        <v>343</v>
      </c>
      <c r="E780" s="56" t="s">
        <v>117</v>
      </c>
      <c r="F780" s="55">
        <f>'пр.4 вед.стр.'!G741</f>
        <v>85.7</v>
      </c>
      <c r="G780" s="170">
        <f>'пр.4 вед.стр.'!H741</f>
        <v>79.4</v>
      </c>
      <c r="H780" s="226">
        <f t="shared" si="124"/>
        <v>92.6487747957993</v>
      </c>
      <c r="N780" s="83"/>
      <c r="O780" s="83"/>
      <c r="P780" s="83"/>
      <c r="Q780" s="83"/>
      <c r="R780" s="86"/>
    </row>
    <row r="781" spans="1:18" s="28" customFormat="1" ht="17.25" customHeight="1">
      <c r="A781" s="108" t="s">
        <v>547</v>
      </c>
      <c r="B781" s="56" t="s">
        <v>69</v>
      </c>
      <c r="C781" s="56" t="s">
        <v>69</v>
      </c>
      <c r="D781" s="148" t="s">
        <v>184</v>
      </c>
      <c r="E781" s="56"/>
      <c r="F781" s="55">
        <f>F782</f>
        <v>6193.2</v>
      </c>
      <c r="G781" s="170">
        <f>G782</f>
        <v>5831</v>
      </c>
      <c r="H781" s="226">
        <f t="shared" si="124"/>
        <v>94.15165019699026</v>
      </c>
      <c r="N781" s="83"/>
      <c r="O781" s="83"/>
      <c r="P781" s="83"/>
      <c r="Q781" s="83"/>
      <c r="R781" s="86"/>
    </row>
    <row r="782" spans="1:18" s="28" customFormat="1" ht="17.25" customHeight="1">
      <c r="A782" s="108" t="s">
        <v>257</v>
      </c>
      <c r="B782" s="56" t="s">
        <v>69</v>
      </c>
      <c r="C782" s="56" t="s">
        <v>69</v>
      </c>
      <c r="D782" s="148" t="s">
        <v>344</v>
      </c>
      <c r="E782" s="56"/>
      <c r="F782" s="55">
        <f>F783+F787</f>
        <v>6193.2</v>
      </c>
      <c r="G782" s="170">
        <f>G783+G787</f>
        <v>5831</v>
      </c>
      <c r="H782" s="226">
        <f t="shared" si="124"/>
        <v>94.15165019699026</v>
      </c>
      <c r="N782" s="83"/>
      <c r="O782" s="83"/>
      <c r="P782" s="83"/>
      <c r="Q782" s="83"/>
      <c r="R782" s="86"/>
    </row>
    <row r="783" spans="1:18" s="28" customFormat="1" ht="29.25" customHeight="1">
      <c r="A783" s="27" t="s">
        <v>548</v>
      </c>
      <c r="B783" s="56" t="s">
        <v>69</v>
      </c>
      <c r="C783" s="56" t="s">
        <v>69</v>
      </c>
      <c r="D783" s="148" t="s">
        <v>549</v>
      </c>
      <c r="E783" s="56"/>
      <c r="F783" s="55">
        <f aca="true" t="shared" si="126" ref="F783:G785">F784</f>
        <v>2736.1</v>
      </c>
      <c r="G783" s="170">
        <f t="shared" si="126"/>
        <v>2726.9</v>
      </c>
      <c r="H783" s="226">
        <f t="shared" si="124"/>
        <v>99.66375497971566</v>
      </c>
      <c r="N783" s="83"/>
      <c r="O783" s="83"/>
      <c r="P783" s="83"/>
      <c r="Q783" s="83"/>
      <c r="R783" s="86"/>
    </row>
    <row r="784" spans="1:18" s="28" customFormat="1" ht="30" customHeight="1">
      <c r="A784" s="27" t="s">
        <v>106</v>
      </c>
      <c r="B784" s="56" t="s">
        <v>69</v>
      </c>
      <c r="C784" s="56" t="s">
        <v>69</v>
      </c>
      <c r="D784" s="148" t="s">
        <v>549</v>
      </c>
      <c r="E784" s="56" t="s">
        <v>107</v>
      </c>
      <c r="F784" s="55">
        <f t="shared" si="126"/>
        <v>2736.1</v>
      </c>
      <c r="G784" s="170">
        <f t="shared" si="126"/>
        <v>2726.9</v>
      </c>
      <c r="H784" s="226">
        <f t="shared" si="124"/>
        <v>99.66375497971566</v>
      </c>
      <c r="N784" s="83"/>
      <c r="O784" s="83"/>
      <c r="P784" s="83"/>
      <c r="Q784" s="83"/>
      <c r="R784" s="86"/>
    </row>
    <row r="785" spans="1:18" s="28" customFormat="1" ht="17.25" customHeight="1">
      <c r="A785" s="27" t="s">
        <v>112</v>
      </c>
      <c r="B785" s="56" t="s">
        <v>69</v>
      </c>
      <c r="C785" s="56" t="s">
        <v>69</v>
      </c>
      <c r="D785" s="148" t="s">
        <v>549</v>
      </c>
      <c r="E785" s="56" t="s">
        <v>113</v>
      </c>
      <c r="F785" s="55">
        <f t="shared" si="126"/>
        <v>2736.1</v>
      </c>
      <c r="G785" s="170">
        <f t="shared" si="126"/>
        <v>2726.9</v>
      </c>
      <c r="H785" s="226">
        <f t="shared" si="124"/>
        <v>99.66375497971566</v>
      </c>
      <c r="N785" s="83"/>
      <c r="O785" s="83"/>
      <c r="P785" s="83"/>
      <c r="Q785" s="83"/>
      <c r="R785" s="86"/>
    </row>
    <row r="786" spans="1:18" s="28" customFormat="1" ht="17.25" customHeight="1">
      <c r="A786" s="27" t="s">
        <v>116</v>
      </c>
      <c r="B786" s="56" t="s">
        <v>69</v>
      </c>
      <c r="C786" s="56" t="s">
        <v>69</v>
      </c>
      <c r="D786" s="148" t="s">
        <v>549</v>
      </c>
      <c r="E786" s="56" t="s">
        <v>117</v>
      </c>
      <c r="F786" s="55">
        <f>'пр.4 вед.стр.'!G747</f>
        <v>2736.1</v>
      </c>
      <c r="G786" s="170">
        <f>'пр.4 вед.стр.'!H747</f>
        <v>2726.9</v>
      </c>
      <c r="H786" s="226">
        <f t="shared" si="124"/>
        <v>99.66375497971566</v>
      </c>
      <c r="N786" s="83"/>
      <c r="O786" s="83"/>
      <c r="P786" s="83"/>
      <c r="Q786" s="83"/>
      <c r="R786" s="86"/>
    </row>
    <row r="787" spans="1:18" s="28" customFormat="1" ht="28.5" customHeight="1">
      <c r="A787" s="27" t="s">
        <v>550</v>
      </c>
      <c r="B787" s="56" t="s">
        <v>69</v>
      </c>
      <c r="C787" s="56" t="s">
        <v>69</v>
      </c>
      <c r="D787" s="148" t="s">
        <v>551</v>
      </c>
      <c r="E787" s="56"/>
      <c r="F787" s="55">
        <f aca="true" t="shared" si="127" ref="F787:G789">F788</f>
        <v>3457.1</v>
      </c>
      <c r="G787" s="170">
        <f t="shared" si="127"/>
        <v>3104.1</v>
      </c>
      <c r="H787" s="226">
        <f t="shared" si="124"/>
        <v>89.7891296173093</v>
      </c>
      <c r="N787" s="83"/>
      <c r="O787" s="83"/>
      <c r="P787" s="83"/>
      <c r="Q787" s="83"/>
      <c r="R787" s="86"/>
    </row>
    <row r="788" spans="1:18" s="28" customFormat="1" ht="27" customHeight="1">
      <c r="A788" s="27" t="s">
        <v>106</v>
      </c>
      <c r="B788" s="56" t="s">
        <v>69</v>
      </c>
      <c r="C788" s="56" t="s">
        <v>69</v>
      </c>
      <c r="D788" s="148" t="s">
        <v>551</v>
      </c>
      <c r="E788" s="56" t="s">
        <v>107</v>
      </c>
      <c r="F788" s="55">
        <f t="shared" si="127"/>
        <v>3457.1</v>
      </c>
      <c r="G788" s="170">
        <f t="shared" si="127"/>
        <v>3104.1</v>
      </c>
      <c r="H788" s="226">
        <f t="shared" si="124"/>
        <v>89.7891296173093</v>
      </c>
      <c r="N788" s="83"/>
      <c r="O788" s="83"/>
      <c r="P788" s="83"/>
      <c r="Q788" s="83"/>
      <c r="R788" s="86"/>
    </row>
    <row r="789" spans="1:18" s="28" customFormat="1" ht="17.25" customHeight="1">
      <c r="A789" s="27" t="s">
        <v>112</v>
      </c>
      <c r="B789" s="56" t="s">
        <v>69</v>
      </c>
      <c r="C789" s="56" t="s">
        <v>69</v>
      </c>
      <c r="D789" s="148" t="s">
        <v>551</v>
      </c>
      <c r="E789" s="56" t="s">
        <v>113</v>
      </c>
      <c r="F789" s="55">
        <f t="shared" si="127"/>
        <v>3457.1</v>
      </c>
      <c r="G789" s="170">
        <f t="shared" si="127"/>
        <v>3104.1</v>
      </c>
      <c r="H789" s="226">
        <f t="shared" si="124"/>
        <v>89.7891296173093</v>
      </c>
      <c r="N789" s="83"/>
      <c r="O789" s="83"/>
      <c r="P789" s="83"/>
      <c r="Q789" s="83"/>
      <c r="R789" s="86"/>
    </row>
    <row r="790" spans="1:18" s="28" customFormat="1" ht="17.25" customHeight="1">
      <c r="A790" s="27" t="s">
        <v>116</v>
      </c>
      <c r="B790" s="56" t="s">
        <v>69</v>
      </c>
      <c r="C790" s="56" t="s">
        <v>69</v>
      </c>
      <c r="D790" s="148" t="s">
        <v>551</v>
      </c>
      <c r="E790" s="56" t="s">
        <v>117</v>
      </c>
      <c r="F790" s="55">
        <f>'пр.4 вед.стр.'!G751</f>
        <v>3457.1</v>
      </c>
      <c r="G790" s="170">
        <f>'пр.4 вед.стр.'!H751</f>
        <v>3104.1</v>
      </c>
      <c r="H790" s="226">
        <f t="shared" si="124"/>
        <v>89.7891296173093</v>
      </c>
      <c r="N790" s="83"/>
      <c r="O790" s="83"/>
      <c r="P790" s="83"/>
      <c r="Q790" s="83"/>
      <c r="R790" s="86"/>
    </row>
    <row r="791" spans="1:18" s="28" customFormat="1" ht="31.5" customHeight="1">
      <c r="A791" s="108" t="s">
        <v>431</v>
      </c>
      <c r="B791" s="56" t="s">
        <v>69</v>
      </c>
      <c r="C791" s="56" t="s">
        <v>69</v>
      </c>
      <c r="D791" s="148" t="s">
        <v>192</v>
      </c>
      <c r="E791" s="56"/>
      <c r="F791" s="55">
        <f>F792</f>
        <v>186.8</v>
      </c>
      <c r="G791" s="170">
        <f>G792</f>
        <v>86.8</v>
      </c>
      <c r="H791" s="226">
        <f t="shared" si="124"/>
        <v>46.46680942184154</v>
      </c>
      <c r="N791" s="83"/>
      <c r="O791" s="83"/>
      <c r="P791" s="83"/>
      <c r="Q791" s="83"/>
      <c r="R791" s="86"/>
    </row>
    <row r="792" spans="1:18" s="28" customFormat="1" ht="17.25" customHeight="1">
      <c r="A792" s="27" t="s">
        <v>552</v>
      </c>
      <c r="B792" s="56" t="s">
        <v>69</v>
      </c>
      <c r="C792" s="56" t="s">
        <v>69</v>
      </c>
      <c r="D792" s="148" t="s">
        <v>553</v>
      </c>
      <c r="E792" s="56"/>
      <c r="F792" s="55">
        <f>F793+F797</f>
        <v>186.8</v>
      </c>
      <c r="G792" s="170">
        <f>G793+G797</f>
        <v>86.8</v>
      </c>
      <c r="H792" s="226">
        <f t="shared" si="124"/>
        <v>46.46680942184154</v>
      </c>
      <c r="N792" s="83"/>
      <c r="O792" s="83"/>
      <c r="P792" s="83"/>
      <c r="Q792" s="83"/>
      <c r="R792" s="86"/>
    </row>
    <row r="793" spans="1:18" s="28" customFormat="1" ht="17.25" customHeight="1">
      <c r="A793" s="108" t="s">
        <v>637</v>
      </c>
      <c r="B793" s="56" t="s">
        <v>69</v>
      </c>
      <c r="C793" s="56" t="s">
        <v>69</v>
      </c>
      <c r="D793" s="148" t="s">
        <v>638</v>
      </c>
      <c r="E793" s="56"/>
      <c r="F793" s="55">
        <f aca="true" t="shared" si="128" ref="F793:G795">F794</f>
        <v>86.80000000000001</v>
      </c>
      <c r="G793" s="170">
        <f t="shared" si="128"/>
        <v>86.8</v>
      </c>
      <c r="H793" s="226">
        <f t="shared" si="124"/>
        <v>99.99999999999999</v>
      </c>
      <c r="N793" s="83"/>
      <c r="O793" s="83"/>
      <c r="P793" s="83"/>
      <c r="Q793" s="83"/>
      <c r="R793" s="86"/>
    </row>
    <row r="794" spans="1:18" s="28" customFormat="1" ht="30.75" customHeight="1">
      <c r="A794" s="27" t="s">
        <v>106</v>
      </c>
      <c r="B794" s="56" t="s">
        <v>69</v>
      </c>
      <c r="C794" s="56" t="s">
        <v>69</v>
      </c>
      <c r="D794" s="148" t="s">
        <v>638</v>
      </c>
      <c r="E794" s="56" t="s">
        <v>107</v>
      </c>
      <c r="F794" s="55">
        <f t="shared" si="128"/>
        <v>86.80000000000001</v>
      </c>
      <c r="G794" s="170">
        <f t="shared" si="128"/>
        <v>86.8</v>
      </c>
      <c r="H794" s="226">
        <f t="shared" si="124"/>
        <v>99.99999999999999</v>
      </c>
      <c r="N794" s="83"/>
      <c r="O794" s="83"/>
      <c r="P794" s="83"/>
      <c r="Q794" s="83"/>
      <c r="R794" s="86"/>
    </row>
    <row r="795" spans="1:18" s="28" customFormat="1" ht="17.25" customHeight="1">
      <c r="A795" s="27" t="s">
        <v>112</v>
      </c>
      <c r="B795" s="56" t="s">
        <v>69</v>
      </c>
      <c r="C795" s="56" t="s">
        <v>69</v>
      </c>
      <c r="D795" s="148" t="s">
        <v>638</v>
      </c>
      <c r="E795" s="56" t="s">
        <v>113</v>
      </c>
      <c r="F795" s="55">
        <f t="shared" si="128"/>
        <v>86.80000000000001</v>
      </c>
      <c r="G795" s="170">
        <f t="shared" si="128"/>
        <v>86.8</v>
      </c>
      <c r="H795" s="226">
        <f t="shared" si="124"/>
        <v>99.99999999999999</v>
      </c>
      <c r="N795" s="83"/>
      <c r="O795" s="83"/>
      <c r="P795" s="83"/>
      <c r="Q795" s="83"/>
      <c r="R795" s="86"/>
    </row>
    <row r="796" spans="1:18" s="28" customFormat="1" ht="17.25" customHeight="1">
      <c r="A796" s="27" t="s">
        <v>116</v>
      </c>
      <c r="B796" s="56" t="s">
        <v>69</v>
      </c>
      <c r="C796" s="56" t="s">
        <v>69</v>
      </c>
      <c r="D796" s="148" t="s">
        <v>638</v>
      </c>
      <c r="E796" s="56" t="s">
        <v>117</v>
      </c>
      <c r="F796" s="55">
        <f>'пр.4 вед.стр.'!G757</f>
        <v>86.80000000000001</v>
      </c>
      <c r="G796" s="170">
        <f>'пр.4 вед.стр.'!H757</f>
        <v>86.8</v>
      </c>
      <c r="H796" s="226">
        <f t="shared" si="124"/>
        <v>99.99999999999999</v>
      </c>
      <c r="N796" s="83"/>
      <c r="O796" s="83"/>
      <c r="P796" s="83"/>
      <c r="Q796" s="83"/>
      <c r="R796" s="86"/>
    </row>
    <row r="797" spans="1:18" s="28" customFormat="1" ht="33" customHeight="1">
      <c r="A797" s="108" t="s">
        <v>617</v>
      </c>
      <c r="B797" s="56" t="s">
        <v>69</v>
      </c>
      <c r="C797" s="56" t="s">
        <v>69</v>
      </c>
      <c r="D797" s="148" t="s">
        <v>554</v>
      </c>
      <c r="E797" s="56"/>
      <c r="F797" s="55">
        <f aca="true" t="shared" si="129" ref="F797:G800">F798</f>
        <v>100</v>
      </c>
      <c r="G797" s="170">
        <f t="shared" si="129"/>
        <v>0</v>
      </c>
      <c r="H797" s="226">
        <f t="shared" si="124"/>
        <v>0</v>
      </c>
      <c r="N797" s="83"/>
      <c r="O797" s="83"/>
      <c r="P797" s="83"/>
      <c r="Q797" s="83"/>
      <c r="R797" s="86"/>
    </row>
    <row r="798" spans="1:18" s="28" customFormat="1" ht="17.25" customHeight="1">
      <c r="A798" s="108" t="s">
        <v>193</v>
      </c>
      <c r="B798" s="56" t="s">
        <v>69</v>
      </c>
      <c r="C798" s="56" t="s">
        <v>69</v>
      </c>
      <c r="D798" s="148" t="s">
        <v>554</v>
      </c>
      <c r="E798" s="56"/>
      <c r="F798" s="55">
        <f t="shared" si="129"/>
        <v>100</v>
      </c>
      <c r="G798" s="170">
        <f t="shared" si="129"/>
        <v>0</v>
      </c>
      <c r="H798" s="226">
        <f t="shared" si="124"/>
        <v>0</v>
      </c>
      <c r="N798" s="83"/>
      <c r="O798" s="83"/>
      <c r="P798" s="83"/>
      <c r="Q798" s="83"/>
      <c r="R798" s="86"/>
    </row>
    <row r="799" spans="1:18" s="28" customFormat="1" ht="17.25" customHeight="1">
      <c r="A799" s="27" t="s">
        <v>118</v>
      </c>
      <c r="B799" s="56" t="s">
        <v>69</v>
      </c>
      <c r="C799" s="56" t="s">
        <v>69</v>
      </c>
      <c r="D799" s="148" t="s">
        <v>554</v>
      </c>
      <c r="E799" s="56" t="s">
        <v>119</v>
      </c>
      <c r="F799" s="55">
        <f t="shared" si="129"/>
        <v>100</v>
      </c>
      <c r="G799" s="170">
        <f t="shared" si="129"/>
        <v>0</v>
      </c>
      <c r="H799" s="226">
        <f t="shared" si="124"/>
        <v>0</v>
      </c>
      <c r="N799" s="83"/>
      <c r="O799" s="83"/>
      <c r="P799" s="83"/>
      <c r="Q799" s="83"/>
      <c r="R799" s="86"/>
    </row>
    <row r="800" spans="1:18" s="28" customFormat="1" ht="17.25" customHeight="1">
      <c r="A800" s="27" t="s">
        <v>138</v>
      </c>
      <c r="B800" s="56" t="s">
        <v>69</v>
      </c>
      <c r="C800" s="56" t="s">
        <v>69</v>
      </c>
      <c r="D800" s="148" t="s">
        <v>554</v>
      </c>
      <c r="E800" s="56" t="s">
        <v>137</v>
      </c>
      <c r="F800" s="55">
        <f t="shared" si="129"/>
        <v>100</v>
      </c>
      <c r="G800" s="170">
        <f t="shared" si="129"/>
        <v>0</v>
      </c>
      <c r="H800" s="226">
        <f t="shared" si="124"/>
        <v>0</v>
      </c>
      <c r="N800" s="83"/>
      <c r="O800" s="83"/>
      <c r="P800" s="83"/>
      <c r="Q800" s="83"/>
      <c r="R800" s="86"/>
    </row>
    <row r="801" spans="1:18" s="28" customFormat="1" ht="30.75" customHeight="1">
      <c r="A801" s="27" t="s">
        <v>139</v>
      </c>
      <c r="B801" s="56" t="s">
        <v>69</v>
      </c>
      <c r="C801" s="56" t="s">
        <v>69</v>
      </c>
      <c r="D801" s="148" t="s">
        <v>554</v>
      </c>
      <c r="E801" s="56" t="s">
        <v>140</v>
      </c>
      <c r="F801" s="55">
        <f>'пр.4 вед.стр.'!G762</f>
        <v>100</v>
      </c>
      <c r="G801" s="170">
        <f>'пр.4 вед.стр.'!H762</f>
        <v>0</v>
      </c>
      <c r="H801" s="226">
        <f t="shared" si="124"/>
        <v>0</v>
      </c>
      <c r="N801" s="83"/>
      <c r="O801" s="83"/>
      <c r="P801" s="83"/>
      <c r="Q801" s="83"/>
      <c r="R801" s="86"/>
    </row>
    <row r="802" spans="1:18" s="28" customFormat="1" ht="30.75" customHeight="1">
      <c r="A802" s="108" t="s">
        <v>557</v>
      </c>
      <c r="B802" s="56" t="s">
        <v>69</v>
      </c>
      <c r="C802" s="56" t="s">
        <v>69</v>
      </c>
      <c r="D802" s="148" t="s">
        <v>197</v>
      </c>
      <c r="E802" s="56"/>
      <c r="F802" s="55">
        <f>F803+F808</f>
        <v>300</v>
      </c>
      <c r="G802" s="170">
        <f>G803+G808</f>
        <v>131.6</v>
      </c>
      <c r="H802" s="226">
        <f t="shared" si="124"/>
        <v>43.86666666666667</v>
      </c>
      <c r="N802" s="83"/>
      <c r="O802" s="83"/>
      <c r="P802" s="83"/>
      <c r="Q802" s="83"/>
      <c r="R802" s="86"/>
    </row>
    <row r="803" spans="1:18" s="28" customFormat="1" ht="12" customHeight="1">
      <c r="A803" s="108" t="s">
        <v>261</v>
      </c>
      <c r="B803" s="56" t="s">
        <v>69</v>
      </c>
      <c r="C803" s="56" t="s">
        <v>69</v>
      </c>
      <c r="D803" s="148" t="s">
        <v>350</v>
      </c>
      <c r="E803" s="56"/>
      <c r="F803" s="55">
        <f aca="true" t="shared" si="130" ref="F803:G806">F804</f>
        <v>50</v>
      </c>
      <c r="G803" s="170">
        <f t="shared" si="130"/>
        <v>42.1</v>
      </c>
      <c r="H803" s="226">
        <f t="shared" si="124"/>
        <v>84.2</v>
      </c>
      <c r="N803" s="83"/>
      <c r="O803" s="83"/>
      <c r="P803" s="83"/>
      <c r="Q803" s="83"/>
      <c r="R803" s="86"/>
    </row>
    <row r="804" spans="1:18" s="28" customFormat="1" ht="17.25" customHeight="1">
      <c r="A804" s="108" t="s">
        <v>181</v>
      </c>
      <c r="B804" s="56" t="s">
        <v>69</v>
      </c>
      <c r="C804" s="56" t="s">
        <v>69</v>
      </c>
      <c r="D804" s="148" t="s">
        <v>351</v>
      </c>
      <c r="E804" s="56"/>
      <c r="F804" s="55">
        <f t="shared" si="130"/>
        <v>50</v>
      </c>
      <c r="G804" s="170">
        <f t="shared" si="130"/>
        <v>42.1</v>
      </c>
      <c r="H804" s="226">
        <f t="shared" si="124"/>
        <v>84.2</v>
      </c>
      <c r="N804" s="83"/>
      <c r="O804" s="83"/>
      <c r="P804" s="83"/>
      <c r="Q804" s="83"/>
      <c r="R804" s="86"/>
    </row>
    <row r="805" spans="1:18" s="28" customFormat="1" ht="14.25" customHeight="1">
      <c r="A805" s="27" t="s">
        <v>622</v>
      </c>
      <c r="B805" s="56" t="s">
        <v>69</v>
      </c>
      <c r="C805" s="56" t="s">
        <v>69</v>
      </c>
      <c r="D805" s="148" t="s">
        <v>351</v>
      </c>
      <c r="E805" s="56" t="s">
        <v>105</v>
      </c>
      <c r="F805" s="55">
        <f t="shared" si="130"/>
        <v>50</v>
      </c>
      <c r="G805" s="170">
        <f t="shared" si="130"/>
        <v>42.1</v>
      </c>
      <c r="H805" s="226">
        <f t="shared" si="124"/>
        <v>84.2</v>
      </c>
      <c r="N805" s="83"/>
      <c r="O805" s="83"/>
      <c r="P805" s="83"/>
      <c r="Q805" s="83"/>
      <c r="R805" s="86"/>
    </row>
    <row r="806" spans="1:18" s="28" customFormat="1" ht="15" customHeight="1">
      <c r="A806" s="27" t="s">
        <v>99</v>
      </c>
      <c r="B806" s="56" t="s">
        <v>69</v>
      </c>
      <c r="C806" s="56" t="s">
        <v>69</v>
      </c>
      <c r="D806" s="148" t="s">
        <v>351</v>
      </c>
      <c r="E806" s="56" t="s">
        <v>100</v>
      </c>
      <c r="F806" s="55">
        <f t="shared" si="130"/>
        <v>50</v>
      </c>
      <c r="G806" s="170">
        <f t="shared" si="130"/>
        <v>42.1</v>
      </c>
      <c r="H806" s="226">
        <f t="shared" si="124"/>
        <v>84.2</v>
      </c>
      <c r="N806" s="87"/>
      <c r="O806" s="87"/>
      <c r="P806" s="87"/>
      <c r="Q806" s="87"/>
      <c r="R806" s="86"/>
    </row>
    <row r="807" spans="1:18" s="28" customFormat="1" ht="18.75" customHeight="1">
      <c r="A807" s="27" t="s">
        <v>101</v>
      </c>
      <c r="B807" s="56" t="s">
        <v>69</v>
      </c>
      <c r="C807" s="56" t="s">
        <v>69</v>
      </c>
      <c r="D807" s="148" t="s">
        <v>351</v>
      </c>
      <c r="E807" s="56" t="s">
        <v>102</v>
      </c>
      <c r="F807" s="55">
        <f>'пр.4 вед.стр.'!G908</f>
        <v>50</v>
      </c>
      <c r="G807" s="170">
        <f>'пр.4 вед.стр.'!H908</f>
        <v>42.1</v>
      </c>
      <c r="H807" s="226">
        <f t="shared" si="124"/>
        <v>84.2</v>
      </c>
      <c r="N807" s="87"/>
      <c r="O807" s="87"/>
      <c r="P807" s="87"/>
      <c r="Q807" s="87"/>
      <c r="R807" s="86"/>
    </row>
    <row r="808" spans="1:18" s="28" customFormat="1" ht="15" customHeight="1">
      <c r="A808" s="108" t="s">
        <v>262</v>
      </c>
      <c r="B808" s="56" t="s">
        <v>69</v>
      </c>
      <c r="C808" s="56" t="s">
        <v>69</v>
      </c>
      <c r="D808" s="148" t="s">
        <v>352</v>
      </c>
      <c r="E808" s="56"/>
      <c r="F808" s="55">
        <f>F809+F813+F818+F822</f>
        <v>250</v>
      </c>
      <c r="G808" s="170">
        <f>G809+G813+G818+G822</f>
        <v>89.5</v>
      </c>
      <c r="H808" s="226">
        <f t="shared" si="124"/>
        <v>35.8</v>
      </c>
      <c r="N808" s="87"/>
      <c r="O808" s="87"/>
      <c r="P808" s="87"/>
      <c r="Q808" s="87"/>
      <c r="R808" s="86"/>
    </row>
    <row r="809" spans="1:18" s="28" customFormat="1" ht="18" customHeight="1">
      <c r="A809" s="108" t="s">
        <v>198</v>
      </c>
      <c r="B809" s="56" t="s">
        <v>69</v>
      </c>
      <c r="C809" s="56" t="s">
        <v>69</v>
      </c>
      <c r="D809" s="148" t="s">
        <v>353</v>
      </c>
      <c r="E809" s="56"/>
      <c r="F809" s="55">
        <f aca="true" t="shared" si="131" ref="F809:G811">F810</f>
        <v>95</v>
      </c>
      <c r="G809" s="170">
        <f t="shared" si="131"/>
        <v>35</v>
      </c>
      <c r="H809" s="226">
        <f t="shared" si="124"/>
        <v>36.84210526315789</v>
      </c>
      <c r="N809" s="83"/>
      <c r="O809" s="83"/>
      <c r="P809" s="83"/>
      <c r="Q809" s="83"/>
      <c r="R809" s="86"/>
    </row>
    <row r="810" spans="1:18" s="28" customFormat="1" ht="18.75" customHeight="1">
      <c r="A810" s="27" t="s">
        <v>622</v>
      </c>
      <c r="B810" s="56" t="s">
        <v>69</v>
      </c>
      <c r="C810" s="56" t="s">
        <v>69</v>
      </c>
      <c r="D810" s="148" t="s">
        <v>353</v>
      </c>
      <c r="E810" s="56" t="s">
        <v>105</v>
      </c>
      <c r="F810" s="55">
        <f t="shared" si="131"/>
        <v>95</v>
      </c>
      <c r="G810" s="170">
        <f t="shared" si="131"/>
        <v>35</v>
      </c>
      <c r="H810" s="226">
        <f t="shared" si="124"/>
        <v>36.84210526315789</v>
      </c>
      <c r="N810" s="83"/>
      <c r="O810" s="83"/>
      <c r="P810" s="83"/>
      <c r="Q810" s="83"/>
      <c r="R810" s="86"/>
    </row>
    <row r="811" spans="1:18" s="28" customFormat="1" ht="18.75" customHeight="1">
      <c r="A811" s="27" t="s">
        <v>99</v>
      </c>
      <c r="B811" s="56" t="s">
        <v>69</v>
      </c>
      <c r="C811" s="56" t="s">
        <v>69</v>
      </c>
      <c r="D811" s="148" t="s">
        <v>353</v>
      </c>
      <c r="E811" s="56" t="s">
        <v>100</v>
      </c>
      <c r="F811" s="55">
        <f t="shared" si="131"/>
        <v>95</v>
      </c>
      <c r="G811" s="170">
        <f t="shared" si="131"/>
        <v>35</v>
      </c>
      <c r="H811" s="226">
        <f t="shared" si="124"/>
        <v>36.84210526315789</v>
      </c>
      <c r="N811" s="83"/>
      <c r="O811" s="83"/>
      <c r="P811" s="83"/>
      <c r="Q811" s="83"/>
      <c r="R811" s="86"/>
    </row>
    <row r="812" spans="1:18" s="28" customFormat="1" ht="16.5" customHeight="1">
      <c r="A812" s="27" t="s">
        <v>101</v>
      </c>
      <c r="B812" s="56" t="s">
        <v>69</v>
      </c>
      <c r="C812" s="56" t="s">
        <v>69</v>
      </c>
      <c r="D812" s="148" t="s">
        <v>353</v>
      </c>
      <c r="E812" s="56" t="s">
        <v>102</v>
      </c>
      <c r="F812" s="55">
        <f>'пр.4 вед.стр.'!G913</f>
        <v>95</v>
      </c>
      <c r="G812" s="170">
        <f>'пр.4 вед.стр.'!H913</f>
        <v>35</v>
      </c>
      <c r="H812" s="226">
        <f t="shared" si="124"/>
        <v>36.84210526315789</v>
      </c>
      <c r="N812" s="83"/>
      <c r="O812" s="83"/>
      <c r="P812" s="83"/>
      <c r="Q812" s="83"/>
      <c r="R812" s="86"/>
    </row>
    <row r="813" spans="1:18" s="28" customFormat="1" ht="17.25" customHeight="1">
      <c r="A813" s="108" t="s">
        <v>199</v>
      </c>
      <c r="B813" s="56" t="s">
        <v>69</v>
      </c>
      <c r="C813" s="56" t="s">
        <v>69</v>
      </c>
      <c r="D813" s="148" t="s">
        <v>354</v>
      </c>
      <c r="E813" s="56"/>
      <c r="F813" s="55">
        <f>F814</f>
        <v>100</v>
      </c>
      <c r="G813" s="170">
        <f>G814</f>
        <v>19.5</v>
      </c>
      <c r="H813" s="226">
        <f t="shared" si="124"/>
        <v>19.5</v>
      </c>
      <c r="N813" s="83"/>
      <c r="O813" s="83"/>
      <c r="P813" s="83"/>
      <c r="Q813" s="83"/>
      <c r="R813" s="86"/>
    </row>
    <row r="814" spans="1:18" s="28" customFormat="1" ht="40.5" customHeight="1">
      <c r="A814" s="108" t="s">
        <v>103</v>
      </c>
      <c r="B814" s="56" t="s">
        <v>69</v>
      </c>
      <c r="C814" s="56" t="s">
        <v>69</v>
      </c>
      <c r="D814" s="148" t="s">
        <v>354</v>
      </c>
      <c r="E814" s="56" t="s">
        <v>104</v>
      </c>
      <c r="F814" s="55">
        <f>F815</f>
        <v>100</v>
      </c>
      <c r="G814" s="170">
        <f>G815</f>
        <v>19.5</v>
      </c>
      <c r="H814" s="226">
        <f t="shared" si="124"/>
        <v>19.5</v>
      </c>
      <c r="N814" s="83"/>
      <c r="O814" s="83"/>
      <c r="P814" s="83"/>
      <c r="Q814" s="83"/>
      <c r="R814" s="86"/>
    </row>
    <row r="815" spans="1:18" s="28" customFormat="1" ht="16.5" customHeight="1">
      <c r="A815" s="27" t="s">
        <v>300</v>
      </c>
      <c r="B815" s="56" t="s">
        <v>69</v>
      </c>
      <c r="C815" s="56" t="s">
        <v>69</v>
      </c>
      <c r="D815" s="148" t="s">
        <v>354</v>
      </c>
      <c r="E815" s="56" t="s">
        <v>302</v>
      </c>
      <c r="F815" s="55">
        <f>F816+F817</f>
        <v>100</v>
      </c>
      <c r="G815" s="170">
        <f>G816+G817</f>
        <v>19.5</v>
      </c>
      <c r="H815" s="226">
        <f t="shared" si="124"/>
        <v>19.5</v>
      </c>
      <c r="N815" s="83"/>
      <c r="O815" s="83"/>
      <c r="P815" s="83"/>
      <c r="Q815" s="83"/>
      <c r="R815" s="86"/>
    </row>
    <row r="816" spans="1:18" s="28" customFormat="1" ht="15" customHeight="1">
      <c r="A816" s="27" t="s">
        <v>442</v>
      </c>
      <c r="B816" s="56" t="s">
        <v>69</v>
      </c>
      <c r="C816" s="56" t="s">
        <v>69</v>
      </c>
      <c r="D816" s="148" t="s">
        <v>354</v>
      </c>
      <c r="E816" s="56" t="s">
        <v>301</v>
      </c>
      <c r="F816" s="55">
        <f>'пр.4 вед.стр.'!G917</f>
        <v>20</v>
      </c>
      <c r="G816" s="170">
        <f>'пр.4 вед.стр.'!H917</f>
        <v>8</v>
      </c>
      <c r="H816" s="226">
        <f t="shared" si="124"/>
        <v>40</v>
      </c>
      <c r="N816" s="83"/>
      <c r="O816" s="83"/>
      <c r="P816" s="83"/>
      <c r="Q816" s="83"/>
      <c r="R816" s="86"/>
    </row>
    <row r="817" spans="1:18" s="28" customFormat="1" ht="30.75" customHeight="1">
      <c r="A817" s="27" t="s">
        <v>558</v>
      </c>
      <c r="B817" s="56" t="s">
        <v>69</v>
      </c>
      <c r="C817" s="56" t="s">
        <v>69</v>
      </c>
      <c r="D817" s="148" t="s">
        <v>354</v>
      </c>
      <c r="E817" s="56" t="s">
        <v>559</v>
      </c>
      <c r="F817" s="55">
        <f>'пр.4 вед.стр.'!G918</f>
        <v>80</v>
      </c>
      <c r="G817" s="170">
        <f>'пр.4 вед.стр.'!H918</f>
        <v>11.5</v>
      </c>
      <c r="H817" s="226">
        <f t="shared" si="124"/>
        <v>14.374999999999998</v>
      </c>
      <c r="N817" s="83"/>
      <c r="O817" s="83"/>
      <c r="P817" s="83"/>
      <c r="Q817" s="83"/>
      <c r="R817" s="86"/>
    </row>
    <row r="818" spans="1:18" s="28" customFormat="1" ht="15" customHeight="1">
      <c r="A818" s="108" t="s">
        <v>200</v>
      </c>
      <c r="B818" s="56" t="s">
        <v>69</v>
      </c>
      <c r="C818" s="56" t="s">
        <v>69</v>
      </c>
      <c r="D818" s="148" t="s">
        <v>355</v>
      </c>
      <c r="E818" s="56"/>
      <c r="F818" s="55">
        <f aca="true" t="shared" si="132" ref="F818:G820">F819</f>
        <v>35</v>
      </c>
      <c r="G818" s="170">
        <f t="shared" si="132"/>
        <v>35</v>
      </c>
      <c r="H818" s="226">
        <f t="shared" si="124"/>
        <v>100</v>
      </c>
      <c r="N818" s="83"/>
      <c r="O818" s="83"/>
      <c r="P818" s="83"/>
      <c r="Q818" s="83"/>
      <c r="R818" s="86"/>
    </row>
    <row r="819" spans="1:18" s="28" customFormat="1" ht="13.5" customHeight="1">
      <c r="A819" s="27" t="s">
        <v>622</v>
      </c>
      <c r="B819" s="56" t="s">
        <v>69</v>
      </c>
      <c r="C819" s="56" t="s">
        <v>69</v>
      </c>
      <c r="D819" s="148" t="s">
        <v>355</v>
      </c>
      <c r="E819" s="56" t="s">
        <v>105</v>
      </c>
      <c r="F819" s="55">
        <f t="shared" si="132"/>
        <v>35</v>
      </c>
      <c r="G819" s="170">
        <f t="shared" si="132"/>
        <v>35</v>
      </c>
      <c r="H819" s="226">
        <f t="shared" si="124"/>
        <v>100</v>
      </c>
      <c r="N819" s="83"/>
      <c r="O819" s="83"/>
      <c r="P819" s="83"/>
      <c r="Q819" s="83"/>
      <c r="R819" s="86"/>
    </row>
    <row r="820" spans="1:18" s="28" customFormat="1" ht="18" customHeight="1">
      <c r="A820" s="27" t="s">
        <v>99</v>
      </c>
      <c r="B820" s="56" t="s">
        <v>69</v>
      </c>
      <c r="C820" s="56" t="s">
        <v>69</v>
      </c>
      <c r="D820" s="148" t="s">
        <v>355</v>
      </c>
      <c r="E820" s="56" t="s">
        <v>100</v>
      </c>
      <c r="F820" s="55">
        <f t="shared" si="132"/>
        <v>35</v>
      </c>
      <c r="G820" s="170">
        <f t="shared" si="132"/>
        <v>35</v>
      </c>
      <c r="H820" s="226">
        <f t="shared" si="124"/>
        <v>100</v>
      </c>
      <c r="N820" s="83"/>
      <c r="O820" s="83"/>
      <c r="P820" s="83"/>
      <c r="Q820" s="83"/>
      <c r="R820" s="86"/>
    </row>
    <row r="821" spans="1:18" s="28" customFormat="1" ht="16.5" customHeight="1">
      <c r="A821" s="27" t="s">
        <v>101</v>
      </c>
      <c r="B821" s="56" t="s">
        <v>69</v>
      </c>
      <c r="C821" s="56" t="s">
        <v>69</v>
      </c>
      <c r="D821" s="148" t="s">
        <v>355</v>
      </c>
      <c r="E821" s="56" t="s">
        <v>102</v>
      </c>
      <c r="F821" s="55">
        <f>'пр.4 вед.стр.'!G922</f>
        <v>35</v>
      </c>
      <c r="G821" s="170">
        <f>'пр.4 вед.стр.'!H922</f>
        <v>35</v>
      </c>
      <c r="H821" s="226">
        <f t="shared" si="124"/>
        <v>100</v>
      </c>
      <c r="N821" s="83"/>
      <c r="O821" s="83"/>
      <c r="P821" s="83"/>
      <c r="Q821" s="83"/>
      <c r="R821" s="86"/>
    </row>
    <row r="822" spans="1:18" s="28" customFormat="1" ht="18" customHeight="1">
      <c r="A822" s="108" t="s">
        <v>201</v>
      </c>
      <c r="B822" s="56" t="s">
        <v>69</v>
      </c>
      <c r="C822" s="56" t="s">
        <v>69</v>
      </c>
      <c r="D822" s="148" t="s">
        <v>356</v>
      </c>
      <c r="E822" s="56"/>
      <c r="F822" s="55">
        <f aca="true" t="shared" si="133" ref="F822:G824">F823</f>
        <v>20</v>
      </c>
      <c r="G822" s="170">
        <f t="shared" si="133"/>
        <v>0</v>
      </c>
      <c r="H822" s="226">
        <f t="shared" si="124"/>
        <v>0</v>
      </c>
      <c r="N822" s="83"/>
      <c r="O822" s="83"/>
      <c r="P822" s="83"/>
      <c r="Q822" s="83"/>
      <c r="R822" s="86"/>
    </row>
    <row r="823" spans="1:18" s="28" customFormat="1" ht="15" customHeight="1">
      <c r="A823" s="27" t="s">
        <v>622</v>
      </c>
      <c r="B823" s="56" t="s">
        <v>69</v>
      </c>
      <c r="C823" s="56" t="s">
        <v>69</v>
      </c>
      <c r="D823" s="148" t="s">
        <v>356</v>
      </c>
      <c r="E823" s="56" t="s">
        <v>105</v>
      </c>
      <c r="F823" s="55">
        <f t="shared" si="133"/>
        <v>20</v>
      </c>
      <c r="G823" s="170">
        <f t="shared" si="133"/>
        <v>0</v>
      </c>
      <c r="H823" s="226">
        <f t="shared" si="124"/>
        <v>0</v>
      </c>
      <c r="N823" s="83"/>
      <c r="O823" s="83"/>
      <c r="P823" s="83"/>
      <c r="Q823" s="83"/>
      <c r="R823" s="86"/>
    </row>
    <row r="824" spans="1:18" s="28" customFormat="1" ht="14.25" customHeight="1">
      <c r="A824" s="27" t="s">
        <v>99</v>
      </c>
      <c r="B824" s="56" t="s">
        <v>69</v>
      </c>
      <c r="C824" s="56" t="s">
        <v>69</v>
      </c>
      <c r="D824" s="148" t="s">
        <v>356</v>
      </c>
      <c r="E824" s="56" t="s">
        <v>100</v>
      </c>
      <c r="F824" s="55">
        <f t="shared" si="133"/>
        <v>20</v>
      </c>
      <c r="G824" s="170">
        <f t="shared" si="133"/>
        <v>0</v>
      </c>
      <c r="H824" s="226">
        <f t="shared" si="124"/>
        <v>0</v>
      </c>
      <c r="N824" s="83"/>
      <c r="O824" s="83"/>
      <c r="P824" s="83"/>
      <c r="Q824" s="83"/>
      <c r="R824" s="86"/>
    </row>
    <row r="825" spans="1:18" s="28" customFormat="1" ht="15" customHeight="1">
      <c r="A825" s="27" t="s">
        <v>101</v>
      </c>
      <c r="B825" s="56" t="s">
        <v>69</v>
      </c>
      <c r="C825" s="56" t="s">
        <v>69</v>
      </c>
      <c r="D825" s="148" t="s">
        <v>356</v>
      </c>
      <c r="E825" s="56" t="s">
        <v>102</v>
      </c>
      <c r="F825" s="55">
        <f>'пр.4 вед.стр.'!G926</f>
        <v>20</v>
      </c>
      <c r="G825" s="170">
        <f>'пр.4 вед.стр.'!H926</f>
        <v>0</v>
      </c>
      <c r="H825" s="226">
        <f t="shared" si="124"/>
        <v>0</v>
      </c>
      <c r="N825" s="83"/>
      <c r="O825" s="83"/>
      <c r="P825" s="83"/>
      <c r="Q825" s="83"/>
      <c r="R825" s="86"/>
    </row>
    <row r="826" spans="1:18" s="28" customFormat="1" ht="13.5" customHeight="1">
      <c r="A826" s="27" t="s">
        <v>51</v>
      </c>
      <c r="B826" s="56" t="s">
        <v>69</v>
      </c>
      <c r="C826" s="56" t="s">
        <v>69</v>
      </c>
      <c r="D826" s="56" t="s">
        <v>217</v>
      </c>
      <c r="E826" s="56"/>
      <c r="F826" s="55">
        <f aca="true" t="shared" si="134" ref="F826:G829">F827</f>
        <v>35</v>
      </c>
      <c r="G826" s="170">
        <f t="shared" si="134"/>
        <v>35</v>
      </c>
      <c r="H826" s="226">
        <f t="shared" si="124"/>
        <v>100</v>
      </c>
      <c r="N826" s="83"/>
      <c r="O826" s="83"/>
      <c r="P826" s="83"/>
      <c r="Q826" s="83"/>
      <c r="R826" s="86"/>
    </row>
    <row r="827" spans="1:18" s="28" customFormat="1" ht="14.25" customHeight="1">
      <c r="A827" s="27" t="s">
        <v>384</v>
      </c>
      <c r="B827" s="56" t="s">
        <v>69</v>
      </c>
      <c r="C827" s="56" t="s">
        <v>69</v>
      </c>
      <c r="D827" s="56" t="s">
        <v>412</v>
      </c>
      <c r="E827" s="56"/>
      <c r="F827" s="55">
        <f t="shared" si="134"/>
        <v>35</v>
      </c>
      <c r="G827" s="170">
        <f t="shared" si="134"/>
        <v>35</v>
      </c>
      <c r="H827" s="226">
        <f t="shared" si="124"/>
        <v>100</v>
      </c>
      <c r="N827" s="83"/>
      <c r="O827" s="83"/>
      <c r="P827" s="83"/>
      <c r="Q827" s="83"/>
      <c r="R827" s="86"/>
    </row>
    <row r="828" spans="1:18" s="28" customFormat="1" ht="13.5" customHeight="1">
      <c r="A828" s="27" t="s">
        <v>622</v>
      </c>
      <c r="B828" s="56" t="s">
        <v>69</v>
      </c>
      <c r="C828" s="56" t="s">
        <v>69</v>
      </c>
      <c r="D828" s="56" t="s">
        <v>412</v>
      </c>
      <c r="E828" s="56" t="s">
        <v>105</v>
      </c>
      <c r="F828" s="55">
        <f t="shared" si="134"/>
        <v>35</v>
      </c>
      <c r="G828" s="170">
        <f t="shared" si="134"/>
        <v>35</v>
      </c>
      <c r="H828" s="226">
        <f t="shared" si="124"/>
        <v>100</v>
      </c>
      <c r="N828" s="83"/>
      <c r="O828" s="83"/>
      <c r="P828" s="83"/>
      <c r="Q828" s="83"/>
      <c r="R828" s="86"/>
    </row>
    <row r="829" spans="1:18" s="28" customFormat="1" ht="12.75" customHeight="1">
      <c r="A829" s="27" t="s">
        <v>99</v>
      </c>
      <c r="B829" s="56" t="s">
        <v>69</v>
      </c>
      <c r="C829" s="56" t="s">
        <v>69</v>
      </c>
      <c r="D829" s="56" t="s">
        <v>412</v>
      </c>
      <c r="E829" s="56" t="s">
        <v>100</v>
      </c>
      <c r="F829" s="55">
        <f t="shared" si="134"/>
        <v>35</v>
      </c>
      <c r="G829" s="170">
        <f t="shared" si="134"/>
        <v>35</v>
      </c>
      <c r="H829" s="226">
        <f aca="true" t="shared" si="135" ref="H829:H892">G829/F829*100</f>
        <v>100</v>
      </c>
      <c r="N829" s="83"/>
      <c r="O829" s="83"/>
      <c r="P829" s="83"/>
      <c r="Q829" s="83"/>
      <c r="R829" s="86"/>
    </row>
    <row r="830" spans="1:18" s="28" customFormat="1" ht="15" customHeight="1">
      <c r="A830" s="27" t="s">
        <v>101</v>
      </c>
      <c r="B830" s="56" t="s">
        <v>69</v>
      </c>
      <c r="C830" s="56" t="s">
        <v>69</v>
      </c>
      <c r="D830" s="56" t="s">
        <v>412</v>
      </c>
      <c r="E830" s="56" t="s">
        <v>102</v>
      </c>
      <c r="F830" s="55">
        <f>'пр.4 вед.стр.'!G931</f>
        <v>35</v>
      </c>
      <c r="G830" s="170">
        <f>'пр.4 вед.стр.'!H931</f>
        <v>35</v>
      </c>
      <c r="H830" s="226">
        <f t="shared" si="135"/>
        <v>100</v>
      </c>
      <c r="N830" s="83"/>
      <c r="O830" s="83"/>
      <c r="P830" s="83"/>
      <c r="Q830" s="83"/>
      <c r="R830" s="86"/>
    </row>
    <row r="831" spans="1:18" s="28" customFormat="1" ht="19.5" customHeight="1">
      <c r="A831" s="58" t="s">
        <v>11</v>
      </c>
      <c r="B831" s="60" t="s">
        <v>69</v>
      </c>
      <c r="C831" s="60" t="s">
        <v>75</v>
      </c>
      <c r="D831" s="60"/>
      <c r="E831" s="60"/>
      <c r="F831" s="61">
        <f>F832+F846+F862+F891</f>
        <v>38138.3</v>
      </c>
      <c r="G831" s="169">
        <f>G832+G846+G862+G891</f>
        <v>28789.6</v>
      </c>
      <c r="H831" s="228">
        <f t="shared" si="135"/>
        <v>75.48737096304764</v>
      </c>
      <c r="N831" s="83"/>
      <c r="O831" s="83"/>
      <c r="P831" s="83"/>
      <c r="Q831" s="83"/>
      <c r="R831" s="86"/>
    </row>
    <row r="832" spans="1:18" s="28" customFormat="1" ht="14.25" customHeight="1">
      <c r="A832" s="27" t="s">
        <v>367</v>
      </c>
      <c r="B832" s="56" t="s">
        <v>69</v>
      </c>
      <c r="C832" s="56" t="s">
        <v>75</v>
      </c>
      <c r="D832" s="56" t="s">
        <v>219</v>
      </c>
      <c r="E832" s="56"/>
      <c r="F832" s="55">
        <f>F833</f>
        <v>1031.2</v>
      </c>
      <c r="G832" s="170">
        <f>G833</f>
        <v>1017</v>
      </c>
      <c r="H832" s="226">
        <f t="shared" si="135"/>
        <v>98.62296353762606</v>
      </c>
      <c r="N832" s="83"/>
      <c r="O832" s="83"/>
      <c r="P832" s="83"/>
      <c r="Q832" s="83"/>
      <c r="R832" s="86"/>
    </row>
    <row r="833" spans="1:18" s="28" customFormat="1" ht="16.5" customHeight="1">
      <c r="A833" s="27" t="s">
        <v>368</v>
      </c>
      <c r="B833" s="56" t="s">
        <v>69</v>
      </c>
      <c r="C833" s="56" t="s">
        <v>75</v>
      </c>
      <c r="D833" s="56" t="s">
        <v>365</v>
      </c>
      <c r="E833" s="56"/>
      <c r="F833" s="55">
        <f>F834+F840</f>
        <v>1031.2</v>
      </c>
      <c r="G833" s="170">
        <f>G834+G840</f>
        <v>1017</v>
      </c>
      <c r="H833" s="226">
        <f t="shared" si="135"/>
        <v>98.62296353762606</v>
      </c>
      <c r="N833" s="83"/>
      <c r="O833" s="83"/>
      <c r="P833" s="83"/>
      <c r="Q833" s="83"/>
      <c r="R833" s="86"/>
    </row>
    <row r="834" spans="1:18" s="28" customFormat="1" ht="38.25" customHeight="1">
      <c r="A834" s="27" t="s">
        <v>292</v>
      </c>
      <c r="B834" s="56" t="s">
        <v>69</v>
      </c>
      <c r="C834" s="56" t="s">
        <v>75</v>
      </c>
      <c r="D834" s="56" t="s">
        <v>366</v>
      </c>
      <c r="E834" s="56"/>
      <c r="F834" s="55">
        <f>F835</f>
        <v>1000</v>
      </c>
      <c r="G834" s="170">
        <f>G835</f>
        <v>996.9</v>
      </c>
      <c r="H834" s="226">
        <f t="shared" si="135"/>
        <v>99.69</v>
      </c>
      <c r="N834" s="83"/>
      <c r="O834" s="83"/>
      <c r="P834" s="83"/>
      <c r="Q834" s="83"/>
      <c r="R834" s="86"/>
    </row>
    <row r="835" spans="1:18" s="28" customFormat="1" ht="43.5" customHeight="1">
      <c r="A835" s="27" t="s">
        <v>103</v>
      </c>
      <c r="B835" s="56" t="s">
        <v>69</v>
      </c>
      <c r="C835" s="56" t="s">
        <v>75</v>
      </c>
      <c r="D835" s="56" t="s">
        <v>366</v>
      </c>
      <c r="E835" s="56" t="s">
        <v>104</v>
      </c>
      <c r="F835" s="55">
        <f>F836+F838</f>
        <v>1000</v>
      </c>
      <c r="G835" s="170">
        <f>G836+G838</f>
        <v>996.9</v>
      </c>
      <c r="H835" s="226">
        <f t="shared" si="135"/>
        <v>99.69</v>
      </c>
      <c r="N835" s="83"/>
      <c r="O835" s="83"/>
      <c r="P835" s="83"/>
      <c r="Q835" s="83"/>
      <c r="R835" s="86"/>
    </row>
    <row r="836" spans="1:18" s="28" customFormat="1" ht="18.75" customHeight="1">
      <c r="A836" s="27" t="s">
        <v>300</v>
      </c>
      <c r="B836" s="56" t="s">
        <v>69</v>
      </c>
      <c r="C836" s="56" t="s">
        <v>75</v>
      </c>
      <c r="D836" s="56" t="s">
        <v>366</v>
      </c>
      <c r="E836" s="56" t="s">
        <v>302</v>
      </c>
      <c r="F836" s="55">
        <f>F837</f>
        <v>740</v>
      </c>
      <c r="G836" s="170">
        <f>G837</f>
        <v>738.8</v>
      </c>
      <c r="H836" s="226">
        <f t="shared" si="135"/>
        <v>99.83783783783782</v>
      </c>
      <c r="N836" s="83"/>
      <c r="O836" s="83"/>
      <c r="P836" s="83"/>
      <c r="Q836" s="83"/>
      <c r="R836" s="86"/>
    </row>
    <row r="837" spans="1:18" s="28" customFormat="1" ht="18" customHeight="1">
      <c r="A837" s="27" t="s">
        <v>442</v>
      </c>
      <c r="B837" s="56" t="s">
        <v>69</v>
      </c>
      <c r="C837" s="56" t="s">
        <v>75</v>
      </c>
      <c r="D837" s="56" t="s">
        <v>366</v>
      </c>
      <c r="E837" s="56" t="s">
        <v>301</v>
      </c>
      <c r="F837" s="55">
        <f>'пр.4 вед.стр.'!G769</f>
        <v>740</v>
      </c>
      <c r="G837" s="170">
        <f>'пр.4 вед.стр.'!H769</f>
        <v>738.8</v>
      </c>
      <c r="H837" s="226">
        <f t="shared" si="135"/>
        <v>99.83783783783782</v>
      </c>
      <c r="N837" s="83"/>
      <c r="O837" s="83"/>
      <c r="P837" s="83"/>
      <c r="Q837" s="83"/>
      <c r="R837" s="86"/>
    </row>
    <row r="838" spans="1:18" s="28" customFormat="1" ht="15" customHeight="1">
      <c r="A838" s="27" t="s">
        <v>94</v>
      </c>
      <c r="B838" s="56" t="s">
        <v>69</v>
      </c>
      <c r="C838" s="56" t="s">
        <v>75</v>
      </c>
      <c r="D838" s="56" t="s">
        <v>366</v>
      </c>
      <c r="E838" s="56" t="s">
        <v>95</v>
      </c>
      <c r="F838" s="55">
        <f>F839</f>
        <v>260</v>
      </c>
      <c r="G838" s="170">
        <f>G839</f>
        <v>258.1</v>
      </c>
      <c r="H838" s="226">
        <f t="shared" si="135"/>
        <v>99.26923076923077</v>
      </c>
      <c r="N838" s="83"/>
      <c r="O838" s="83"/>
      <c r="P838" s="83"/>
      <c r="Q838" s="83"/>
      <c r="R838" s="86"/>
    </row>
    <row r="839" spans="1:18" s="28" customFormat="1" ht="27.75" customHeight="1">
      <c r="A839" s="27" t="s">
        <v>97</v>
      </c>
      <c r="B839" s="56" t="s">
        <v>69</v>
      </c>
      <c r="C839" s="56" t="s">
        <v>75</v>
      </c>
      <c r="D839" s="56" t="s">
        <v>366</v>
      </c>
      <c r="E839" s="56" t="s">
        <v>98</v>
      </c>
      <c r="F839" s="55">
        <f>'пр.4 вед.стр.'!G771</f>
        <v>260</v>
      </c>
      <c r="G839" s="170">
        <f>'пр.4 вед.стр.'!H771</f>
        <v>258.1</v>
      </c>
      <c r="H839" s="226">
        <f t="shared" si="135"/>
        <v>99.26923076923077</v>
      </c>
      <c r="N839" s="83"/>
      <c r="O839" s="83"/>
      <c r="P839" s="83"/>
      <c r="Q839" s="83"/>
      <c r="R839" s="86"/>
    </row>
    <row r="840" spans="1:18" s="28" customFormat="1" ht="18" customHeight="1">
      <c r="A840" s="27" t="s">
        <v>239</v>
      </c>
      <c r="B840" s="56" t="s">
        <v>69</v>
      </c>
      <c r="C840" s="56" t="s">
        <v>75</v>
      </c>
      <c r="D840" s="56" t="s">
        <v>369</v>
      </c>
      <c r="E840" s="56"/>
      <c r="F840" s="55">
        <f>F841</f>
        <v>31.2</v>
      </c>
      <c r="G840" s="170">
        <f>G841</f>
        <v>20.1</v>
      </c>
      <c r="H840" s="226">
        <f t="shared" si="135"/>
        <v>64.42307692307693</v>
      </c>
      <c r="N840" s="83"/>
      <c r="O840" s="83"/>
      <c r="P840" s="83"/>
      <c r="Q840" s="83"/>
      <c r="R840" s="86"/>
    </row>
    <row r="841" spans="1:18" s="28" customFormat="1" ht="36" customHeight="1">
      <c r="A841" s="27" t="s">
        <v>103</v>
      </c>
      <c r="B841" s="56" t="s">
        <v>69</v>
      </c>
      <c r="C841" s="56" t="s">
        <v>75</v>
      </c>
      <c r="D841" s="56" t="s">
        <v>369</v>
      </c>
      <c r="E841" s="56" t="s">
        <v>104</v>
      </c>
      <c r="F841" s="55">
        <f>F842+F844</f>
        <v>31.2</v>
      </c>
      <c r="G841" s="170">
        <f>G842+G844</f>
        <v>20.1</v>
      </c>
      <c r="H841" s="226">
        <f t="shared" si="135"/>
        <v>64.42307692307693</v>
      </c>
      <c r="N841" s="83"/>
      <c r="O841" s="83"/>
      <c r="P841" s="83"/>
      <c r="Q841" s="83"/>
      <c r="R841" s="86"/>
    </row>
    <row r="842" spans="1:18" s="28" customFormat="1" ht="15.75" customHeight="1">
      <c r="A842" s="27" t="s">
        <v>300</v>
      </c>
      <c r="B842" s="56" t="s">
        <v>69</v>
      </c>
      <c r="C842" s="56" t="s">
        <v>75</v>
      </c>
      <c r="D842" s="56" t="s">
        <v>369</v>
      </c>
      <c r="E842" s="56" t="s">
        <v>302</v>
      </c>
      <c r="F842" s="55">
        <f>F843</f>
        <v>11.2</v>
      </c>
      <c r="G842" s="170">
        <f>G843</f>
        <v>10.6</v>
      </c>
      <c r="H842" s="226">
        <f t="shared" si="135"/>
        <v>94.64285714285715</v>
      </c>
      <c r="N842" s="83"/>
      <c r="O842" s="83"/>
      <c r="P842" s="83"/>
      <c r="Q842" s="83"/>
      <c r="R842" s="86"/>
    </row>
    <row r="843" spans="1:18" s="28" customFormat="1" ht="18" customHeight="1">
      <c r="A843" s="27" t="s">
        <v>442</v>
      </c>
      <c r="B843" s="56" t="s">
        <v>69</v>
      </c>
      <c r="C843" s="56" t="s">
        <v>75</v>
      </c>
      <c r="D843" s="56" t="s">
        <v>369</v>
      </c>
      <c r="E843" s="56" t="s">
        <v>301</v>
      </c>
      <c r="F843" s="55">
        <f>'пр.4 вед.стр.'!G775</f>
        <v>11.2</v>
      </c>
      <c r="G843" s="170">
        <f>'пр.4 вед.стр.'!H775</f>
        <v>10.6</v>
      </c>
      <c r="H843" s="226">
        <f t="shared" si="135"/>
        <v>94.64285714285715</v>
      </c>
      <c r="N843" s="83"/>
      <c r="O843" s="83"/>
      <c r="P843" s="83"/>
      <c r="Q843" s="83"/>
      <c r="R843" s="86"/>
    </row>
    <row r="844" spans="1:18" s="28" customFormat="1" ht="17.25" customHeight="1">
      <c r="A844" s="27" t="s">
        <v>94</v>
      </c>
      <c r="B844" s="56" t="s">
        <v>69</v>
      </c>
      <c r="C844" s="56" t="s">
        <v>75</v>
      </c>
      <c r="D844" s="56" t="s">
        <v>369</v>
      </c>
      <c r="E844" s="56" t="s">
        <v>95</v>
      </c>
      <c r="F844" s="55">
        <f>F845</f>
        <v>20</v>
      </c>
      <c r="G844" s="170">
        <f>G845</f>
        <v>9.5</v>
      </c>
      <c r="H844" s="226">
        <f t="shared" si="135"/>
        <v>47.5</v>
      </c>
      <c r="N844" s="83"/>
      <c r="O844" s="83"/>
      <c r="P844" s="83"/>
      <c r="Q844" s="83"/>
      <c r="R844" s="86"/>
    </row>
    <row r="845" spans="1:18" s="28" customFormat="1" ht="29.25" customHeight="1">
      <c r="A845" s="27" t="s">
        <v>97</v>
      </c>
      <c r="B845" s="56" t="s">
        <v>69</v>
      </c>
      <c r="C845" s="56" t="s">
        <v>75</v>
      </c>
      <c r="D845" s="56" t="s">
        <v>369</v>
      </c>
      <c r="E845" s="56" t="s">
        <v>98</v>
      </c>
      <c r="F845" s="55">
        <f>'пр.4 вед.стр.'!G777</f>
        <v>20</v>
      </c>
      <c r="G845" s="170">
        <f>'пр.4 вед.стр.'!H777</f>
        <v>9.5</v>
      </c>
      <c r="H845" s="226">
        <f t="shared" si="135"/>
        <v>47.5</v>
      </c>
      <c r="N845" s="83"/>
      <c r="O845" s="83"/>
      <c r="P845" s="83"/>
      <c r="Q845" s="83"/>
      <c r="R845" s="86"/>
    </row>
    <row r="846" spans="1:18" s="28" customFormat="1" ht="30" customHeight="1">
      <c r="A846" s="27" t="s">
        <v>424</v>
      </c>
      <c r="B846" s="56" t="s">
        <v>69</v>
      </c>
      <c r="C846" s="56" t="s">
        <v>75</v>
      </c>
      <c r="D846" s="56" t="s">
        <v>218</v>
      </c>
      <c r="E846" s="56"/>
      <c r="F846" s="55">
        <f>F847</f>
        <v>8563.2</v>
      </c>
      <c r="G846" s="170">
        <f>G847</f>
        <v>5800.3</v>
      </c>
      <c r="H846" s="226">
        <f t="shared" si="135"/>
        <v>67.73519245142002</v>
      </c>
      <c r="N846" s="83"/>
      <c r="O846" s="83"/>
      <c r="P846" s="83"/>
      <c r="Q846" s="83"/>
      <c r="R846" s="86"/>
    </row>
    <row r="847" spans="1:18" s="28" customFormat="1" ht="17.25" customHeight="1">
      <c r="A847" s="27" t="s">
        <v>50</v>
      </c>
      <c r="B847" s="56" t="s">
        <v>69</v>
      </c>
      <c r="C847" s="56" t="s">
        <v>75</v>
      </c>
      <c r="D847" s="56" t="s">
        <v>244</v>
      </c>
      <c r="E847" s="56"/>
      <c r="F847" s="55">
        <f>F848+F854</f>
        <v>8563.2</v>
      </c>
      <c r="G847" s="170">
        <f>G848+G854</f>
        <v>5800.3</v>
      </c>
      <c r="H847" s="226">
        <f t="shared" si="135"/>
        <v>67.73519245142002</v>
      </c>
      <c r="N847" s="83"/>
      <c r="O847" s="83"/>
      <c r="P847" s="83"/>
      <c r="Q847" s="83"/>
      <c r="R847" s="86"/>
    </row>
    <row r="848" spans="1:18" s="28" customFormat="1" ht="17.25" customHeight="1">
      <c r="A848" s="27" t="s">
        <v>240</v>
      </c>
      <c r="B848" s="56" t="s">
        <v>69</v>
      </c>
      <c r="C848" s="56" t="s">
        <v>75</v>
      </c>
      <c r="D848" s="56" t="s">
        <v>245</v>
      </c>
      <c r="E848" s="56"/>
      <c r="F848" s="55">
        <f>F849</f>
        <v>8206.2</v>
      </c>
      <c r="G848" s="170">
        <f>G849</f>
        <v>5623</v>
      </c>
      <c r="H848" s="226">
        <f t="shared" si="135"/>
        <v>68.52136189710218</v>
      </c>
      <c r="N848" s="83"/>
      <c r="O848" s="83"/>
      <c r="P848" s="83"/>
      <c r="Q848" s="83"/>
      <c r="R848" s="86"/>
    </row>
    <row r="849" spans="1:18" s="28" customFormat="1" ht="42" customHeight="1">
      <c r="A849" s="27" t="s">
        <v>103</v>
      </c>
      <c r="B849" s="56" t="s">
        <v>69</v>
      </c>
      <c r="C849" s="56" t="s">
        <v>75</v>
      </c>
      <c r="D849" s="56" t="s">
        <v>245</v>
      </c>
      <c r="E849" s="56" t="s">
        <v>104</v>
      </c>
      <c r="F849" s="55">
        <f>F850</f>
        <v>8206.2</v>
      </c>
      <c r="G849" s="170">
        <f>G850</f>
        <v>5623</v>
      </c>
      <c r="H849" s="226">
        <f t="shared" si="135"/>
        <v>68.52136189710218</v>
      </c>
      <c r="N849" s="83"/>
      <c r="O849" s="83"/>
      <c r="P849" s="83"/>
      <c r="Q849" s="83"/>
      <c r="R849" s="86"/>
    </row>
    <row r="850" spans="1:18" s="28" customFormat="1" ht="17.25" customHeight="1">
      <c r="A850" s="27" t="s">
        <v>94</v>
      </c>
      <c r="B850" s="56" t="s">
        <v>69</v>
      </c>
      <c r="C850" s="56" t="s">
        <v>75</v>
      </c>
      <c r="D850" s="56" t="s">
        <v>245</v>
      </c>
      <c r="E850" s="56" t="s">
        <v>95</v>
      </c>
      <c r="F850" s="55">
        <f>F851+F852+F853</f>
        <v>8206.2</v>
      </c>
      <c r="G850" s="170">
        <f>G851+G852+G853</f>
        <v>5623</v>
      </c>
      <c r="H850" s="226">
        <f t="shared" si="135"/>
        <v>68.52136189710218</v>
      </c>
      <c r="N850" s="83"/>
      <c r="O850" s="83"/>
      <c r="P850" s="83"/>
      <c r="Q850" s="83"/>
      <c r="R850" s="86"/>
    </row>
    <row r="851" spans="1:18" s="28" customFormat="1" ht="17.25" customHeight="1">
      <c r="A851" s="27" t="s">
        <v>159</v>
      </c>
      <c r="B851" s="56" t="s">
        <v>69</v>
      </c>
      <c r="C851" s="56" t="s">
        <v>75</v>
      </c>
      <c r="D851" s="56" t="s">
        <v>245</v>
      </c>
      <c r="E851" s="56" t="s">
        <v>96</v>
      </c>
      <c r="F851" s="55">
        <f>'пр.4 вед.стр.'!G783</f>
        <v>6227.2</v>
      </c>
      <c r="G851" s="170">
        <f>'пр.4 вед.стр.'!H783</f>
        <v>4324.8</v>
      </c>
      <c r="H851" s="226">
        <f t="shared" si="135"/>
        <v>69.45015416238438</v>
      </c>
      <c r="N851" s="83"/>
      <c r="O851" s="83"/>
      <c r="P851" s="83"/>
      <c r="Q851" s="83"/>
      <c r="R851" s="86"/>
    </row>
    <row r="852" spans="1:18" s="28" customFormat="1" ht="29.25" customHeight="1">
      <c r="A852" s="27" t="s">
        <v>97</v>
      </c>
      <c r="B852" s="56" t="s">
        <v>69</v>
      </c>
      <c r="C852" s="56" t="s">
        <v>75</v>
      </c>
      <c r="D852" s="56" t="s">
        <v>245</v>
      </c>
      <c r="E852" s="56" t="s">
        <v>98</v>
      </c>
      <c r="F852" s="55">
        <f>'пр.4 вед.стр.'!G784</f>
        <v>111</v>
      </c>
      <c r="G852" s="170">
        <f>'пр.4 вед.стр.'!H784</f>
        <v>94</v>
      </c>
      <c r="H852" s="226">
        <f t="shared" si="135"/>
        <v>84.68468468468468</v>
      </c>
      <c r="N852" s="83"/>
      <c r="O852" s="83"/>
      <c r="P852" s="83"/>
      <c r="Q852" s="83"/>
      <c r="R852" s="86"/>
    </row>
    <row r="853" spans="1:18" s="28" customFormat="1" ht="27" customHeight="1">
      <c r="A853" s="27" t="s">
        <v>161</v>
      </c>
      <c r="B853" s="56" t="s">
        <v>69</v>
      </c>
      <c r="C853" s="56" t="s">
        <v>75</v>
      </c>
      <c r="D853" s="56" t="s">
        <v>245</v>
      </c>
      <c r="E853" s="56" t="s">
        <v>160</v>
      </c>
      <c r="F853" s="55">
        <f>'пр.4 вед.стр.'!G785</f>
        <v>1868</v>
      </c>
      <c r="G853" s="170">
        <f>'пр.4 вед.стр.'!H785</f>
        <v>1204.2</v>
      </c>
      <c r="H853" s="226">
        <f t="shared" si="135"/>
        <v>64.46466809421841</v>
      </c>
      <c r="N853" s="83"/>
      <c r="O853" s="83"/>
      <c r="P853" s="83"/>
      <c r="Q853" s="83"/>
      <c r="R853" s="86"/>
    </row>
    <row r="854" spans="1:18" s="28" customFormat="1" ht="17.25" customHeight="1">
      <c r="A854" s="27" t="s">
        <v>241</v>
      </c>
      <c r="B854" s="56" t="s">
        <v>69</v>
      </c>
      <c r="C854" s="56" t="s">
        <v>75</v>
      </c>
      <c r="D854" s="56" t="s">
        <v>246</v>
      </c>
      <c r="E854" s="56"/>
      <c r="F854" s="55">
        <f>F855+F858</f>
        <v>357</v>
      </c>
      <c r="G854" s="170">
        <f>G855+G858</f>
        <v>177.3</v>
      </c>
      <c r="H854" s="226">
        <f t="shared" si="135"/>
        <v>49.66386554621849</v>
      </c>
      <c r="N854" s="83"/>
      <c r="O854" s="83"/>
      <c r="P854" s="83"/>
      <c r="Q854" s="83"/>
      <c r="R854" s="86"/>
    </row>
    <row r="855" spans="1:18" s="28" customFormat="1" ht="17.25" customHeight="1">
      <c r="A855" s="27" t="s">
        <v>622</v>
      </c>
      <c r="B855" s="56" t="s">
        <v>69</v>
      </c>
      <c r="C855" s="56" t="s">
        <v>75</v>
      </c>
      <c r="D855" s="56" t="s">
        <v>246</v>
      </c>
      <c r="E855" s="56" t="s">
        <v>105</v>
      </c>
      <c r="F855" s="55">
        <f>F856</f>
        <v>354</v>
      </c>
      <c r="G855" s="170">
        <f>G856</f>
        <v>171.5</v>
      </c>
      <c r="H855" s="226">
        <f t="shared" si="135"/>
        <v>48.44632768361582</v>
      </c>
      <c r="N855" s="83"/>
      <c r="O855" s="83"/>
      <c r="P855" s="83"/>
      <c r="Q855" s="83"/>
      <c r="R855" s="86"/>
    </row>
    <row r="856" spans="1:18" s="28" customFormat="1" ht="17.25" customHeight="1">
      <c r="A856" s="27" t="s">
        <v>99</v>
      </c>
      <c r="B856" s="56" t="s">
        <v>69</v>
      </c>
      <c r="C856" s="56" t="s">
        <v>75</v>
      </c>
      <c r="D856" s="56" t="s">
        <v>246</v>
      </c>
      <c r="E856" s="56" t="s">
        <v>100</v>
      </c>
      <c r="F856" s="55">
        <f>F857</f>
        <v>354</v>
      </c>
      <c r="G856" s="170">
        <f>G857</f>
        <v>171.5</v>
      </c>
      <c r="H856" s="226">
        <f t="shared" si="135"/>
        <v>48.44632768361582</v>
      </c>
      <c r="N856" s="83"/>
      <c r="O856" s="83"/>
      <c r="P856" s="83"/>
      <c r="Q856" s="83"/>
      <c r="R856" s="86"/>
    </row>
    <row r="857" spans="1:18" s="28" customFormat="1" ht="17.25" customHeight="1">
      <c r="A857" s="27" t="s">
        <v>101</v>
      </c>
      <c r="B857" s="56" t="s">
        <v>69</v>
      </c>
      <c r="C857" s="56" t="s">
        <v>75</v>
      </c>
      <c r="D857" s="56" t="s">
        <v>246</v>
      </c>
      <c r="E857" s="56" t="s">
        <v>102</v>
      </c>
      <c r="F857" s="55">
        <f>'пр.4 вед.стр.'!G789</f>
        <v>354</v>
      </c>
      <c r="G857" s="170">
        <f>'пр.4 вед.стр.'!H789</f>
        <v>171.5</v>
      </c>
      <c r="H857" s="226">
        <f t="shared" si="135"/>
        <v>48.44632768361582</v>
      </c>
      <c r="N857" s="83"/>
      <c r="O857" s="83"/>
      <c r="P857" s="83"/>
      <c r="Q857" s="83"/>
      <c r="R857" s="86"/>
    </row>
    <row r="858" spans="1:18" s="28" customFormat="1" ht="17.25" customHeight="1">
      <c r="A858" s="27" t="s">
        <v>129</v>
      </c>
      <c r="B858" s="56" t="s">
        <v>69</v>
      </c>
      <c r="C858" s="56" t="s">
        <v>75</v>
      </c>
      <c r="D858" s="56" t="s">
        <v>246</v>
      </c>
      <c r="E858" s="56" t="s">
        <v>130</v>
      </c>
      <c r="F858" s="55">
        <f>F859</f>
        <v>3</v>
      </c>
      <c r="G858" s="170">
        <f>G859</f>
        <v>5.8</v>
      </c>
      <c r="H858" s="226">
        <f t="shared" si="135"/>
        <v>193.33333333333334</v>
      </c>
      <c r="N858" s="83"/>
      <c r="O858" s="83"/>
      <c r="P858" s="83"/>
      <c r="Q858" s="83"/>
      <c r="R858" s="86"/>
    </row>
    <row r="859" spans="1:18" s="28" customFormat="1" ht="17.25" customHeight="1">
      <c r="A859" s="27" t="s">
        <v>132</v>
      </c>
      <c r="B859" s="56" t="s">
        <v>69</v>
      </c>
      <c r="C859" s="56" t="s">
        <v>75</v>
      </c>
      <c r="D859" s="56" t="s">
        <v>246</v>
      </c>
      <c r="E859" s="56" t="s">
        <v>133</v>
      </c>
      <c r="F859" s="55">
        <f>F860+F861</f>
        <v>3</v>
      </c>
      <c r="G859" s="170">
        <f>G860+G861</f>
        <v>5.8</v>
      </c>
      <c r="H859" s="226">
        <f t="shared" si="135"/>
        <v>193.33333333333334</v>
      </c>
      <c r="N859" s="83"/>
      <c r="O859" s="83"/>
      <c r="P859" s="83"/>
      <c r="Q859" s="83"/>
      <c r="R859" s="86"/>
    </row>
    <row r="860" spans="1:18" s="28" customFormat="1" ht="17.25" customHeight="1">
      <c r="A860" s="27" t="s">
        <v>134</v>
      </c>
      <c r="B860" s="56" t="s">
        <v>69</v>
      </c>
      <c r="C860" s="56" t="s">
        <v>75</v>
      </c>
      <c r="D860" s="56" t="s">
        <v>246</v>
      </c>
      <c r="E860" s="56" t="s">
        <v>135</v>
      </c>
      <c r="F860" s="55">
        <f>'пр.4 вед.стр.'!G792</f>
        <v>1</v>
      </c>
      <c r="G860" s="170">
        <f>'пр.4 вед.стр.'!H792</f>
        <v>5</v>
      </c>
      <c r="H860" s="226">
        <f t="shared" si="135"/>
        <v>500</v>
      </c>
      <c r="N860" s="83"/>
      <c r="O860" s="83"/>
      <c r="P860" s="83"/>
      <c r="Q860" s="83"/>
      <c r="R860" s="86"/>
    </row>
    <row r="861" spans="1:18" s="28" customFormat="1" ht="17.25" customHeight="1">
      <c r="A861" s="27" t="s">
        <v>162</v>
      </c>
      <c r="B861" s="56" t="s">
        <v>69</v>
      </c>
      <c r="C861" s="56" t="s">
        <v>75</v>
      </c>
      <c r="D861" s="56" t="s">
        <v>246</v>
      </c>
      <c r="E861" s="56" t="s">
        <v>136</v>
      </c>
      <c r="F861" s="55">
        <f>'пр.4 вед.стр.'!G793</f>
        <v>2</v>
      </c>
      <c r="G861" s="170">
        <f>'пр.4 вед.стр.'!H793</f>
        <v>0.8</v>
      </c>
      <c r="H861" s="226">
        <f t="shared" si="135"/>
        <v>40</v>
      </c>
      <c r="N861" s="83"/>
      <c r="O861" s="83"/>
      <c r="P861" s="83"/>
      <c r="Q861" s="83"/>
      <c r="R861" s="86"/>
    </row>
    <row r="862" spans="1:18" s="28" customFormat="1" ht="45.75" customHeight="1">
      <c r="A862" s="27" t="s">
        <v>299</v>
      </c>
      <c r="B862" s="56" t="s">
        <v>69</v>
      </c>
      <c r="C862" s="56" t="s">
        <v>75</v>
      </c>
      <c r="D862" s="56" t="s">
        <v>233</v>
      </c>
      <c r="E862" s="56"/>
      <c r="F862" s="55">
        <f>F863</f>
        <v>26651</v>
      </c>
      <c r="G862" s="170">
        <f>G863</f>
        <v>20593.3</v>
      </c>
      <c r="H862" s="226">
        <f t="shared" si="135"/>
        <v>77.27027128437956</v>
      </c>
      <c r="N862" s="83"/>
      <c r="O862" s="83"/>
      <c r="P862" s="83"/>
      <c r="Q862" s="83"/>
      <c r="R862" s="86"/>
    </row>
    <row r="863" spans="1:18" s="28" customFormat="1" ht="33.75" customHeight="1">
      <c r="A863" s="27" t="s">
        <v>482</v>
      </c>
      <c r="B863" s="56" t="s">
        <v>69</v>
      </c>
      <c r="C863" s="56" t="s">
        <v>75</v>
      </c>
      <c r="D863" s="56" t="s">
        <v>382</v>
      </c>
      <c r="E863" s="56"/>
      <c r="F863" s="55">
        <f>F864+F877</f>
        <v>26651</v>
      </c>
      <c r="G863" s="170">
        <f>G864+G877</f>
        <v>20593.3</v>
      </c>
      <c r="H863" s="226">
        <f t="shared" si="135"/>
        <v>77.27027128437956</v>
      </c>
      <c r="N863" s="83"/>
      <c r="O863" s="83"/>
      <c r="P863" s="83"/>
      <c r="Q863" s="83"/>
      <c r="R863" s="86"/>
    </row>
    <row r="864" spans="1:18" s="28" customFormat="1" ht="17.25" customHeight="1">
      <c r="A864" s="27" t="s">
        <v>383</v>
      </c>
      <c r="B864" s="56" t="s">
        <v>69</v>
      </c>
      <c r="C864" s="56" t="s">
        <v>75</v>
      </c>
      <c r="D864" s="56" t="s">
        <v>414</v>
      </c>
      <c r="E864" s="56"/>
      <c r="F864" s="55">
        <f>F865+F870+F873</f>
        <v>13746.6</v>
      </c>
      <c r="G864" s="170">
        <f>G865+G870+G873</f>
        <v>11010.099999999999</v>
      </c>
      <c r="H864" s="226">
        <f t="shared" si="135"/>
        <v>80.0932594241485</v>
      </c>
      <c r="N864" s="83"/>
      <c r="O864" s="83"/>
      <c r="P864" s="83"/>
      <c r="Q864" s="83"/>
      <c r="R864" s="86"/>
    </row>
    <row r="865" spans="1:18" s="28" customFormat="1" ht="47.25" customHeight="1">
      <c r="A865" s="27" t="s">
        <v>103</v>
      </c>
      <c r="B865" s="56" t="s">
        <v>69</v>
      </c>
      <c r="C865" s="56" t="s">
        <v>75</v>
      </c>
      <c r="D865" s="56" t="s">
        <v>414</v>
      </c>
      <c r="E865" s="56" t="s">
        <v>104</v>
      </c>
      <c r="F865" s="55">
        <f>F866</f>
        <v>13052.5</v>
      </c>
      <c r="G865" s="170">
        <f>G866</f>
        <v>10625.3</v>
      </c>
      <c r="H865" s="226">
        <f t="shared" si="135"/>
        <v>81.40432867266807</v>
      </c>
      <c r="N865" s="83"/>
      <c r="O865" s="83"/>
      <c r="P865" s="83"/>
      <c r="Q865" s="83"/>
      <c r="R865" s="86"/>
    </row>
    <row r="866" spans="1:18" s="28" customFormat="1" ht="17.25" customHeight="1">
      <c r="A866" s="27" t="s">
        <v>300</v>
      </c>
      <c r="B866" s="56" t="s">
        <v>69</v>
      </c>
      <c r="C866" s="56" t="s">
        <v>75</v>
      </c>
      <c r="D866" s="56" t="s">
        <v>414</v>
      </c>
      <c r="E866" s="56" t="s">
        <v>302</v>
      </c>
      <c r="F866" s="55">
        <f>F867+F868+F869</f>
        <v>13052.5</v>
      </c>
      <c r="G866" s="170">
        <f>G867+G868+G869</f>
        <v>10625.3</v>
      </c>
      <c r="H866" s="226">
        <f t="shared" si="135"/>
        <v>81.40432867266807</v>
      </c>
      <c r="N866" s="83"/>
      <c r="O866" s="83"/>
      <c r="P866" s="83"/>
      <c r="Q866" s="83"/>
      <c r="R866" s="86"/>
    </row>
    <row r="867" spans="1:18" s="28" customFormat="1" ht="17.25" customHeight="1">
      <c r="A867" s="27" t="s">
        <v>555</v>
      </c>
      <c r="B867" s="56" t="s">
        <v>69</v>
      </c>
      <c r="C867" s="56" t="s">
        <v>75</v>
      </c>
      <c r="D867" s="56" t="s">
        <v>414</v>
      </c>
      <c r="E867" s="56" t="s">
        <v>303</v>
      </c>
      <c r="F867" s="55">
        <f>'пр.4 вед.стр.'!G799</f>
        <v>10401.5</v>
      </c>
      <c r="G867" s="170">
        <f>'пр.4 вед.стр.'!H799</f>
        <v>8090.7</v>
      </c>
      <c r="H867" s="226">
        <f t="shared" si="135"/>
        <v>77.78397346536558</v>
      </c>
      <c r="N867" s="83"/>
      <c r="O867" s="83"/>
      <c r="P867" s="83"/>
      <c r="Q867" s="83"/>
      <c r="R867" s="86"/>
    </row>
    <row r="868" spans="1:18" s="28" customFormat="1" ht="17.25" customHeight="1">
      <c r="A868" s="27" t="s">
        <v>442</v>
      </c>
      <c r="B868" s="56" t="s">
        <v>69</v>
      </c>
      <c r="C868" s="56" t="s">
        <v>75</v>
      </c>
      <c r="D868" s="56" t="s">
        <v>414</v>
      </c>
      <c r="E868" s="56" t="s">
        <v>301</v>
      </c>
      <c r="F868" s="55">
        <f>'пр.4 вед.стр.'!G800</f>
        <v>34.6</v>
      </c>
      <c r="G868" s="170">
        <f>'пр.4 вед.стр.'!H800</f>
        <v>7.5</v>
      </c>
      <c r="H868" s="226">
        <f t="shared" si="135"/>
        <v>21.67630057803468</v>
      </c>
      <c r="N868" s="83"/>
      <c r="O868" s="83"/>
      <c r="P868" s="83"/>
      <c r="Q868" s="83"/>
      <c r="R868" s="86"/>
    </row>
    <row r="869" spans="1:18" s="28" customFormat="1" ht="30.75" customHeight="1">
      <c r="A869" s="27" t="s">
        <v>446</v>
      </c>
      <c r="B869" s="56" t="s">
        <v>69</v>
      </c>
      <c r="C869" s="56" t="s">
        <v>75</v>
      </c>
      <c r="D869" s="56" t="s">
        <v>414</v>
      </c>
      <c r="E869" s="56" t="s">
        <v>304</v>
      </c>
      <c r="F869" s="55">
        <f>'пр.4 вед.стр.'!G801</f>
        <v>2616.4</v>
      </c>
      <c r="G869" s="170">
        <f>'пр.4 вед.стр.'!H801</f>
        <v>2527.1</v>
      </c>
      <c r="H869" s="226">
        <f t="shared" si="135"/>
        <v>96.58691331600672</v>
      </c>
      <c r="N869" s="83"/>
      <c r="O869" s="83"/>
      <c r="P869" s="83"/>
      <c r="Q869" s="83"/>
      <c r="R869" s="86"/>
    </row>
    <row r="870" spans="1:18" s="28" customFormat="1" ht="17.25" customHeight="1">
      <c r="A870" s="27" t="s">
        <v>622</v>
      </c>
      <c r="B870" s="56" t="s">
        <v>69</v>
      </c>
      <c r="C870" s="56" t="s">
        <v>75</v>
      </c>
      <c r="D870" s="56" t="s">
        <v>414</v>
      </c>
      <c r="E870" s="56" t="s">
        <v>105</v>
      </c>
      <c r="F870" s="55">
        <f>F871</f>
        <v>688.1</v>
      </c>
      <c r="G870" s="170">
        <f>G871</f>
        <v>382.8</v>
      </c>
      <c r="H870" s="226">
        <f t="shared" si="135"/>
        <v>55.63144891730853</v>
      </c>
      <c r="N870" s="83"/>
      <c r="O870" s="83"/>
      <c r="P870" s="83"/>
      <c r="Q870" s="83"/>
      <c r="R870" s="86"/>
    </row>
    <row r="871" spans="1:18" s="28" customFormat="1" ht="17.25" customHeight="1">
      <c r="A871" s="27" t="s">
        <v>99</v>
      </c>
      <c r="B871" s="56" t="s">
        <v>69</v>
      </c>
      <c r="C871" s="56" t="s">
        <v>75</v>
      </c>
      <c r="D871" s="56" t="s">
        <v>414</v>
      </c>
      <c r="E871" s="56" t="s">
        <v>100</v>
      </c>
      <c r="F871" s="55">
        <f>F872</f>
        <v>688.1</v>
      </c>
      <c r="G871" s="170">
        <f>G872</f>
        <v>382.8</v>
      </c>
      <c r="H871" s="226">
        <f t="shared" si="135"/>
        <v>55.63144891730853</v>
      </c>
      <c r="N871" s="83"/>
      <c r="O871" s="83"/>
      <c r="P871" s="83"/>
      <c r="Q871" s="83"/>
      <c r="R871" s="86"/>
    </row>
    <row r="872" spans="1:18" s="28" customFormat="1" ht="17.25" customHeight="1">
      <c r="A872" s="27" t="s">
        <v>101</v>
      </c>
      <c r="B872" s="56" t="s">
        <v>69</v>
      </c>
      <c r="C872" s="56" t="s">
        <v>75</v>
      </c>
      <c r="D872" s="56" t="s">
        <v>414</v>
      </c>
      <c r="E872" s="56" t="s">
        <v>102</v>
      </c>
      <c r="F872" s="55">
        <f>'пр.4 вед.стр.'!G804</f>
        <v>688.1</v>
      </c>
      <c r="G872" s="170">
        <f>'пр.4 вед.стр.'!H804</f>
        <v>382.8</v>
      </c>
      <c r="H872" s="226">
        <f t="shared" si="135"/>
        <v>55.63144891730853</v>
      </c>
      <c r="N872" s="83"/>
      <c r="O872" s="83"/>
      <c r="P872" s="83"/>
      <c r="Q872" s="83"/>
      <c r="R872" s="86"/>
    </row>
    <row r="873" spans="1:18" s="28" customFormat="1" ht="17.25" customHeight="1">
      <c r="A873" s="27" t="s">
        <v>129</v>
      </c>
      <c r="B873" s="56" t="s">
        <v>69</v>
      </c>
      <c r="C873" s="56" t="s">
        <v>75</v>
      </c>
      <c r="D873" s="56" t="s">
        <v>414</v>
      </c>
      <c r="E873" s="56" t="s">
        <v>130</v>
      </c>
      <c r="F873" s="55">
        <f>F874</f>
        <v>6</v>
      </c>
      <c r="G873" s="170">
        <f>G874</f>
        <v>2</v>
      </c>
      <c r="H873" s="226">
        <f t="shared" si="135"/>
        <v>33.33333333333333</v>
      </c>
      <c r="N873" s="83"/>
      <c r="O873" s="83"/>
      <c r="P873" s="83"/>
      <c r="Q873" s="83"/>
      <c r="R873" s="86"/>
    </row>
    <row r="874" spans="1:18" s="28" customFormat="1" ht="17.25" customHeight="1">
      <c r="A874" s="27" t="s">
        <v>132</v>
      </c>
      <c r="B874" s="56" t="s">
        <v>69</v>
      </c>
      <c r="C874" s="56" t="s">
        <v>75</v>
      </c>
      <c r="D874" s="56" t="s">
        <v>414</v>
      </c>
      <c r="E874" s="56" t="s">
        <v>133</v>
      </c>
      <c r="F874" s="55">
        <f>F875+F876</f>
        <v>6</v>
      </c>
      <c r="G874" s="170">
        <f>G875+G876</f>
        <v>2</v>
      </c>
      <c r="H874" s="226">
        <f t="shared" si="135"/>
        <v>33.33333333333333</v>
      </c>
      <c r="N874" s="83"/>
      <c r="O874" s="83"/>
      <c r="P874" s="83"/>
      <c r="Q874" s="83"/>
      <c r="R874" s="86"/>
    </row>
    <row r="875" spans="1:18" s="28" customFormat="1" ht="17.25" customHeight="1">
      <c r="A875" s="27" t="s">
        <v>134</v>
      </c>
      <c r="B875" s="56" t="s">
        <v>69</v>
      </c>
      <c r="C875" s="56" t="s">
        <v>75</v>
      </c>
      <c r="D875" s="56" t="s">
        <v>414</v>
      </c>
      <c r="E875" s="56" t="s">
        <v>135</v>
      </c>
      <c r="F875" s="55">
        <f>'пр.4 вед.стр.'!G807</f>
        <v>4</v>
      </c>
      <c r="G875" s="170">
        <f>'пр.4 вед.стр.'!H807</f>
        <v>2</v>
      </c>
      <c r="H875" s="226">
        <f t="shared" si="135"/>
        <v>50</v>
      </c>
      <c r="N875" s="83"/>
      <c r="O875" s="83"/>
      <c r="P875" s="83"/>
      <c r="Q875" s="83"/>
      <c r="R875" s="86"/>
    </row>
    <row r="876" spans="1:18" s="28" customFormat="1" ht="17.25" customHeight="1">
      <c r="A876" s="27" t="s">
        <v>162</v>
      </c>
      <c r="B876" s="56" t="s">
        <v>69</v>
      </c>
      <c r="C876" s="56" t="s">
        <v>75</v>
      </c>
      <c r="D876" s="56" t="s">
        <v>414</v>
      </c>
      <c r="E876" s="56" t="s">
        <v>136</v>
      </c>
      <c r="F876" s="55">
        <f>'пр.4 вед.стр.'!G808</f>
        <v>2</v>
      </c>
      <c r="G876" s="170">
        <f>'пр.4 вед.стр.'!H808</f>
        <v>0</v>
      </c>
      <c r="H876" s="226">
        <f t="shared" si="135"/>
        <v>0</v>
      </c>
      <c r="N876" s="83"/>
      <c r="O876" s="83"/>
      <c r="P876" s="83"/>
      <c r="Q876" s="83"/>
      <c r="R876" s="86"/>
    </row>
    <row r="877" spans="1:18" s="28" customFormat="1" ht="17.25" customHeight="1">
      <c r="A877" s="27" t="s">
        <v>391</v>
      </c>
      <c r="B877" s="56" t="s">
        <v>69</v>
      </c>
      <c r="C877" s="56" t="s">
        <v>75</v>
      </c>
      <c r="D877" s="56" t="s">
        <v>415</v>
      </c>
      <c r="E877" s="56"/>
      <c r="F877" s="55">
        <f>F878+F883+F886</f>
        <v>12904.4</v>
      </c>
      <c r="G877" s="170">
        <f>G878+G883+G886</f>
        <v>9583.2</v>
      </c>
      <c r="H877" s="226">
        <f t="shared" si="135"/>
        <v>74.26304206317226</v>
      </c>
      <c r="N877" s="83"/>
      <c r="O877" s="83"/>
      <c r="P877" s="83"/>
      <c r="Q877" s="83"/>
      <c r="R877" s="86"/>
    </row>
    <row r="878" spans="1:18" s="28" customFormat="1" ht="43.5" customHeight="1">
      <c r="A878" s="27" t="s">
        <v>103</v>
      </c>
      <c r="B878" s="56" t="s">
        <v>69</v>
      </c>
      <c r="C878" s="56" t="s">
        <v>75</v>
      </c>
      <c r="D878" s="56" t="s">
        <v>415</v>
      </c>
      <c r="E878" s="56" t="s">
        <v>104</v>
      </c>
      <c r="F878" s="55">
        <f>F879</f>
        <v>9346</v>
      </c>
      <c r="G878" s="170">
        <f>G879</f>
        <v>7352.5</v>
      </c>
      <c r="H878" s="226">
        <f t="shared" si="135"/>
        <v>78.67001925957628</v>
      </c>
      <c r="N878" s="83"/>
      <c r="O878" s="83"/>
      <c r="P878" s="83"/>
      <c r="Q878" s="83"/>
      <c r="R878" s="86"/>
    </row>
    <row r="879" spans="1:18" s="28" customFormat="1" ht="17.25" customHeight="1">
      <c r="A879" s="27" t="s">
        <v>300</v>
      </c>
      <c r="B879" s="56" t="s">
        <v>69</v>
      </c>
      <c r="C879" s="56" t="s">
        <v>75</v>
      </c>
      <c r="D879" s="56" t="s">
        <v>415</v>
      </c>
      <c r="E879" s="56" t="s">
        <v>302</v>
      </c>
      <c r="F879" s="55">
        <f>F880+F881+F882</f>
        <v>9346</v>
      </c>
      <c r="G879" s="170">
        <f>G880+G881+G882</f>
        <v>7352.5</v>
      </c>
      <c r="H879" s="226">
        <f t="shared" si="135"/>
        <v>78.67001925957628</v>
      </c>
      <c r="N879" s="83"/>
      <c r="O879" s="83"/>
      <c r="P879" s="83"/>
      <c r="Q879" s="83"/>
      <c r="R879" s="86"/>
    </row>
    <row r="880" spans="1:18" s="28" customFormat="1" ht="17.25" customHeight="1">
      <c r="A880" s="27" t="s">
        <v>555</v>
      </c>
      <c r="B880" s="56" t="s">
        <v>69</v>
      </c>
      <c r="C880" s="56" t="s">
        <v>75</v>
      </c>
      <c r="D880" s="56" t="s">
        <v>415</v>
      </c>
      <c r="E880" s="56" t="s">
        <v>303</v>
      </c>
      <c r="F880" s="55">
        <f>'пр.4 вед.стр.'!G812</f>
        <v>7200</v>
      </c>
      <c r="G880" s="170">
        <f>'пр.4 вед.стр.'!H812</f>
        <v>5475.5</v>
      </c>
      <c r="H880" s="226">
        <f t="shared" si="135"/>
        <v>76.04861111111111</v>
      </c>
      <c r="N880" s="83"/>
      <c r="O880" s="83"/>
      <c r="P880" s="83"/>
      <c r="Q880" s="83"/>
      <c r="R880" s="86"/>
    </row>
    <row r="881" spans="1:18" s="28" customFormat="1" ht="17.25" customHeight="1">
      <c r="A881" s="27" t="s">
        <v>442</v>
      </c>
      <c r="B881" s="56" t="s">
        <v>69</v>
      </c>
      <c r="C881" s="56" t="s">
        <v>75</v>
      </c>
      <c r="D881" s="56" t="s">
        <v>415</v>
      </c>
      <c r="E881" s="56" t="s">
        <v>301</v>
      </c>
      <c r="F881" s="55">
        <f>'пр.4 вед.стр.'!G813</f>
        <v>346</v>
      </c>
      <c r="G881" s="170">
        <f>'пр.4 вед.стр.'!H813</f>
        <v>265</v>
      </c>
      <c r="H881" s="226">
        <f t="shared" si="135"/>
        <v>76.58959537572254</v>
      </c>
      <c r="N881" s="83"/>
      <c r="O881" s="83"/>
      <c r="P881" s="83"/>
      <c r="Q881" s="83"/>
      <c r="R881" s="86"/>
    </row>
    <row r="882" spans="1:18" s="28" customFormat="1" ht="36" customHeight="1">
      <c r="A882" s="27" t="s">
        <v>446</v>
      </c>
      <c r="B882" s="56" t="s">
        <v>69</v>
      </c>
      <c r="C882" s="56" t="s">
        <v>75</v>
      </c>
      <c r="D882" s="56" t="s">
        <v>415</v>
      </c>
      <c r="E882" s="56" t="s">
        <v>304</v>
      </c>
      <c r="F882" s="55">
        <f>'пр.4 вед.стр.'!G814</f>
        <v>1800</v>
      </c>
      <c r="G882" s="170">
        <f>'пр.4 вед.стр.'!H814</f>
        <v>1612</v>
      </c>
      <c r="H882" s="226">
        <f t="shared" si="135"/>
        <v>89.55555555555556</v>
      </c>
      <c r="N882" s="83"/>
      <c r="O882" s="83"/>
      <c r="P882" s="83"/>
      <c r="Q882" s="83"/>
      <c r="R882" s="86"/>
    </row>
    <row r="883" spans="1:18" s="28" customFormat="1" ht="17.25" customHeight="1">
      <c r="A883" s="27" t="s">
        <v>622</v>
      </c>
      <c r="B883" s="56" t="s">
        <v>69</v>
      </c>
      <c r="C883" s="56" t="s">
        <v>75</v>
      </c>
      <c r="D883" s="56" t="s">
        <v>415</v>
      </c>
      <c r="E883" s="56" t="s">
        <v>105</v>
      </c>
      <c r="F883" s="55">
        <f>F884</f>
        <v>3371.8</v>
      </c>
      <c r="G883" s="170">
        <f>G884</f>
        <v>2116.2</v>
      </c>
      <c r="H883" s="226">
        <f t="shared" si="135"/>
        <v>62.76172963995491</v>
      </c>
      <c r="N883" s="83"/>
      <c r="O883" s="83"/>
      <c r="P883" s="83"/>
      <c r="Q883" s="83"/>
      <c r="R883" s="86"/>
    </row>
    <row r="884" spans="1:18" s="28" customFormat="1" ht="17.25" customHeight="1">
      <c r="A884" s="27" t="s">
        <v>99</v>
      </c>
      <c r="B884" s="56" t="s">
        <v>69</v>
      </c>
      <c r="C884" s="56" t="s">
        <v>75</v>
      </c>
      <c r="D884" s="56" t="s">
        <v>415</v>
      </c>
      <c r="E884" s="56" t="s">
        <v>100</v>
      </c>
      <c r="F884" s="55">
        <f>F885</f>
        <v>3371.8</v>
      </c>
      <c r="G884" s="170">
        <f>G885</f>
        <v>2116.2</v>
      </c>
      <c r="H884" s="226">
        <f t="shared" si="135"/>
        <v>62.76172963995491</v>
      </c>
      <c r="N884" s="83"/>
      <c r="O884" s="83"/>
      <c r="P884" s="83"/>
      <c r="Q884" s="83"/>
      <c r="R884" s="86"/>
    </row>
    <row r="885" spans="1:18" s="28" customFormat="1" ht="17.25" customHeight="1">
      <c r="A885" s="27" t="s">
        <v>101</v>
      </c>
      <c r="B885" s="56" t="s">
        <v>69</v>
      </c>
      <c r="C885" s="56" t="s">
        <v>75</v>
      </c>
      <c r="D885" s="56" t="s">
        <v>415</v>
      </c>
      <c r="E885" s="56" t="s">
        <v>102</v>
      </c>
      <c r="F885" s="55">
        <f>'пр.4 вед.стр.'!G817</f>
        <v>3371.8</v>
      </c>
      <c r="G885" s="170">
        <f>'пр.4 вед.стр.'!H817</f>
        <v>2116.2</v>
      </c>
      <c r="H885" s="226">
        <f t="shared" si="135"/>
        <v>62.76172963995491</v>
      </c>
      <c r="N885" s="83"/>
      <c r="O885" s="83"/>
      <c r="P885" s="83"/>
      <c r="Q885" s="83"/>
      <c r="R885" s="86"/>
    </row>
    <row r="886" spans="1:18" s="28" customFormat="1" ht="17.25" customHeight="1">
      <c r="A886" s="27" t="s">
        <v>129</v>
      </c>
      <c r="B886" s="56" t="s">
        <v>69</v>
      </c>
      <c r="C886" s="56" t="s">
        <v>75</v>
      </c>
      <c r="D886" s="56" t="s">
        <v>415</v>
      </c>
      <c r="E886" s="56" t="s">
        <v>130</v>
      </c>
      <c r="F886" s="55">
        <f>F887</f>
        <v>186.60000000000002</v>
      </c>
      <c r="G886" s="170">
        <f>G887</f>
        <v>114.5</v>
      </c>
      <c r="H886" s="226">
        <f t="shared" si="135"/>
        <v>61.36120042872454</v>
      </c>
      <c r="N886" s="83"/>
      <c r="O886" s="83"/>
      <c r="P886" s="83"/>
      <c r="Q886" s="83"/>
      <c r="R886" s="86"/>
    </row>
    <row r="887" spans="1:18" s="28" customFormat="1" ht="17.25" customHeight="1">
      <c r="A887" s="27" t="s">
        <v>132</v>
      </c>
      <c r="B887" s="56" t="s">
        <v>69</v>
      </c>
      <c r="C887" s="56" t="s">
        <v>75</v>
      </c>
      <c r="D887" s="56" t="s">
        <v>415</v>
      </c>
      <c r="E887" s="56" t="s">
        <v>133</v>
      </c>
      <c r="F887" s="55">
        <f>F888+F889+F890</f>
        <v>186.60000000000002</v>
      </c>
      <c r="G887" s="170">
        <f>G888+G889+G890</f>
        <v>114.5</v>
      </c>
      <c r="H887" s="226">
        <f t="shared" si="135"/>
        <v>61.36120042872454</v>
      </c>
      <c r="N887" s="83"/>
      <c r="O887" s="83"/>
      <c r="P887" s="83"/>
      <c r="Q887" s="83"/>
      <c r="R887" s="86"/>
    </row>
    <row r="888" spans="1:18" s="28" customFormat="1" ht="17.25" customHeight="1">
      <c r="A888" s="27" t="s">
        <v>134</v>
      </c>
      <c r="B888" s="56" t="s">
        <v>69</v>
      </c>
      <c r="C888" s="56" t="s">
        <v>75</v>
      </c>
      <c r="D888" s="56" t="s">
        <v>415</v>
      </c>
      <c r="E888" s="56" t="s">
        <v>135</v>
      </c>
      <c r="F888" s="55">
        <f>'пр.4 вед.стр.'!G820</f>
        <v>65.2</v>
      </c>
      <c r="G888" s="170">
        <f>'пр.4 вед.стр.'!H820</f>
        <v>49.1</v>
      </c>
      <c r="H888" s="226">
        <f t="shared" si="135"/>
        <v>75.30674846625767</v>
      </c>
      <c r="N888" s="83"/>
      <c r="O888" s="83"/>
      <c r="P888" s="83"/>
      <c r="Q888" s="83"/>
      <c r="R888" s="86"/>
    </row>
    <row r="889" spans="1:18" s="28" customFormat="1" ht="17.25" customHeight="1">
      <c r="A889" s="27" t="s">
        <v>162</v>
      </c>
      <c r="B889" s="56" t="s">
        <v>69</v>
      </c>
      <c r="C889" s="56" t="s">
        <v>75</v>
      </c>
      <c r="D889" s="56" t="s">
        <v>415</v>
      </c>
      <c r="E889" s="56" t="s">
        <v>136</v>
      </c>
      <c r="F889" s="55">
        <f>'пр.4 вед.стр.'!G821</f>
        <v>49.2</v>
      </c>
      <c r="G889" s="170">
        <f>'пр.4 вед.стр.'!H821</f>
        <v>29.6</v>
      </c>
      <c r="H889" s="226">
        <f t="shared" si="135"/>
        <v>60.162601626016254</v>
      </c>
      <c r="N889" s="83"/>
      <c r="O889" s="83"/>
      <c r="P889" s="83"/>
      <c r="Q889" s="83"/>
      <c r="R889" s="86"/>
    </row>
    <row r="890" spans="1:18" s="28" customFormat="1" ht="17.25" customHeight="1">
      <c r="A890" s="27" t="s">
        <v>163</v>
      </c>
      <c r="B890" s="56" t="s">
        <v>69</v>
      </c>
      <c r="C890" s="56" t="s">
        <v>75</v>
      </c>
      <c r="D890" s="56" t="s">
        <v>415</v>
      </c>
      <c r="E890" s="56" t="s">
        <v>164</v>
      </c>
      <c r="F890" s="55">
        <f>'пр.4 вед.стр.'!G822</f>
        <v>72.2</v>
      </c>
      <c r="G890" s="170">
        <f>'пр.4 вед.стр.'!H822</f>
        <v>35.8</v>
      </c>
      <c r="H890" s="226">
        <f t="shared" si="135"/>
        <v>49.584487534626035</v>
      </c>
      <c r="N890" s="83"/>
      <c r="O890" s="83"/>
      <c r="P890" s="83"/>
      <c r="Q890" s="83"/>
      <c r="R890" s="86"/>
    </row>
    <row r="891" spans="1:18" s="28" customFormat="1" ht="24.75" customHeight="1">
      <c r="A891" s="108" t="s">
        <v>453</v>
      </c>
      <c r="B891" s="56" t="s">
        <v>69</v>
      </c>
      <c r="C891" s="56" t="s">
        <v>75</v>
      </c>
      <c r="D891" s="148" t="s">
        <v>194</v>
      </c>
      <c r="E891" s="56"/>
      <c r="F891" s="55">
        <f>F892+F903</f>
        <v>1892.9</v>
      </c>
      <c r="G891" s="170">
        <f>G892+G903</f>
        <v>1379</v>
      </c>
      <c r="H891" s="226">
        <f t="shared" si="135"/>
        <v>72.85118072798352</v>
      </c>
      <c r="N891" s="83"/>
      <c r="O891" s="83"/>
      <c r="P891" s="83"/>
      <c r="Q891" s="83"/>
      <c r="R891" s="86"/>
    </row>
    <row r="892" spans="1:18" s="28" customFormat="1" ht="17.25" customHeight="1">
      <c r="A892" s="108" t="s">
        <v>260</v>
      </c>
      <c r="B892" s="56" t="s">
        <v>69</v>
      </c>
      <c r="C892" s="56" t="s">
        <v>75</v>
      </c>
      <c r="D892" s="148" t="s">
        <v>346</v>
      </c>
      <c r="E892" s="56"/>
      <c r="F892" s="55">
        <f>F897+F893</f>
        <v>140</v>
      </c>
      <c r="G892" s="170">
        <f>G897+G893</f>
        <v>100</v>
      </c>
      <c r="H892" s="226">
        <f t="shared" si="135"/>
        <v>71.42857142857143</v>
      </c>
      <c r="N892" s="83"/>
      <c r="O892" s="83"/>
      <c r="P892" s="83"/>
      <c r="Q892" s="83"/>
      <c r="R892" s="86"/>
    </row>
    <row r="893" spans="1:18" s="28" customFormat="1" ht="17.25" customHeight="1">
      <c r="A893" s="108" t="s">
        <v>556</v>
      </c>
      <c r="B893" s="56" t="s">
        <v>69</v>
      </c>
      <c r="C893" s="56" t="s">
        <v>75</v>
      </c>
      <c r="D893" s="148" t="s">
        <v>347</v>
      </c>
      <c r="E893" s="56"/>
      <c r="F893" s="55">
        <f aca="true" t="shared" si="136" ref="F893:G895">F894</f>
        <v>30</v>
      </c>
      <c r="G893" s="170">
        <f t="shared" si="136"/>
        <v>30</v>
      </c>
      <c r="H893" s="226">
        <f aca="true" t="shared" si="137" ref="H893:H956">G893/F893*100</f>
        <v>100</v>
      </c>
      <c r="N893" s="83"/>
      <c r="O893" s="83"/>
      <c r="P893" s="83"/>
      <c r="Q893" s="83"/>
      <c r="R893" s="86"/>
    </row>
    <row r="894" spans="1:18" s="28" customFormat="1" ht="17.25" customHeight="1">
      <c r="A894" s="27" t="s">
        <v>622</v>
      </c>
      <c r="B894" s="56" t="s">
        <v>69</v>
      </c>
      <c r="C894" s="56" t="s">
        <v>75</v>
      </c>
      <c r="D894" s="148" t="s">
        <v>347</v>
      </c>
      <c r="E894" s="56" t="s">
        <v>105</v>
      </c>
      <c r="F894" s="55">
        <f t="shared" si="136"/>
        <v>30</v>
      </c>
      <c r="G894" s="170">
        <f t="shared" si="136"/>
        <v>30</v>
      </c>
      <c r="H894" s="226">
        <f t="shared" si="137"/>
        <v>100</v>
      </c>
      <c r="N894" s="83"/>
      <c r="O894" s="83"/>
      <c r="P894" s="83"/>
      <c r="Q894" s="83"/>
      <c r="R894" s="86"/>
    </row>
    <row r="895" spans="1:18" s="28" customFormat="1" ht="17.25" customHeight="1">
      <c r="A895" s="27" t="s">
        <v>99</v>
      </c>
      <c r="B895" s="56" t="s">
        <v>69</v>
      </c>
      <c r="C895" s="56" t="s">
        <v>75</v>
      </c>
      <c r="D895" s="148" t="s">
        <v>347</v>
      </c>
      <c r="E895" s="56" t="s">
        <v>100</v>
      </c>
      <c r="F895" s="55">
        <f t="shared" si="136"/>
        <v>30</v>
      </c>
      <c r="G895" s="170">
        <f t="shared" si="136"/>
        <v>30</v>
      </c>
      <c r="H895" s="226">
        <f t="shared" si="137"/>
        <v>100</v>
      </c>
      <c r="N895" s="83"/>
      <c r="O895" s="83"/>
      <c r="P895" s="83"/>
      <c r="Q895" s="83"/>
      <c r="R895" s="86"/>
    </row>
    <row r="896" spans="1:18" s="28" customFormat="1" ht="17.25" customHeight="1">
      <c r="A896" s="27" t="s">
        <v>101</v>
      </c>
      <c r="B896" s="56" t="s">
        <v>69</v>
      </c>
      <c r="C896" s="56" t="s">
        <v>75</v>
      </c>
      <c r="D896" s="148" t="s">
        <v>347</v>
      </c>
      <c r="E896" s="56" t="s">
        <v>102</v>
      </c>
      <c r="F896" s="55">
        <f>'пр.4 вед.стр.'!G828</f>
        <v>30</v>
      </c>
      <c r="G896" s="170">
        <f>'пр.4 вед.стр.'!H828</f>
        <v>30</v>
      </c>
      <c r="H896" s="226">
        <f t="shared" si="137"/>
        <v>100</v>
      </c>
      <c r="N896" s="83"/>
      <c r="O896" s="83"/>
      <c r="P896" s="83"/>
      <c r="Q896" s="83"/>
      <c r="R896" s="86"/>
    </row>
    <row r="897" spans="1:18" s="28" customFormat="1" ht="33.75" customHeight="1">
      <c r="A897" s="108" t="s">
        <v>195</v>
      </c>
      <c r="B897" s="56" t="s">
        <v>69</v>
      </c>
      <c r="C897" s="56" t="s">
        <v>75</v>
      </c>
      <c r="D897" s="148" t="s">
        <v>348</v>
      </c>
      <c r="E897" s="56"/>
      <c r="F897" s="55">
        <f>F898+F901</f>
        <v>110</v>
      </c>
      <c r="G897" s="170">
        <f>G898+G901</f>
        <v>70</v>
      </c>
      <c r="H897" s="226">
        <f t="shared" si="137"/>
        <v>63.63636363636363</v>
      </c>
      <c r="N897" s="83"/>
      <c r="O897" s="83"/>
      <c r="P897" s="83"/>
      <c r="Q897" s="83"/>
      <c r="R897" s="86"/>
    </row>
    <row r="898" spans="1:18" s="28" customFormat="1" ht="17.25" customHeight="1">
      <c r="A898" s="27" t="s">
        <v>622</v>
      </c>
      <c r="B898" s="56" t="s">
        <v>69</v>
      </c>
      <c r="C898" s="56" t="s">
        <v>75</v>
      </c>
      <c r="D898" s="148" t="s">
        <v>348</v>
      </c>
      <c r="E898" s="56" t="s">
        <v>105</v>
      </c>
      <c r="F898" s="55">
        <f>F899</f>
        <v>70</v>
      </c>
      <c r="G898" s="170">
        <f>G899</f>
        <v>50</v>
      </c>
      <c r="H898" s="226">
        <f t="shared" si="137"/>
        <v>71.42857142857143</v>
      </c>
      <c r="N898" s="83"/>
      <c r="O898" s="83"/>
      <c r="P898" s="83"/>
      <c r="Q898" s="83"/>
      <c r="R898" s="86"/>
    </row>
    <row r="899" spans="1:18" s="28" customFormat="1" ht="17.25" customHeight="1">
      <c r="A899" s="27" t="s">
        <v>99</v>
      </c>
      <c r="B899" s="56" t="s">
        <v>69</v>
      </c>
      <c r="C899" s="56" t="s">
        <v>75</v>
      </c>
      <c r="D899" s="148" t="s">
        <v>348</v>
      </c>
      <c r="E899" s="56" t="s">
        <v>100</v>
      </c>
      <c r="F899" s="55">
        <f>F900</f>
        <v>70</v>
      </c>
      <c r="G899" s="170">
        <f>G900</f>
        <v>50</v>
      </c>
      <c r="H899" s="226">
        <f t="shared" si="137"/>
        <v>71.42857142857143</v>
      </c>
      <c r="N899" s="83"/>
      <c r="O899" s="83"/>
      <c r="P899" s="83"/>
      <c r="Q899" s="83"/>
      <c r="R899" s="86"/>
    </row>
    <row r="900" spans="1:18" s="28" customFormat="1" ht="17.25" customHeight="1">
      <c r="A900" s="27" t="s">
        <v>101</v>
      </c>
      <c r="B900" s="56" t="s">
        <v>69</v>
      </c>
      <c r="C900" s="56" t="s">
        <v>75</v>
      </c>
      <c r="D900" s="148" t="s">
        <v>348</v>
      </c>
      <c r="E900" s="56" t="s">
        <v>102</v>
      </c>
      <c r="F900" s="55">
        <f>'пр.4 вед.стр.'!G832</f>
        <v>70</v>
      </c>
      <c r="G900" s="170">
        <f>'пр.4 вед.стр.'!H832</f>
        <v>50</v>
      </c>
      <c r="H900" s="226">
        <f t="shared" si="137"/>
        <v>71.42857142857143</v>
      </c>
      <c r="N900" s="83"/>
      <c r="O900" s="83"/>
      <c r="P900" s="83"/>
      <c r="Q900" s="83"/>
      <c r="R900" s="86"/>
    </row>
    <row r="901" spans="1:18" s="28" customFormat="1" ht="17.25" customHeight="1">
      <c r="A901" s="27" t="s">
        <v>118</v>
      </c>
      <c r="B901" s="56" t="s">
        <v>69</v>
      </c>
      <c r="C901" s="56" t="s">
        <v>75</v>
      </c>
      <c r="D901" s="148" t="s">
        <v>348</v>
      </c>
      <c r="E901" s="56" t="s">
        <v>119</v>
      </c>
      <c r="F901" s="55">
        <f>F902</f>
        <v>40</v>
      </c>
      <c r="G901" s="170">
        <f>G902</f>
        <v>20</v>
      </c>
      <c r="H901" s="226">
        <f t="shared" si="137"/>
        <v>50</v>
      </c>
      <c r="N901" s="83"/>
      <c r="O901" s="83"/>
      <c r="P901" s="83"/>
      <c r="Q901" s="83"/>
      <c r="R901" s="86"/>
    </row>
    <row r="902" spans="1:18" s="28" customFormat="1" ht="17.25" customHeight="1">
      <c r="A902" s="27" t="s">
        <v>150</v>
      </c>
      <c r="B902" s="56" t="s">
        <v>69</v>
      </c>
      <c r="C902" s="56" t="s">
        <v>75</v>
      </c>
      <c r="D902" s="148" t="s">
        <v>348</v>
      </c>
      <c r="E902" s="56" t="s">
        <v>149</v>
      </c>
      <c r="F902" s="55">
        <f>'пр.4 вед.стр.'!G834</f>
        <v>40</v>
      </c>
      <c r="G902" s="170">
        <f>'пр.4 вед.стр.'!H834</f>
        <v>20</v>
      </c>
      <c r="H902" s="226">
        <f t="shared" si="137"/>
        <v>50</v>
      </c>
      <c r="N902" s="83"/>
      <c r="O902" s="83"/>
      <c r="P902" s="83"/>
      <c r="Q902" s="83"/>
      <c r="R902" s="86"/>
    </row>
    <row r="903" spans="1:18" s="28" customFormat="1" ht="27.75" customHeight="1">
      <c r="A903" s="27" t="s">
        <v>455</v>
      </c>
      <c r="B903" s="56" t="s">
        <v>69</v>
      </c>
      <c r="C903" s="56" t="s">
        <v>75</v>
      </c>
      <c r="D903" s="56" t="s">
        <v>512</v>
      </c>
      <c r="E903" s="56"/>
      <c r="F903" s="55">
        <f aca="true" t="shared" si="138" ref="F903:G905">F904</f>
        <v>1752.9</v>
      </c>
      <c r="G903" s="170">
        <f t="shared" si="138"/>
        <v>1279</v>
      </c>
      <c r="H903" s="226">
        <f t="shared" si="137"/>
        <v>72.96480118660506</v>
      </c>
      <c r="N903" s="83"/>
      <c r="O903" s="83"/>
      <c r="P903" s="83"/>
      <c r="Q903" s="83"/>
      <c r="R903" s="86"/>
    </row>
    <row r="904" spans="1:18" s="28" customFormat="1" ht="30" customHeight="1">
      <c r="A904" s="27" t="s">
        <v>456</v>
      </c>
      <c r="B904" s="56" t="s">
        <v>69</v>
      </c>
      <c r="C904" s="56" t="s">
        <v>75</v>
      </c>
      <c r="D904" s="56" t="s">
        <v>626</v>
      </c>
      <c r="E904" s="56"/>
      <c r="F904" s="55">
        <f t="shared" si="138"/>
        <v>1752.9</v>
      </c>
      <c r="G904" s="170">
        <f t="shared" si="138"/>
        <v>1279</v>
      </c>
      <c r="H904" s="226">
        <f t="shared" si="137"/>
        <v>72.96480118660506</v>
      </c>
      <c r="N904" s="83"/>
      <c r="O904" s="83"/>
      <c r="P904" s="83"/>
      <c r="Q904" s="83"/>
      <c r="R904" s="86"/>
    </row>
    <row r="905" spans="1:18" s="28" customFormat="1" ht="24.75" customHeight="1">
      <c r="A905" s="27" t="s">
        <v>103</v>
      </c>
      <c r="B905" s="56" t="s">
        <v>69</v>
      </c>
      <c r="C905" s="56" t="s">
        <v>75</v>
      </c>
      <c r="D905" s="56" t="s">
        <v>626</v>
      </c>
      <c r="E905" s="56" t="s">
        <v>104</v>
      </c>
      <c r="F905" s="55">
        <f t="shared" si="138"/>
        <v>1752.9</v>
      </c>
      <c r="G905" s="170">
        <f t="shared" si="138"/>
        <v>1279</v>
      </c>
      <c r="H905" s="226">
        <f t="shared" si="137"/>
        <v>72.96480118660506</v>
      </c>
      <c r="N905" s="83"/>
      <c r="O905" s="83"/>
      <c r="P905" s="83"/>
      <c r="Q905" s="83"/>
      <c r="R905" s="86"/>
    </row>
    <row r="906" spans="1:18" s="28" customFormat="1" ht="17.25" customHeight="1">
      <c r="A906" s="27" t="s">
        <v>94</v>
      </c>
      <c r="B906" s="56" t="s">
        <v>69</v>
      </c>
      <c r="C906" s="56" t="s">
        <v>75</v>
      </c>
      <c r="D906" s="56" t="s">
        <v>626</v>
      </c>
      <c r="E906" s="56" t="s">
        <v>95</v>
      </c>
      <c r="F906" s="55">
        <f>F907+F908</f>
        <v>1752.9</v>
      </c>
      <c r="G906" s="170">
        <f>G907+G908</f>
        <v>1279</v>
      </c>
      <c r="H906" s="226">
        <f t="shared" si="137"/>
        <v>72.96480118660506</v>
      </c>
      <c r="N906" s="83"/>
      <c r="O906" s="83"/>
      <c r="P906" s="83"/>
      <c r="Q906" s="83"/>
      <c r="R906" s="86"/>
    </row>
    <row r="907" spans="1:18" s="28" customFormat="1" ht="17.25" customHeight="1">
      <c r="A907" s="27" t="s">
        <v>159</v>
      </c>
      <c r="B907" s="56" t="s">
        <v>69</v>
      </c>
      <c r="C907" s="56" t="s">
        <v>75</v>
      </c>
      <c r="D907" s="56" t="s">
        <v>626</v>
      </c>
      <c r="E907" s="56" t="s">
        <v>96</v>
      </c>
      <c r="F907" s="55">
        <f>'пр.4 вед.стр.'!G216</f>
        <v>1346.3</v>
      </c>
      <c r="G907" s="170">
        <f>'пр.4 вед.стр.'!H216</f>
        <v>896.8</v>
      </c>
      <c r="H907" s="226">
        <f t="shared" si="137"/>
        <v>66.61219639010622</v>
      </c>
      <c r="N907" s="83"/>
      <c r="O907" s="83"/>
      <c r="P907" s="83"/>
      <c r="Q907" s="83"/>
      <c r="R907" s="86"/>
    </row>
    <row r="908" spans="1:18" s="28" customFormat="1" ht="33" customHeight="1">
      <c r="A908" s="27" t="s">
        <v>161</v>
      </c>
      <c r="B908" s="56" t="s">
        <v>69</v>
      </c>
      <c r="C908" s="56" t="s">
        <v>75</v>
      </c>
      <c r="D908" s="56" t="s">
        <v>626</v>
      </c>
      <c r="E908" s="56" t="s">
        <v>160</v>
      </c>
      <c r="F908" s="55">
        <f>'пр.4 вед.стр.'!G217</f>
        <v>406.6</v>
      </c>
      <c r="G908" s="170">
        <f>'пр.4 вед.стр.'!H217</f>
        <v>382.2</v>
      </c>
      <c r="H908" s="226">
        <f t="shared" si="137"/>
        <v>93.9990162321692</v>
      </c>
      <c r="N908" s="83"/>
      <c r="O908" s="83"/>
      <c r="P908" s="83"/>
      <c r="Q908" s="83"/>
      <c r="R908" s="86"/>
    </row>
    <row r="909" spans="1:18" s="28" customFormat="1" ht="17.25" customHeight="1">
      <c r="A909" s="58" t="s">
        <v>146</v>
      </c>
      <c r="B909" s="60" t="s">
        <v>73</v>
      </c>
      <c r="C909" s="60" t="s">
        <v>36</v>
      </c>
      <c r="D909" s="60"/>
      <c r="E909" s="60"/>
      <c r="F909" s="61">
        <f>F910+F1018</f>
        <v>49049.200000000004</v>
      </c>
      <c r="G909" s="169">
        <f>G910+G1018</f>
        <v>31437.899999999998</v>
      </c>
      <c r="H909" s="228">
        <f t="shared" si="137"/>
        <v>64.09462335777137</v>
      </c>
      <c r="N909" s="83"/>
      <c r="O909" s="83"/>
      <c r="P909" s="83"/>
      <c r="Q909" s="83"/>
      <c r="R909" s="86"/>
    </row>
    <row r="910" spans="1:18" s="28" customFormat="1" ht="17.25" customHeight="1">
      <c r="A910" s="58" t="s">
        <v>12</v>
      </c>
      <c r="B910" s="60" t="s">
        <v>73</v>
      </c>
      <c r="C910" s="60" t="s">
        <v>66</v>
      </c>
      <c r="D910" s="60"/>
      <c r="E910" s="60"/>
      <c r="F910" s="61">
        <f>F911+F917+F935+F979+F991+F998+F1012+F972</f>
        <v>36898.3</v>
      </c>
      <c r="G910" s="169">
        <f>G911+G917+G935+G979+G991+G998+G1012+G972</f>
        <v>22762</v>
      </c>
      <c r="H910" s="228">
        <f t="shared" si="137"/>
        <v>61.688478873010396</v>
      </c>
      <c r="N910" s="83"/>
      <c r="O910" s="83"/>
      <c r="P910" s="83"/>
      <c r="Q910" s="83"/>
      <c r="R910" s="86"/>
    </row>
    <row r="911" spans="1:18" s="28" customFormat="1" ht="30.75" customHeight="1">
      <c r="A911" s="108" t="s">
        <v>431</v>
      </c>
      <c r="B911" s="56" t="s">
        <v>73</v>
      </c>
      <c r="C911" s="56" t="s">
        <v>66</v>
      </c>
      <c r="D911" s="148" t="s">
        <v>192</v>
      </c>
      <c r="E911" s="56"/>
      <c r="F911" s="55">
        <f aca="true" t="shared" si="139" ref="F911:G915">F912</f>
        <v>300</v>
      </c>
      <c r="G911" s="170">
        <f t="shared" si="139"/>
        <v>300</v>
      </c>
      <c r="H911" s="226">
        <f t="shared" si="137"/>
        <v>100</v>
      </c>
      <c r="N911" s="83"/>
      <c r="O911" s="83"/>
      <c r="P911" s="83"/>
      <c r="Q911" s="83"/>
      <c r="R911" s="86"/>
    </row>
    <row r="912" spans="1:18" s="28" customFormat="1" ht="29.25" customHeight="1">
      <c r="A912" s="108" t="s">
        <v>263</v>
      </c>
      <c r="B912" s="56" t="s">
        <v>73</v>
      </c>
      <c r="C912" s="56" t="s">
        <v>66</v>
      </c>
      <c r="D912" s="148" t="s">
        <v>560</v>
      </c>
      <c r="E912" s="56"/>
      <c r="F912" s="55">
        <f t="shared" si="139"/>
        <v>300</v>
      </c>
      <c r="G912" s="170">
        <f t="shared" si="139"/>
        <v>300</v>
      </c>
      <c r="H912" s="226">
        <f t="shared" si="137"/>
        <v>100</v>
      </c>
      <c r="N912" s="83"/>
      <c r="O912" s="83"/>
      <c r="P912" s="83"/>
      <c r="Q912" s="83"/>
      <c r="R912" s="86"/>
    </row>
    <row r="913" spans="1:18" s="28" customFormat="1" ht="17.25" customHeight="1">
      <c r="A913" s="108" t="s">
        <v>202</v>
      </c>
      <c r="B913" s="56" t="s">
        <v>73</v>
      </c>
      <c r="C913" s="56" t="s">
        <v>66</v>
      </c>
      <c r="D913" s="148" t="s">
        <v>561</v>
      </c>
      <c r="E913" s="56"/>
      <c r="F913" s="55">
        <f t="shared" si="139"/>
        <v>300</v>
      </c>
      <c r="G913" s="170">
        <f t="shared" si="139"/>
        <v>300</v>
      </c>
      <c r="H913" s="226">
        <f t="shared" si="137"/>
        <v>100</v>
      </c>
      <c r="N913" s="83"/>
      <c r="O913" s="83"/>
      <c r="P913" s="83"/>
      <c r="Q913" s="83"/>
      <c r="R913" s="86"/>
    </row>
    <row r="914" spans="1:18" s="28" customFormat="1" ht="28.5" customHeight="1">
      <c r="A914" s="27" t="s">
        <v>106</v>
      </c>
      <c r="B914" s="56" t="s">
        <v>73</v>
      </c>
      <c r="C914" s="56" t="s">
        <v>66</v>
      </c>
      <c r="D914" s="148" t="s">
        <v>561</v>
      </c>
      <c r="E914" s="56" t="s">
        <v>107</v>
      </c>
      <c r="F914" s="55">
        <f t="shared" si="139"/>
        <v>300</v>
      </c>
      <c r="G914" s="170">
        <f t="shared" si="139"/>
        <v>300</v>
      </c>
      <c r="H914" s="226">
        <f t="shared" si="137"/>
        <v>100</v>
      </c>
      <c r="N914" s="83"/>
      <c r="O914" s="83"/>
      <c r="P914" s="83"/>
      <c r="Q914" s="83"/>
      <c r="R914" s="86"/>
    </row>
    <row r="915" spans="1:18" s="28" customFormat="1" ht="17.25" customHeight="1">
      <c r="A915" s="27" t="s">
        <v>112</v>
      </c>
      <c r="B915" s="56" t="s">
        <v>73</v>
      </c>
      <c r="C915" s="56" t="s">
        <v>66</v>
      </c>
      <c r="D915" s="148" t="s">
        <v>561</v>
      </c>
      <c r="E915" s="56" t="s">
        <v>113</v>
      </c>
      <c r="F915" s="55">
        <f t="shared" si="139"/>
        <v>300</v>
      </c>
      <c r="G915" s="170">
        <f t="shared" si="139"/>
        <v>300</v>
      </c>
      <c r="H915" s="226">
        <f t="shared" si="137"/>
        <v>100</v>
      </c>
      <c r="N915" s="83"/>
      <c r="O915" s="83"/>
      <c r="P915" s="83"/>
      <c r="Q915" s="83"/>
      <c r="R915" s="86"/>
    </row>
    <row r="916" spans="1:18" s="28" customFormat="1" ht="17.25" customHeight="1">
      <c r="A916" s="27" t="s">
        <v>116</v>
      </c>
      <c r="B916" s="56" t="s">
        <v>73</v>
      </c>
      <c r="C916" s="56" t="s">
        <v>66</v>
      </c>
      <c r="D916" s="148" t="s">
        <v>561</v>
      </c>
      <c r="E916" s="56" t="s">
        <v>117</v>
      </c>
      <c r="F916" s="55">
        <f>'пр.4 вед.стр.'!G939</f>
        <v>300</v>
      </c>
      <c r="G916" s="170">
        <f>'пр.4 вед.стр.'!H939</f>
        <v>300</v>
      </c>
      <c r="H916" s="226">
        <f t="shared" si="137"/>
        <v>100</v>
      </c>
      <c r="N916" s="83"/>
      <c r="O916" s="83"/>
      <c r="P916" s="83"/>
      <c r="Q916" s="83"/>
      <c r="R916" s="86"/>
    </row>
    <row r="917" spans="1:18" s="28" customFormat="1" ht="25.5" customHeight="1">
      <c r="A917" s="108" t="s">
        <v>523</v>
      </c>
      <c r="B917" s="56" t="s">
        <v>73</v>
      </c>
      <c r="C917" s="56" t="s">
        <v>66</v>
      </c>
      <c r="D917" s="148" t="s">
        <v>183</v>
      </c>
      <c r="E917" s="56"/>
      <c r="F917" s="55">
        <f>F918</f>
        <v>434</v>
      </c>
      <c r="G917" s="170">
        <f>G918</f>
        <v>202.7</v>
      </c>
      <c r="H917" s="226">
        <f t="shared" si="137"/>
        <v>46.70506912442396</v>
      </c>
      <c r="N917" s="83"/>
      <c r="O917" s="83"/>
      <c r="P917" s="83"/>
      <c r="Q917" s="83"/>
      <c r="R917" s="86"/>
    </row>
    <row r="918" spans="1:18" s="28" customFormat="1" ht="25.5" customHeight="1">
      <c r="A918" s="108" t="s">
        <v>256</v>
      </c>
      <c r="B918" s="56" t="s">
        <v>73</v>
      </c>
      <c r="C918" s="56" t="s">
        <v>66</v>
      </c>
      <c r="D918" s="148" t="s">
        <v>332</v>
      </c>
      <c r="E918" s="56"/>
      <c r="F918" s="55">
        <f>F919+F923+F927+F931</f>
        <v>434</v>
      </c>
      <c r="G918" s="170">
        <f>G919+G923+G927+G931</f>
        <v>202.7</v>
      </c>
      <c r="H918" s="226">
        <f t="shared" si="137"/>
        <v>46.70506912442396</v>
      </c>
      <c r="N918" s="83"/>
      <c r="O918" s="83"/>
      <c r="P918" s="83"/>
      <c r="Q918" s="83"/>
      <c r="R918" s="86"/>
    </row>
    <row r="919" spans="1:18" s="28" customFormat="1" ht="17.25" customHeight="1">
      <c r="A919" s="108" t="s">
        <v>182</v>
      </c>
      <c r="B919" s="56" t="s">
        <v>73</v>
      </c>
      <c r="C919" s="56" t="s">
        <v>66</v>
      </c>
      <c r="D919" s="148" t="s">
        <v>333</v>
      </c>
      <c r="E919" s="56"/>
      <c r="F919" s="55">
        <f aca="true" t="shared" si="140" ref="F919:G921">F920</f>
        <v>275</v>
      </c>
      <c r="G919" s="170">
        <f t="shared" si="140"/>
        <v>112.7</v>
      </c>
      <c r="H919" s="226">
        <f t="shared" si="137"/>
        <v>40.98181818181818</v>
      </c>
      <c r="N919" s="83"/>
      <c r="O919" s="83"/>
      <c r="P919" s="83"/>
      <c r="Q919" s="83"/>
      <c r="R919" s="86"/>
    </row>
    <row r="920" spans="1:18" s="28" customFormat="1" ht="30" customHeight="1">
      <c r="A920" s="27" t="s">
        <v>106</v>
      </c>
      <c r="B920" s="56" t="s">
        <v>73</v>
      </c>
      <c r="C920" s="56" t="s">
        <v>66</v>
      </c>
      <c r="D920" s="148" t="s">
        <v>333</v>
      </c>
      <c r="E920" s="56" t="s">
        <v>107</v>
      </c>
      <c r="F920" s="55">
        <f t="shared" si="140"/>
        <v>275</v>
      </c>
      <c r="G920" s="170">
        <f t="shared" si="140"/>
        <v>112.7</v>
      </c>
      <c r="H920" s="226">
        <f t="shared" si="137"/>
        <v>40.98181818181818</v>
      </c>
      <c r="N920" s="83"/>
      <c r="O920" s="83"/>
      <c r="P920" s="83"/>
      <c r="Q920" s="83"/>
      <c r="R920" s="86"/>
    </row>
    <row r="921" spans="1:18" s="28" customFormat="1" ht="17.25" customHeight="1">
      <c r="A921" s="27" t="s">
        <v>112</v>
      </c>
      <c r="B921" s="56" t="s">
        <v>73</v>
      </c>
      <c r="C921" s="56" t="s">
        <v>66</v>
      </c>
      <c r="D921" s="148" t="s">
        <v>333</v>
      </c>
      <c r="E921" s="56" t="s">
        <v>113</v>
      </c>
      <c r="F921" s="55">
        <f t="shared" si="140"/>
        <v>275</v>
      </c>
      <c r="G921" s="170">
        <f t="shared" si="140"/>
        <v>112.7</v>
      </c>
      <c r="H921" s="226">
        <f t="shared" si="137"/>
        <v>40.98181818181818</v>
      </c>
      <c r="N921" s="83"/>
      <c r="O921" s="83"/>
      <c r="P921" s="83"/>
      <c r="Q921" s="83"/>
      <c r="R921" s="86"/>
    </row>
    <row r="922" spans="1:18" s="28" customFormat="1" ht="17.25" customHeight="1">
      <c r="A922" s="27" t="s">
        <v>116</v>
      </c>
      <c r="B922" s="56" t="s">
        <v>73</v>
      </c>
      <c r="C922" s="56" t="s">
        <v>66</v>
      </c>
      <c r="D922" s="148" t="s">
        <v>333</v>
      </c>
      <c r="E922" s="56" t="s">
        <v>117</v>
      </c>
      <c r="F922" s="55">
        <f>'пр.4 вед.стр.'!G945</f>
        <v>275</v>
      </c>
      <c r="G922" s="170">
        <f>'пр.4 вед.стр.'!H945</f>
        <v>112.7</v>
      </c>
      <c r="H922" s="226">
        <f t="shared" si="137"/>
        <v>40.98181818181818</v>
      </c>
      <c r="N922" s="83"/>
      <c r="O922" s="83"/>
      <c r="P922" s="83"/>
      <c r="Q922" s="83"/>
      <c r="R922" s="86"/>
    </row>
    <row r="923" spans="1:18" s="28" customFormat="1" ht="17.25" customHeight="1">
      <c r="A923" s="108" t="s">
        <v>185</v>
      </c>
      <c r="B923" s="56" t="s">
        <v>73</v>
      </c>
      <c r="C923" s="56" t="s">
        <v>66</v>
      </c>
      <c r="D923" s="148" t="s">
        <v>337</v>
      </c>
      <c r="E923" s="56"/>
      <c r="F923" s="55">
        <f aca="true" t="shared" si="141" ref="F923:G925">F924</f>
        <v>80</v>
      </c>
      <c r="G923" s="170">
        <f t="shared" si="141"/>
        <v>80</v>
      </c>
      <c r="H923" s="226">
        <f t="shared" si="137"/>
        <v>100</v>
      </c>
      <c r="N923" s="83"/>
      <c r="O923" s="83"/>
      <c r="P923" s="83"/>
      <c r="Q923" s="83"/>
      <c r="R923" s="86"/>
    </row>
    <row r="924" spans="1:18" s="28" customFormat="1" ht="27" customHeight="1">
      <c r="A924" s="27" t="s">
        <v>106</v>
      </c>
      <c r="B924" s="56" t="s">
        <v>73</v>
      </c>
      <c r="C924" s="56" t="s">
        <v>66</v>
      </c>
      <c r="D924" s="148" t="s">
        <v>337</v>
      </c>
      <c r="E924" s="56" t="s">
        <v>107</v>
      </c>
      <c r="F924" s="55">
        <f t="shared" si="141"/>
        <v>80</v>
      </c>
      <c r="G924" s="170">
        <f t="shared" si="141"/>
        <v>80</v>
      </c>
      <c r="H924" s="226">
        <f t="shared" si="137"/>
        <v>100</v>
      </c>
      <c r="N924" s="83"/>
      <c r="O924" s="83"/>
      <c r="P924" s="83"/>
      <c r="Q924" s="83"/>
      <c r="R924" s="86"/>
    </row>
    <row r="925" spans="1:18" s="28" customFormat="1" ht="17.25" customHeight="1">
      <c r="A925" s="27" t="s">
        <v>112</v>
      </c>
      <c r="B925" s="56" t="s">
        <v>73</v>
      </c>
      <c r="C925" s="56" t="s">
        <v>66</v>
      </c>
      <c r="D925" s="148" t="s">
        <v>337</v>
      </c>
      <c r="E925" s="56" t="s">
        <v>113</v>
      </c>
      <c r="F925" s="55">
        <f t="shared" si="141"/>
        <v>80</v>
      </c>
      <c r="G925" s="170">
        <f t="shared" si="141"/>
        <v>80</v>
      </c>
      <c r="H925" s="226">
        <f t="shared" si="137"/>
        <v>100</v>
      </c>
      <c r="N925" s="83"/>
      <c r="O925" s="83"/>
      <c r="P925" s="83"/>
      <c r="Q925" s="83"/>
      <c r="R925" s="86"/>
    </row>
    <row r="926" spans="1:18" s="28" customFormat="1" ht="17.25" customHeight="1">
      <c r="A926" s="27" t="s">
        <v>116</v>
      </c>
      <c r="B926" s="56" t="s">
        <v>73</v>
      </c>
      <c r="C926" s="56" t="s">
        <v>66</v>
      </c>
      <c r="D926" s="148" t="s">
        <v>337</v>
      </c>
      <c r="E926" s="56" t="s">
        <v>117</v>
      </c>
      <c r="F926" s="55">
        <f>'пр.4 вед.стр.'!G949</f>
        <v>80</v>
      </c>
      <c r="G926" s="170">
        <f>'пр.4 вед.стр.'!H949</f>
        <v>80</v>
      </c>
      <c r="H926" s="226">
        <f t="shared" si="137"/>
        <v>100</v>
      </c>
      <c r="N926" s="83"/>
      <c r="O926" s="83"/>
      <c r="P926" s="83"/>
      <c r="Q926" s="83"/>
      <c r="R926" s="86"/>
    </row>
    <row r="927" spans="1:18" s="28" customFormat="1" ht="17.25" customHeight="1">
      <c r="A927" s="108" t="s">
        <v>196</v>
      </c>
      <c r="B927" s="56" t="s">
        <v>73</v>
      </c>
      <c r="C927" s="56" t="s">
        <v>66</v>
      </c>
      <c r="D927" s="148" t="s">
        <v>349</v>
      </c>
      <c r="E927" s="56"/>
      <c r="F927" s="55">
        <f aca="true" t="shared" si="142" ref="F927:G929">F928</f>
        <v>59</v>
      </c>
      <c r="G927" s="170">
        <f t="shared" si="142"/>
        <v>0</v>
      </c>
      <c r="H927" s="226">
        <f t="shared" si="137"/>
        <v>0</v>
      </c>
      <c r="N927" s="83"/>
      <c r="O927" s="83"/>
      <c r="P927" s="83"/>
      <c r="Q927" s="83"/>
      <c r="R927" s="86"/>
    </row>
    <row r="928" spans="1:18" s="28" customFormat="1" ht="27" customHeight="1">
      <c r="A928" s="27" t="s">
        <v>106</v>
      </c>
      <c r="B928" s="56" t="s">
        <v>73</v>
      </c>
      <c r="C928" s="56" t="s">
        <v>66</v>
      </c>
      <c r="D928" s="148" t="s">
        <v>349</v>
      </c>
      <c r="E928" s="56" t="s">
        <v>107</v>
      </c>
      <c r="F928" s="55">
        <f t="shared" si="142"/>
        <v>59</v>
      </c>
      <c r="G928" s="170">
        <f t="shared" si="142"/>
        <v>0</v>
      </c>
      <c r="H928" s="226">
        <f t="shared" si="137"/>
        <v>0</v>
      </c>
      <c r="N928" s="83"/>
      <c r="O928" s="83"/>
      <c r="P928" s="83"/>
      <c r="Q928" s="83"/>
      <c r="R928" s="86"/>
    </row>
    <row r="929" spans="1:18" s="28" customFormat="1" ht="17.25" customHeight="1">
      <c r="A929" s="27" t="s">
        <v>112</v>
      </c>
      <c r="B929" s="56" t="s">
        <v>73</v>
      </c>
      <c r="C929" s="56" t="s">
        <v>66</v>
      </c>
      <c r="D929" s="148" t="s">
        <v>349</v>
      </c>
      <c r="E929" s="56" t="s">
        <v>113</v>
      </c>
      <c r="F929" s="55">
        <f t="shared" si="142"/>
        <v>59</v>
      </c>
      <c r="G929" s="170">
        <f t="shared" si="142"/>
        <v>0</v>
      </c>
      <c r="H929" s="226">
        <f t="shared" si="137"/>
        <v>0</v>
      </c>
      <c r="N929" s="83"/>
      <c r="O929" s="83"/>
      <c r="P929" s="83"/>
      <c r="Q929" s="83"/>
      <c r="R929" s="86"/>
    </row>
    <row r="930" spans="1:18" s="28" customFormat="1" ht="17.25" customHeight="1">
      <c r="A930" s="27" t="s">
        <v>116</v>
      </c>
      <c r="B930" s="56" t="s">
        <v>73</v>
      </c>
      <c r="C930" s="56" t="s">
        <v>66</v>
      </c>
      <c r="D930" s="148" t="s">
        <v>349</v>
      </c>
      <c r="E930" s="56" t="s">
        <v>117</v>
      </c>
      <c r="F930" s="55">
        <f>'пр.4 вед.стр.'!G953</f>
        <v>59</v>
      </c>
      <c r="G930" s="170">
        <f>'пр.4 вед.стр.'!H953</f>
        <v>0</v>
      </c>
      <c r="H930" s="226">
        <f t="shared" si="137"/>
        <v>0</v>
      </c>
      <c r="N930" s="83"/>
      <c r="O930" s="83"/>
      <c r="P930" s="83"/>
      <c r="Q930" s="83"/>
      <c r="R930" s="86"/>
    </row>
    <row r="931" spans="1:18" s="28" customFormat="1" ht="30.75" customHeight="1">
      <c r="A931" s="108" t="s">
        <v>623</v>
      </c>
      <c r="B931" s="56" t="s">
        <v>73</v>
      </c>
      <c r="C931" s="56" t="s">
        <v>66</v>
      </c>
      <c r="D931" s="148" t="s">
        <v>335</v>
      </c>
      <c r="E931" s="56"/>
      <c r="F931" s="55">
        <f aca="true" t="shared" si="143" ref="F931:G933">F932</f>
        <v>20</v>
      </c>
      <c r="G931" s="170">
        <f t="shared" si="143"/>
        <v>10</v>
      </c>
      <c r="H931" s="226">
        <f t="shared" si="137"/>
        <v>50</v>
      </c>
      <c r="N931" s="83"/>
      <c r="O931" s="83"/>
      <c r="P931" s="83"/>
      <c r="Q931" s="83"/>
      <c r="R931" s="86"/>
    </row>
    <row r="932" spans="1:18" s="28" customFormat="1" ht="30" customHeight="1">
      <c r="A932" s="27" t="s">
        <v>106</v>
      </c>
      <c r="B932" s="56" t="s">
        <v>73</v>
      </c>
      <c r="C932" s="56" t="s">
        <v>66</v>
      </c>
      <c r="D932" s="148" t="s">
        <v>335</v>
      </c>
      <c r="E932" s="56" t="s">
        <v>107</v>
      </c>
      <c r="F932" s="55">
        <f t="shared" si="143"/>
        <v>20</v>
      </c>
      <c r="G932" s="170">
        <f t="shared" si="143"/>
        <v>10</v>
      </c>
      <c r="H932" s="226">
        <f t="shared" si="137"/>
        <v>50</v>
      </c>
      <c r="N932" s="83"/>
      <c r="O932" s="83"/>
      <c r="P932" s="83"/>
      <c r="Q932" s="83"/>
      <c r="R932" s="86"/>
    </row>
    <row r="933" spans="1:18" s="28" customFormat="1" ht="17.25" customHeight="1">
      <c r="A933" s="27" t="s">
        <v>112</v>
      </c>
      <c r="B933" s="56" t="s">
        <v>73</v>
      </c>
      <c r="C933" s="56" t="s">
        <v>66</v>
      </c>
      <c r="D933" s="148" t="s">
        <v>335</v>
      </c>
      <c r="E933" s="56" t="s">
        <v>113</v>
      </c>
      <c r="F933" s="55">
        <f t="shared" si="143"/>
        <v>20</v>
      </c>
      <c r="G933" s="170">
        <f t="shared" si="143"/>
        <v>10</v>
      </c>
      <c r="H933" s="226">
        <f t="shared" si="137"/>
        <v>50</v>
      </c>
      <c r="N933" s="83"/>
      <c r="O933" s="83"/>
      <c r="P933" s="83"/>
      <c r="Q933" s="83"/>
      <c r="R933" s="86"/>
    </row>
    <row r="934" spans="1:18" s="28" customFormat="1" ht="17.25" customHeight="1">
      <c r="A934" s="27" t="s">
        <v>116</v>
      </c>
      <c r="B934" s="56" t="s">
        <v>73</v>
      </c>
      <c r="C934" s="56" t="s">
        <v>66</v>
      </c>
      <c r="D934" s="148" t="s">
        <v>335</v>
      </c>
      <c r="E934" s="56" t="s">
        <v>117</v>
      </c>
      <c r="F934" s="55">
        <f>'пр.4 вед.стр.'!G957</f>
        <v>20</v>
      </c>
      <c r="G934" s="170">
        <f>'пр.4 вед.стр.'!H957</f>
        <v>10</v>
      </c>
      <c r="H934" s="226">
        <f t="shared" si="137"/>
        <v>50</v>
      </c>
      <c r="N934" s="83"/>
      <c r="O934" s="83"/>
      <c r="P934" s="83"/>
      <c r="Q934" s="83"/>
      <c r="R934" s="86"/>
    </row>
    <row r="935" spans="1:18" s="28" customFormat="1" ht="17.25" customHeight="1">
      <c r="A935" s="108" t="s">
        <v>562</v>
      </c>
      <c r="B935" s="56" t="s">
        <v>73</v>
      </c>
      <c r="C935" s="56" t="s">
        <v>66</v>
      </c>
      <c r="D935" s="148" t="s">
        <v>204</v>
      </c>
      <c r="E935" s="56"/>
      <c r="F935" s="55">
        <f>F936+F958+F963+F953</f>
        <v>2203.6</v>
      </c>
      <c r="G935" s="170">
        <f>G936+G958+G963+G953</f>
        <v>776</v>
      </c>
      <c r="H935" s="226">
        <f t="shared" si="137"/>
        <v>35.21510255944818</v>
      </c>
      <c r="N935" s="83"/>
      <c r="O935" s="83"/>
      <c r="P935" s="83"/>
      <c r="Q935" s="83"/>
      <c r="R935" s="86"/>
    </row>
    <row r="936" spans="1:18" s="28" customFormat="1" ht="28.5" customHeight="1">
      <c r="A936" s="27" t="s">
        <v>563</v>
      </c>
      <c r="B936" s="56" t="s">
        <v>73</v>
      </c>
      <c r="C936" s="56" t="s">
        <v>66</v>
      </c>
      <c r="D936" s="148" t="s">
        <v>357</v>
      </c>
      <c r="E936" s="56"/>
      <c r="F936" s="55">
        <f>F945+F949+F937+F941</f>
        <v>116.19999999999999</v>
      </c>
      <c r="G936" s="170">
        <f>G945+G949+G937+G941</f>
        <v>0</v>
      </c>
      <c r="H936" s="226">
        <f t="shared" si="137"/>
        <v>0</v>
      </c>
      <c r="N936" s="83"/>
      <c r="O936" s="83"/>
      <c r="P936" s="83"/>
      <c r="Q936" s="83"/>
      <c r="R936" s="86"/>
    </row>
    <row r="937" spans="1:18" s="28" customFormat="1" ht="28.5" customHeight="1">
      <c r="A937" s="27" t="str">
        <f>'МП пр.5'!A663</f>
        <v>Обеспечение гарантированного комплектования фондов библиотек</v>
      </c>
      <c r="B937" s="56" t="s">
        <v>73</v>
      </c>
      <c r="C937" s="56" t="s">
        <v>66</v>
      </c>
      <c r="D937" s="151" t="s">
        <v>678</v>
      </c>
      <c r="E937" s="56"/>
      <c r="F937" s="55">
        <f aca="true" t="shared" si="144" ref="F937:G939">F938</f>
        <v>2.6</v>
      </c>
      <c r="G937" s="170">
        <f t="shared" si="144"/>
        <v>0</v>
      </c>
      <c r="H937" s="226">
        <f t="shared" si="137"/>
        <v>0</v>
      </c>
      <c r="N937" s="83"/>
      <c r="O937" s="83"/>
      <c r="P937" s="83"/>
      <c r="Q937" s="83"/>
      <c r="R937" s="86"/>
    </row>
    <row r="938" spans="1:18" s="28" customFormat="1" ht="28.5" customHeight="1">
      <c r="A938" s="27" t="s">
        <v>106</v>
      </c>
      <c r="B938" s="56" t="s">
        <v>73</v>
      </c>
      <c r="C938" s="56" t="s">
        <v>66</v>
      </c>
      <c r="D938" s="151" t="s">
        <v>678</v>
      </c>
      <c r="E938" s="56" t="s">
        <v>107</v>
      </c>
      <c r="F938" s="55">
        <f t="shared" si="144"/>
        <v>2.6</v>
      </c>
      <c r="G938" s="170">
        <f t="shared" si="144"/>
        <v>0</v>
      </c>
      <c r="H938" s="226">
        <f t="shared" si="137"/>
        <v>0</v>
      </c>
      <c r="N938" s="83"/>
      <c r="O938" s="83"/>
      <c r="P938" s="83"/>
      <c r="Q938" s="83"/>
      <c r="R938" s="86"/>
    </row>
    <row r="939" spans="1:18" s="28" customFormat="1" ht="28.5" customHeight="1">
      <c r="A939" s="27" t="s">
        <v>112</v>
      </c>
      <c r="B939" s="56" t="s">
        <v>73</v>
      </c>
      <c r="C939" s="56" t="s">
        <v>66</v>
      </c>
      <c r="D939" s="151" t="s">
        <v>678</v>
      </c>
      <c r="E939" s="56" t="s">
        <v>113</v>
      </c>
      <c r="F939" s="55">
        <f t="shared" si="144"/>
        <v>2.6</v>
      </c>
      <c r="G939" s="170">
        <f t="shared" si="144"/>
        <v>0</v>
      </c>
      <c r="H939" s="226">
        <f t="shared" si="137"/>
        <v>0</v>
      </c>
      <c r="N939" s="83"/>
      <c r="O939" s="83"/>
      <c r="P939" s="83"/>
      <c r="Q939" s="83"/>
      <c r="R939" s="86"/>
    </row>
    <row r="940" spans="1:18" s="28" customFormat="1" ht="28.5" customHeight="1">
      <c r="A940" s="27" t="s">
        <v>116</v>
      </c>
      <c r="B940" s="56" t="s">
        <v>73</v>
      </c>
      <c r="C940" s="56" t="s">
        <v>66</v>
      </c>
      <c r="D940" s="151" t="s">
        <v>678</v>
      </c>
      <c r="E940" s="56" t="s">
        <v>117</v>
      </c>
      <c r="F940" s="55">
        <f>'пр.4 вед.стр.'!G963</f>
        <v>2.6</v>
      </c>
      <c r="G940" s="170">
        <f>'пр.4 вед.стр.'!H963</f>
        <v>0</v>
      </c>
      <c r="H940" s="226">
        <f t="shared" si="137"/>
        <v>0</v>
      </c>
      <c r="N940" s="83"/>
      <c r="O940" s="83"/>
      <c r="P940" s="83"/>
      <c r="Q940" s="83"/>
      <c r="R940" s="86"/>
    </row>
    <row r="941" spans="1:18" s="28" customFormat="1" ht="28.5" customHeight="1">
      <c r="A941" s="108" t="str">
        <f>'МП пр.5'!A670</f>
        <v>Обеспечение гарантированного комплектования фондов библиотек за счет средств местного бюджета</v>
      </c>
      <c r="B941" s="56" t="s">
        <v>73</v>
      </c>
      <c r="C941" s="56" t="s">
        <v>66</v>
      </c>
      <c r="D941" s="151" t="s">
        <v>769</v>
      </c>
      <c r="E941" s="56"/>
      <c r="F941" s="55">
        <f aca="true" t="shared" si="145" ref="F941:G943">F942</f>
        <v>0.4</v>
      </c>
      <c r="G941" s="170">
        <f t="shared" si="145"/>
        <v>0</v>
      </c>
      <c r="H941" s="226">
        <f t="shared" si="137"/>
        <v>0</v>
      </c>
      <c r="N941" s="83"/>
      <c r="O941" s="83"/>
      <c r="P941" s="83"/>
      <c r="Q941" s="83"/>
      <c r="R941" s="86"/>
    </row>
    <row r="942" spans="1:18" s="28" customFormat="1" ht="28.5" customHeight="1">
      <c r="A942" s="27" t="s">
        <v>106</v>
      </c>
      <c r="B942" s="56" t="s">
        <v>73</v>
      </c>
      <c r="C942" s="56" t="s">
        <v>66</v>
      </c>
      <c r="D942" s="151" t="s">
        <v>769</v>
      </c>
      <c r="E942" s="56" t="s">
        <v>107</v>
      </c>
      <c r="F942" s="55">
        <f t="shared" si="145"/>
        <v>0.4</v>
      </c>
      <c r="G942" s="170">
        <f t="shared" si="145"/>
        <v>0</v>
      </c>
      <c r="H942" s="226">
        <f t="shared" si="137"/>
        <v>0</v>
      </c>
      <c r="N942" s="83"/>
      <c r="O942" s="83"/>
      <c r="P942" s="83"/>
      <c r="Q942" s="83"/>
      <c r="R942" s="86"/>
    </row>
    <row r="943" spans="1:18" s="28" customFormat="1" ht="28.5" customHeight="1">
      <c r="A943" s="27" t="s">
        <v>112</v>
      </c>
      <c r="B943" s="56" t="s">
        <v>73</v>
      </c>
      <c r="C943" s="56" t="s">
        <v>66</v>
      </c>
      <c r="D943" s="151" t="s">
        <v>769</v>
      </c>
      <c r="E943" s="56" t="s">
        <v>113</v>
      </c>
      <c r="F943" s="55">
        <f t="shared" si="145"/>
        <v>0.4</v>
      </c>
      <c r="G943" s="170">
        <f t="shared" si="145"/>
        <v>0</v>
      </c>
      <c r="H943" s="226">
        <f t="shared" si="137"/>
        <v>0</v>
      </c>
      <c r="N943" s="83"/>
      <c r="O943" s="83"/>
      <c r="P943" s="83"/>
      <c r="Q943" s="83"/>
      <c r="R943" s="86"/>
    </row>
    <row r="944" spans="1:18" s="28" customFormat="1" ht="28.5" customHeight="1">
      <c r="A944" s="27" t="s">
        <v>116</v>
      </c>
      <c r="B944" s="56" t="s">
        <v>73</v>
      </c>
      <c r="C944" s="56" t="s">
        <v>66</v>
      </c>
      <c r="D944" s="151" t="s">
        <v>769</v>
      </c>
      <c r="E944" s="56" t="s">
        <v>117</v>
      </c>
      <c r="F944" s="55">
        <f>'МП пр.5'!G675</f>
        <v>0.4</v>
      </c>
      <c r="G944" s="170">
        <f>'МП пр.5'!H675</f>
        <v>0</v>
      </c>
      <c r="H944" s="226">
        <f t="shared" si="137"/>
        <v>0</v>
      </c>
      <c r="N944" s="83"/>
      <c r="O944" s="83"/>
      <c r="P944" s="83"/>
      <c r="Q944" s="83"/>
      <c r="R944" s="86"/>
    </row>
    <row r="945" spans="1:18" s="28" customFormat="1" ht="23.25" customHeight="1">
      <c r="A945" s="27" t="str">
        <f>'МП пр.5'!A676</f>
        <v>Приобретение литературно-художественных изданий</v>
      </c>
      <c r="B945" s="56" t="s">
        <v>73</v>
      </c>
      <c r="C945" s="56" t="s">
        <v>66</v>
      </c>
      <c r="D945" s="56" t="s">
        <v>564</v>
      </c>
      <c r="E945" s="56"/>
      <c r="F945" s="55">
        <f aca="true" t="shared" si="146" ref="F945:G947">F946</f>
        <v>103.6</v>
      </c>
      <c r="G945" s="170">
        <f t="shared" si="146"/>
        <v>0</v>
      </c>
      <c r="H945" s="226">
        <f t="shared" si="137"/>
        <v>0</v>
      </c>
      <c r="N945" s="83"/>
      <c r="O945" s="83"/>
      <c r="P945" s="83"/>
      <c r="Q945" s="83"/>
      <c r="R945" s="86"/>
    </row>
    <row r="946" spans="1:18" s="28" customFormat="1" ht="23.25" customHeight="1">
      <c r="A946" s="27" t="s">
        <v>106</v>
      </c>
      <c r="B946" s="56" t="s">
        <v>73</v>
      </c>
      <c r="C946" s="56" t="s">
        <v>66</v>
      </c>
      <c r="D946" s="56" t="s">
        <v>564</v>
      </c>
      <c r="E946" s="56" t="s">
        <v>107</v>
      </c>
      <c r="F946" s="55">
        <f t="shared" si="146"/>
        <v>103.6</v>
      </c>
      <c r="G946" s="170">
        <f t="shared" si="146"/>
        <v>0</v>
      </c>
      <c r="H946" s="226">
        <f t="shared" si="137"/>
        <v>0</v>
      </c>
      <c r="N946" s="83"/>
      <c r="O946" s="83"/>
      <c r="P946" s="83"/>
      <c r="Q946" s="83"/>
      <c r="R946" s="86"/>
    </row>
    <row r="947" spans="1:18" s="28" customFormat="1" ht="17.25" customHeight="1">
      <c r="A947" s="27" t="s">
        <v>112</v>
      </c>
      <c r="B947" s="56" t="s">
        <v>73</v>
      </c>
      <c r="C947" s="56" t="s">
        <v>66</v>
      </c>
      <c r="D947" s="56" t="s">
        <v>564</v>
      </c>
      <c r="E947" s="56" t="s">
        <v>113</v>
      </c>
      <c r="F947" s="55">
        <f t="shared" si="146"/>
        <v>103.6</v>
      </c>
      <c r="G947" s="170">
        <f t="shared" si="146"/>
        <v>0</v>
      </c>
      <c r="H947" s="226">
        <f t="shared" si="137"/>
        <v>0</v>
      </c>
      <c r="N947" s="83"/>
      <c r="O947" s="83"/>
      <c r="P947" s="83"/>
      <c r="Q947" s="83"/>
      <c r="R947" s="86"/>
    </row>
    <row r="948" spans="1:18" s="28" customFormat="1" ht="17.25" customHeight="1">
      <c r="A948" s="27" t="s">
        <v>116</v>
      </c>
      <c r="B948" s="56" t="s">
        <v>73</v>
      </c>
      <c r="C948" s="56" t="s">
        <v>66</v>
      </c>
      <c r="D948" s="56" t="s">
        <v>564</v>
      </c>
      <c r="E948" s="56" t="s">
        <v>117</v>
      </c>
      <c r="F948" s="55">
        <f>'пр.4 вед.стр.'!G974</f>
        <v>103.6</v>
      </c>
      <c r="G948" s="170">
        <f>'пр.4 вед.стр.'!H974</f>
        <v>0</v>
      </c>
      <c r="H948" s="226">
        <f t="shared" si="137"/>
        <v>0</v>
      </c>
      <c r="N948" s="83"/>
      <c r="O948" s="83"/>
      <c r="P948" s="83"/>
      <c r="Q948" s="83"/>
      <c r="R948" s="86"/>
    </row>
    <row r="949" spans="1:18" s="28" customFormat="1" ht="29.25" customHeight="1">
      <c r="A949" s="27" t="str">
        <f>'МП пр.5'!A683</f>
        <v>Приобретение литературно-художественных изданий за счет средств местного бюджета</v>
      </c>
      <c r="B949" s="56" t="s">
        <v>73</v>
      </c>
      <c r="C949" s="56" t="s">
        <v>66</v>
      </c>
      <c r="D949" s="56" t="s">
        <v>565</v>
      </c>
      <c r="E949" s="56"/>
      <c r="F949" s="55">
        <f aca="true" t="shared" si="147" ref="F949:G951">F950</f>
        <v>9.6</v>
      </c>
      <c r="G949" s="170">
        <f t="shared" si="147"/>
        <v>0</v>
      </c>
      <c r="H949" s="226">
        <f t="shared" si="137"/>
        <v>0</v>
      </c>
      <c r="N949" s="83"/>
      <c r="O949" s="83"/>
      <c r="P949" s="83"/>
      <c r="Q949" s="83"/>
      <c r="R949" s="86"/>
    </row>
    <row r="950" spans="1:18" s="28" customFormat="1" ht="31.5" customHeight="1">
      <c r="A950" s="27" t="s">
        <v>106</v>
      </c>
      <c r="B950" s="56" t="s">
        <v>73</v>
      </c>
      <c r="C950" s="56" t="s">
        <v>66</v>
      </c>
      <c r="D950" s="56" t="s">
        <v>565</v>
      </c>
      <c r="E950" s="56" t="s">
        <v>107</v>
      </c>
      <c r="F950" s="55">
        <f t="shared" si="147"/>
        <v>9.6</v>
      </c>
      <c r="G950" s="170">
        <f t="shared" si="147"/>
        <v>0</v>
      </c>
      <c r="H950" s="226">
        <f t="shared" si="137"/>
        <v>0</v>
      </c>
      <c r="N950" s="83"/>
      <c r="O950" s="83"/>
      <c r="P950" s="83"/>
      <c r="Q950" s="83"/>
      <c r="R950" s="86"/>
    </row>
    <row r="951" spans="1:18" s="28" customFormat="1" ht="17.25" customHeight="1">
      <c r="A951" s="27" t="s">
        <v>112</v>
      </c>
      <c r="B951" s="56" t="s">
        <v>73</v>
      </c>
      <c r="C951" s="56" t="s">
        <v>66</v>
      </c>
      <c r="D951" s="56" t="s">
        <v>565</v>
      </c>
      <c r="E951" s="56" t="s">
        <v>113</v>
      </c>
      <c r="F951" s="55">
        <f t="shared" si="147"/>
        <v>9.6</v>
      </c>
      <c r="G951" s="170">
        <f t="shared" si="147"/>
        <v>0</v>
      </c>
      <c r="H951" s="226">
        <f t="shared" si="137"/>
        <v>0</v>
      </c>
      <c r="N951" s="83"/>
      <c r="O951" s="83"/>
      <c r="P951" s="83"/>
      <c r="Q951" s="83"/>
      <c r="R951" s="86"/>
    </row>
    <row r="952" spans="1:18" s="28" customFormat="1" ht="17.25" customHeight="1">
      <c r="A952" s="27" t="s">
        <v>116</v>
      </c>
      <c r="B952" s="56" t="s">
        <v>73</v>
      </c>
      <c r="C952" s="56" t="s">
        <v>66</v>
      </c>
      <c r="D952" s="56" t="s">
        <v>565</v>
      </c>
      <c r="E952" s="56" t="s">
        <v>117</v>
      </c>
      <c r="F952" s="55">
        <f>'пр.4 вед.стр.'!G978</f>
        <v>9.6</v>
      </c>
      <c r="G952" s="170">
        <f>'пр.4 вед.стр.'!H978</f>
        <v>0</v>
      </c>
      <c r="H952" s="226">
        <f t="shared" si="137"/>
        <v>0</v>
      </c>
      <c r="N952" s="83"/>
      <c r="O952" s="83"/>
      <c r="P952" s="83"/>
      <c r="Q952" s="83"/>
      <c r="R952" s="86"/>
    </row>
    <row r="953" spans="1:18" s="28" customFormat="1" ht="17.25" customHeight="1">
      <c r="A953" s="27" t="str">
        <f>'пр.4 вед.стр.'!A979</f>
        <v>Основное мероприятие "Сохранение культурного наследия и творческого потенциала"</v>
      </c>
      <c r="B953" s="56" t="s">
        <v>73</v>
      </c>
      <c r="C953" s="56" t="s">
        <v>66</v>
      </c>
      <c r="D953" s="135" t="str">
        <f>'пр.4 вед.стр.'!E979</f>
        <v>7Е 0 02 00000 </v>
      </c>
      <c r="E953" s="135"/>
      <c r="F953" s="132">
        <f aca="true" t="shared" si="148" ref="F953:G956">F954</f>
        <v>96</v>
      </c>
      <c r="G953" s="171">
        <f t="shared" si="148"/>
        <v>96</v>
      </c>
      <c r="H953" s="226">
        <f t="shared" si="137"/>
        <v>100</v>
      </c>
      <c r="N953" s="83"/>
      <c r="O953" s="83"/>
      <c r="P953" s="83"/>
      <c r="Q953" s="83"/>
      <c r="R953" s="86"/>
    </row>
    <row r="954" spans="1:18" s="28" customFormat="1" ht="17.25" customHeight="1">
      <c r="A954" s="27" t="str">
        <f>'МП пр.5'!A691</f>
        <v>Укрепление материально- технической базы учреждений культуры</v>
      </c>
      <c r="B954" s="56" t="s">
        <v>73</v>
      </c>
      <c r="C954" s="56" t="s">
        <v>66</v>
      </c>
      <c r="D954" s="135" t="str">
        <f>'пр.4 вед.стр.'!E980</f>
        <v>7Е 0 02 92510 </v>
      </c>
      <c r="E954" s="135"/>
      <c r="F954" s="132">
        <f t="shared" si="148"/>
        <v>96</v>
      </c>
      <c r="G954" s="171">
        <f t="shared" si="148"/>
        <v>96</v>
      </c>
      <c r="H954" s="226">
        <f t="shared" si="137"/>
        <v>100</v>
      </c>
      <c r="N954" s="83"/>
      <c r="O954" s="83"/>
      <c r="P954" s="83"/>
      <c r="Q954" s="83"/>
      <c r="R954" s="86"/>
    </row>
    <row r="955" spans="1:18" s="28" customFormat="1" ht="33.75" customHeight="1">
      <c r="A955" s="27" t="str">
        <f>'пр.4 вед.стр.'!A981</f>
        <v>Предоставление субсидий бюджетным, автономным учреждениям и иным некоммерческим организациям</v>
      </c>
      <c r="B955" s="56" t="s">
        <v>73</v>
      </c>
      <c r="C955" s="56" t="s">
        <v>66</v>
      </c>
      <c r="D955" s="135" t="str">
        <f>'пр.4 вед.стр.'!E981</f>
        <v>7Е 0 02 92510 </v>
      </c>
      <c r="E955" s="56" t="s">
        <v>107</v>
      </c>
      <c r="F955" s="132">
        <f t="shared" si="148"/>
        <v>96</v>
      </c>
      <c r="G955" s="171">
        <f t="shared" si="148"/>
        <v>96</v>
      </c>
      <c r="H955" s="226">
        <f t="shared" si="137"/>
        <v>100</v>
      </c>
      <c r="N955" s="83"/>
      <c r="O955" s="83"/>
      <c r="P955" s="83"/>
      <c r="Q955" s="83"/>
      <c r="R955" s="86"/>
    </row>
    <row r="956" spans="1:18" s="28" customFormat="1" ht="17.25" customHeight="1">
      <c r="A956" s="27" t="str">
        <f>'пр.4 вед.стр.'!A982</f>
        <v>Субсидии бюджетным учреждениям</v>
      </c>
      <c r="B956" s="56" t="s">
        <v>73</v>
      </c>
      <c r="C956" s="56" t="s">
        <v>66</v>
      </c>
      <c r="D956" s="135" t="str">
        <f>'пр.4 вед.стр.'!E982</f>
        <v>7Е 0 02 92510 </v>
      </c>
      <c r="E956" s="56" t="s">
        <v>113</v>
      </c>
      <c r="F956" s="132">
        <f t="shared" si="148"/>
        <v>96</v>
      </c>
      <c r="G956" s="171">
        <f t="shared" si="148"/>
        <v>96</v>
      </c>
      <c r="H956" s="226">
        <f t="shared" si="137"/>
        <v>100</v>
      </c>
      <c r="N956" s="83"/>
      <c r="O956" s="83"/>
      <c r="P956" s="83"/>
      <c r="Q956" s="83"/>
      <c r="R956" s="86"/>
    </row>
    <row r="957" spans="1:18" s="28" customFormat="1" ht="17.25" customHeight="1">
      <c r="A957" s="27" t="str">
        <f>'пр.4 вед.стр.'!A983</f>
        <v>Субсидии  бюджетным учреждениям на иные цели</v>
      </c>
      <c r="B957" s="56" t="s">
        <v>73</v>
      </c>
      <c r="C957" s="56" t="s">
        <v>66</v>
      </c>
      <c r="D957" s="135" t="str">
        <f>'пр.4 вед.стр.'!E983</f>
        <v>7Е 0 02 92510 </v>
      </c>
      <c r="E957" s="56" t="s">
        <v>117</v>
      </c>
      <c r="F957" s="132">
        <f>'пр.4 вед.стр.'!G983</f>
        <v>96</v>
      </c>
      <c r="G957" s="171">
        <f>'пр.4 вед.стр.'!H983</f>
        <v>96</v>
      </c>
      <c r="H957" s="226">
        <f aca="true" t="shared" si="149" ref="H957:H1020">G957/F957*100</f>
        <v>100</v>
      </c>
      <c r="N957" s="83"/>
      <c r="O957" s="83"/>
      <c r="P957" s="83"/>
      <c r="Q957" s="83"/>
      <c r="R957" s="86"/>
    </row>
    <row r="958" spans="1:18" s="28" customFormat="1" ht="27" customHeight="1">
      <c r="A958" s="27" t="s">
        <v>482</v>
      </c>
      <c r="B958" s="56" t="s">
        <v>73</v>
      </c>
      <c r="C958" s="56" t="s">
        <v>66</v>
      </c>
      <c r="D958" s="148" t="s">
        <v>566</v>
      </c>
      <c r="E958" s="56"/>
      <c r="F958" s="55">
        <f aca="true" t="shared" si="150" ref="F958:G961">F959</f>
        <v>841.4</v>
      </c>
      <c r="G958" s="170">
        <f t="shared" si="150"/>
        <v>530</v>
      </c>
      <c r="H958" s="226">
        <f t="shared" si="149"/>
        <v>62.99025433800808</v>
      </c>
      <c r="N958" s="83"/>
      <c r="O958" s="83"/>
      <c r="P958" s="83"/>
      <c r="Q958" s="83"/>
      <c r="R958" s="86"/>
    </row>
    <row r="959" spans="1:18" s="28" customFormat="1" ht="42.75" customHeight="1">
      <c r="A959" s="27" t="s">
        <v>516</v>
      </c>
      <c r="B959" s="56" t="s">
        <v>73</v>
      </c>
      <c r="C959" s="56" t="s">
        <v>66</v>
      </c>
      <c r="D959" s="148" t="s">
        <v>567</v>
      </c>
      <c r="E959" s="56"/>
      <c r="F959" s="55">
        <f t="shared" si="150"/>
        <v>841.4</v>
      </c>
      <c r="G959" s="170">
        <f t="shared" si="150"/>
        <v>530</v>
      </c>
      <c r="H959" s="226">
        <f t="shared" si="149"/>
        <v>62.99025433800808</v>
      </c>
      <c r="N959" s="83"/>
      <c r="O959" s="83"/>
      <c r="P959" s="83"/>
      <c r="Q959" s="83"/>
      <c r="R959" s="86"/>
    </row>
    <row r="960" spans="1:18" s="28" customFormat="1" ht="27.75" customHeight="1">
      <c r="A960" s="27" t="s">
        <v>106</v>
      </c>
      <c r="B960" s="56" t="s">
        <v>73</v>
      </c>
      <c r="C960" s="56" t="s">
        <v>66</v>
      </c>
      <c r="D960" s="148" t="s">
        <v>567</v>
      </c>
      <c r="E960" s="56" t="s">
        <v>107</v>
      </c>
      <c r="F960" s="55">
        <f t="shared" si="150"/>
        <v>841.4</v>
      </c>
      <c r="G960" s="170">
        <f t="shared" si="150"/>
        <v>530</v>
      </c>
      <c r="H960" s="226">
        <f t="shared" si="149"/>
        <v>62.99025433800808</v>
      </c>
      <c r="N960" s="83"/>
      <c r="O960" s="83"/>
      <c r="P960" s="83"/>
      <c r="Q960" s="83"/>
      <c r="R960" s="86"/>
    </row>
    <row r="961" spans="1:18" s="28" customFormat="1" ht="17.25" customHeight="1">
      <c r="A961" s="27" t="s">
        <v>112</v>
      </c>
      <c r="B961" s="56" t="s">
        <v>73</v>
      </c>
      <c r="C961" s="56" t="s">
        <v>66</v>
      </c>
      <c r="D961" s="148" t="s">
        <v>567</v>
      </c>
      <c r="E961" s="56" t="s">
        <v>113</v>
      </c>
      <c r="F961" s="55">
        <f t="shared" si="150"/>
        <v>841.4</v>
      </c>
      <c r="G961" s="170">
        <f t="shared" si="150"/>
        <v>530</v>
      </c>
      <c r="H961" s="226">
        <f t="shared" si="149"/>
        <v>62.99025433800808</v>
      </c>
      <c r="N961" s="83"/>
      <c r="O961" s="83"/>
      <c r="P961" s="83"/>
      <c r="Q961" s="83"/>
      <c r="R961" s="86"/>
    </row>
    <row r="962" spans="1:18" s="28" customFormat="1" ht="17.25" customHeight="1">
      <c r="A962" s="27" t="s">
        <v>116</v>
      </c>
      <c r="B962" s="56" t="s">
        <v>73</v>
      </c>
      <c r="C962" s="56" t="s">
        <v>66</v>
      </c>
      <c r="D962" s="148" t="s">
        <v>567</v>
      </c>
      <c r="E962" s="56" t="s">
        <v>117</v>
      </c>
      <c r="F962" s="55">
        <f>'пр.4 вед.стр.'!G988</f>
        <v>841.4</v>
      </c>
      <c r="G962" s="170">
        <f>'пр.4 вед.стр.'!H988</f>
        <v>530</v>
      </c>
      <c r="H962" s="226">
        <f t="shared" si="149"/>
        <v>62.99025433800808</v>
      </c>
      <c r="N962" s="83"/>
      <c r="O962" s="83"/>
      <c r="P962" s="83"/>
      <c r="Q962" s="83"/>
      <c r="R962" s="86"/>
    </row>
    <row r="963" spans="1:18" s="28" customFormat="1" ht="17.25" customHeight="1">
      <c r="A963" s="27" t="s">
        <v>679</v>
      </c>
      <c r="B963" s="56" t="s">
        <v>73</v>
      </c>
      <c r="C963" s="56" t="s">
        <v>66</v>
      </c>
      <c r="D963" s="148" t="s">
        <v>682</v>
      </c>
      <c r="E963" s="56"/>
      <c r="F963" s="55">
        <f>F964+F968</f>
        <v>1150</v>
      </c>
      <c r="G963" s="170">
        <f>G964+G968</f>
        <v>150</v>
      </c>
      <c r="H963" s="226">
        <f t="shared" si="149"/>
        <v>13.043478260869565</v>
      </c>
      <c r="N963" s="83"/>
      <c r="O963" s="83"/>
      <c r="P963" s="83"/>
      <c r="Q963" s="83"/>
      <c r="R963" s="86"/>
    </row>
    <row r="964" spans="1:18" s="28" customFormat="1" ht="31.5" customHeight="1">
      <c r="A964" s="27" t="s">
        <v>680</v>
      </c>
      <c r="B964" s="56" t="s">
        <v>73</v>
      </c>
      <c r="C964" s="56" t="s">
        <v>66</v>
      </c>
      <c r="D964" s="148" t="s">
        <v>683</v>
      </c>
      <c r="E964" s="56"/>
      <c r="F964" s="55">
        <f aca="true" t="shared" si="151" ref="F964:G966">F965</f>
        <v>1000</v>
      </c>
      <c r="G964" s="170">
        <f t="shared" si="151"/>
        <v>0</v>
      </c>
      <c r="H964" s="226">
        <f t="shared" si="149"/>
        <v>0</v>
      </c>
      <c r="N964" s="83"/>
      <c r="O964" s="83"/>
      <c r="P964" s="83"/>
      <c r="Q964" s="83"/>
      <c r="R964" s="86"/>
    </row>
    <row r="965" spans="1:18" s="28" customFormat="1" ht="33" customHeight="1">
      <c r="A965" s="27" t="s">
        <v>106</v>
      </c>
      <c r="B965" s="56" t="s">
        <v>73</v>
      </c>
      <c r="C965" s="56" t="s">
        <v>66</v>
      </c>
      <c r="D965" s="148" t="s">
        <v>683</v>
      </c>
      <c r="E965" s="56" t="s">
        <v>107</v>
      </c>
      <c r="F965" s="55">
        <f t="shared" si="151"/>
        <v>1000</v>
      </c>
      <c r="G965" s="170">
        <f t="shared" si="151"/>
        <v>0</v>
      </c>
      <c r="H965" s="226">
        <f t="shared" si="149"/>
        <v>0</v>
      </c>
      <c r="N965" s="83"/>
      <c r="O965" s="83"/>
      <c r="P965" s="83"/>
      <c r="Q965" s="83"/>
      <c r="R965" s="86"/>
    </row>
    <row r="966" spans="1:18" s="28" customFormat="1" ht="17.25" customHeight="1">
      <c r="A966" s="27" t="s">
        <v>112</v>
      </c>
      <c r="B966" s="56" t="s">
        <v>73</v>
      </c>
      <c r="C966" s="56" t="s">
        <v>66</v>
      </c>
      <c r="D966" s="148" t="s">
        <v>683</v>
      </c>
      <c r="E966" s="56" t="s">
        <v>113</v>
      </c>
      <c r="F966" s="55">
        <f t="shared" si="151"/>
        <v>1000</v>
      </c>
      <c r="G966" s="170">
        <f t="shared" si="151"/>
        <v>0</v>
      </c>
      <c r="H966" s="226">
        <f t="shared" si="149"/>
        <v>0</v>
      </c>
      <c r="N966" s="83"/>
      <c r="O966" s="83"/>
      <c r="P966" s="83"/>
      <c r="Q966" s="83"/>
      <c r="R966" s="86"/>
    </row>
    <row r="967" spans="1:18" s="28" customFormat="1" ht="17.25" customHeight="1">
      <c r="A967" s="27" t="s">
        <v>116</v>
      </c>
      <c r="B967" s="56" t="s">
        <v>73</v>
      </c>
      <c r="C967" s="56" t="s">
        <v>66</v>
      </c>
      <c r="D967" s="148" t="s">
        <v>683</v>
      </c>
      <c r="E967" s="56" t="s">
        <v>117</v>
      </c>
      <c r="F967" s="55">
        <f>'пр.4 вед.стр.'!G993</f>
        <v>1000</v>
      </c>
      <c r="G967" s="55">
        <f>'пр.4 вед.стр.'!H993</f>
        <v>0</v>
      </c>
      <c r="H967" s="226">
        <f t="shared" si="149"/>
        <v>0</v>
      </c>
      <c r="N967" s="83"/>
      <c r="O967" s="83"/>
      <c r="P967" s="83"/>
      <c r="Q967" s="83"/>
      <c r="R967" s="86"/>
    </row>
    <row r="968" spans="1:18" s="28" customFormat="1" ht="29.25" customHeight="1">
      <c r="A968" s="27" t="s">
        <v>681</v>
      </c>
      <c r="B968" s="56" t="s">
        <v>73</v>
      </c>
      <c r="C968" s="56" t="s">
        <v>66</v>
      </c>
      <c r="D968" s="148" t="s">
        <v>684</v>
      </c>
      <c r="E968" s="56"/>
      <c r="F968" s="55">
        <f aca="true" t="shared" si="152" ref="F968:G970">F969</f>
        <v>150</v>
      </c>
      <c r="G968" s="170">
        <f t="shared" si="152"/>
        <v>150</v>
      </c>
      <c r="H968" s="226">
        <f t="shared" si="149"/>
        <v>100</v>
      </c>
      <c r="N968" s="83"/>
      <c r="O968" s="83"/>
      <c r="P968" s="83"/>
      <c r="Q968" s="83"/>
      <c r="R968" s="86"/>
    </row>
    <row r="969" spans="1:18" s="28" customFormat="1" ht="33" customHeight="1">
      <c r="A969" s="27" t="s">
        <v>106</v>
      </c>
      <c r="B969" s="56" t="s">
        <v>73</v>
      </c>
      <c r="C969" s="56" t="s">
        <v>66</v>
      </c>
      <c r="D969" s="148" t="s">
        <v>684</v>
      </c>
      <c r="E969" s="56" t="s">
        <v>107</v>
      </c>
      <c r="F969" s="55">
        <f t="shared" si="152"/>
        <v>150</v>
      </c>
      <c r="G969" s="170">
        <f t="shared" si="152"/>
        <v>150</v>
      </c>
      <c r="H969" s="226">
        <f t="shared" si="149"/>
        <v>100</v>
      </c>
      <c r="N969" s="83"/>
      <c r="O969" s="83"/>
      <c r="P969" s="83"/>
      <c r="Q969" s="83"/>
      <c r="R969" s="86"/>
    </row>
    <row r="970" spans="1:18" s="28" customFormat="1" ht="17.25" customHeight="1">
      <c r="A970" s="27" t="s">
        <v>112</v>
      </c>
      <c r="B970" s="56" t="s">
        <v>73</v>
      </c>
      <c r="C970" s="56" t="s">
        <v>66</v>
      </c>
      <c r="D970" s="148" t="s">
        <v>684</v>
      </c>
      <c r="E970" s="56" t="s">
        <v>113</v>
      </c>
      <c r="F970" s="55">
        <f t="shared" si="152"/>
        <v>150</v>
      </c>
      <c r="G970" s="170">
        <f t="shared" si="152"/>
        <v>150</v>
      </c>
      <c r="H970" s="226">
        <f t="shared" si="149"/>
        <v>100</v>
      </c>
      <c r="N970" s="83"/>
      <c r="O970" s="83"/>
      <c r="P970" s="83"/>
      <c r="Q970" s="83"/>
      <c r="R970" s="86"/>
    </row>
    <row r="971" spans="1:18" s="28" customFormat="1" ht="17.25" customHeight="1">
      <c r="A971" s="27" t="s">
        <v>116</v>
      </c>
      <c r="B971" s="56" t="s">
        <v>73</v>
      </c>
      <c r="C971" s="56" t="s">
        <v>66</v>
      </c>
      <c r="D971" s="148" t="s">
        <v>684</v>
      </c>
      <c r="E971" s="56" t="s">
        <v>117</v>
      </c>
      <c r="F971" s="55">
        <f>'пр.4 вед.стр.'!G997</f>
        <v>150</v>
      </c>
      <c r="G971" s="55">
        <f>'пр.4 вед.стр.'!H997</f>
        <v>150</v>
      </c>
      <c r="H971" s="226">
        <f t="shared" si="149"/>
        <v>100</v>
      </c>
      <c r="N971" s="83"/>
      <c r="O971" s="83"/>
      <c r="P971" s="83"/>
      <c r="Q971" s="83"/>
      <c r="R971" s="86"/>
    </row>
    <row r="972" spans="1:18" s="28" customFormat="1" ht="28.5" customHeight="1">
      <c r="A972" s="27" t="s">
        <v>458</v>
      </c>
      <c r="B972" s="56" t="s">
        <v>73</v>
      </c>
      <c r="C972" s="56" t="s">
        <v>66</v>
      </c>
      <c r="D972" s="56" t="s">
        <v>459</v>
      </c>
      <c r="E972" s="56"/>
      <c r="F972" s="55">
        <f aca="true" t="shared" si="153" ref="F972:G976">F973</f>
        <v>100</v>
      </c>
      <c r="G972" s="170">
        <f t="shared" si="153"/>
        <v>0</v>
      </c>
      <c r="H972" s="226">
        <f t="shared" si="149"/>
        <v>0</v>
      </c>
      <c r="N972" s="83"/>
      <c r="O972" s="83"/>
      <c r="P972" s="83"/>
      <c r="Q972" s="83"/>
      <c r="R972" s="86"/>
    </row>
    <row r="973" spans="1:18" s="28" customFormat="1" ht="17.25" customHeight="1">
      <c r="A973" s="27" t="s">
        <v>470</v>
      </c>
      <c r="B973" s="56" t="s">
        <v>73</v>
      </c>
      <c r="C973" s="56" t="s">
        <v>66</v>
      </c>
      <c r="D973" s="56" t="s">
        <v>471</v>
      </c>
      <c r="E973" s="56"/>
      <c r="F973" s="129">
        <f t="shared" si="153"/>
        <v>100</v>
      </c>
      <c r="G973" s="176">
        <f t="shared" si="153"/>
        <v>0</v>
      </c>
      <c r="H973" s="226">
        <f t="shared" si="149"/>
        <v>0</v>
      </c>
      <c r="N973" s="83"/>
      <c r="O973" s="83"/>
      <c r="P973" s="83"/>
      <c r="Q973" s="83"/>
      <c r="R973" s="86"/>
    </row>
    <row r="974" spans="1:18" s="28" customFormat="1" ht="28.5" customHeight="1">
      <c r="A974" s="27" t="s">
        <v>472</v>
      </c>
      <c r="B974" s="56" t="s">
        <v>73</v>
      </c>
      <c r="C974" s="56" t="s">
        <v>66</v>
      </c>
      <c r="D974" s="56" t="s">
        <v>473</v>
      </c>
      <c r="E974" s="56"/>
      <c r="F974" s="55">
        <f t="shared" si="153"/>
        <v>100</v>
      </c>
      <c r="G974" s="170">
        <f t="shared" si="153"/>
        <v>0</v>
      </c>
      <c r="H974" s="226">
        <f t="shared" si="149"/>
        <v>0</v>
      </c>
      <c r="N974" s="83"/>
      <c r="O974" s="83"/>
      <c r="P974" s="83"/>
      <c r="Q974" s="83"/>
      <c r="R974" s="86"/>
    </row>
    <row r="975" spans="1:18" s="28" customFormat="1" ht="30" customHeight="1">
      <c r="A975" s="27" t="s">
        <v>106</v>
      </c>
      <c r="B975" s="56" t="s">
        <v>73</v>
      </c>
      <c r="C975" s="56" t="s">
        <v>66</v>
      </c>
      <c r="D975" s="56" t="s">
        <v>473</v>
      </c>
      <c r="E975" s="56" t="s">
        <v>107</v>
      </c>
      <c r="F975" s="55">
        <f t="shared" si="153"/>
        <v>100</v>
      </c>
      <c r="G975" s="170">
        <f t="shared" si="153"/>
        <v>0</v>
      </c>
      <c r="H975" s="226">
        <f t="shared" si="149"/>
        <v>0</v>
      </c>
      <c r="N975" s="83"/>
      <c r="O975" s="83"/>
      <c r="P975" s="83"/>
      <c r="Q975" s="83"/>
      <c r="R975" s="86"/>
    </row>
    <row r="976" spans="1:18" s="28" customFormat="1" ht="17.25" customHeight="1">
      <c r="A976" s="27" t="s">
        <v>112</v>
      </c>
      <c r="B976" s="56" t="s">
        <v>73</v>
      </c>
      <c r="C976" s="56" t="s">
        <v>66</v>
      </c>
      <c r="D976" s="56" t="s">
        <v>473</v>
      </c>
      <c r="E976" s="56" t="s">
        <v>113</v>
      </c>
      <c r="F976" s="55">
        <f t="shared" si="153"/>
        <v>100</v>
      </c>
      <c r="G976" s="170">
        <f t="shared" si="153"/>
        <v>0</v>
      </c>
      <c r="H976" s="226">
        <f t="shared" si="149"/>
        <v>0</v>
      </c>
      <c r="N976" s="83"/>
      <c r="O976" s="83"/>
      <c r="P976" s="83"/>
      <c r="Q976" s="83"/>
      <c r="R976" s="86"/>
    </row>
    <row r="977" spans="1:18" s="28" customFormat="1" ht="17.25" customHeight="1">
      <c r="A977" s="27" t="s">
        <v>116</v>
      </c>
      <c r="B977" s="56" t="s">
        <v>73</v>
      </c>
      <c r="C977" s="56" t="s">
        <v>66</v>
      </c>
      <c r="D977" s="56" t="s">
        <v>473</v>
      </c>
      <c r="E977" s="56" t="s">
        <v>117</v>
      </c>
      <c r="F977" s="55">
        <f>'пр.4 вед.стр.'!G1003</f>
        <v>100</v>
      </c>
      <c r="G977" s="170">
        <f>'пр.4 вед.стр.'!H1003</f>
        <v>0</v>
      </c>
      <c r="H977" s="226">
        <f t="shared" si="149"/>
        <v>0</v>
      </c>
      <c r="N977" s="83"/>
      <c r="O977" s="83"/>
      <c r="P977" s="83"/>
      <c r="Q977" s="83"/>
      <c r="R977" s="86"/>
    </row>
    <row r="978" spans="1:18" s="28" customFormat="1" ht="17.25" customHeight="1">
      <c r="A978" s="27" t="s">
        <v>367</v>
      </c>
      <c r="B978" s="56" t="s">
        <v>73</v>
      </c>
      <c r="C978" s="56" t="s">
        <v>66</v>
      </c>
      <c r="D978" s="56" t="s">
        <v>219</v>
      </c>
      <c r="E978" s="56"/>
      <c r="F978" s="55">
        <f>F979</f>
        <v>1036</v>
      </c>
      <c r="G978" s="170">
        <f>G979</f>
        <v>797.1</v>
      </c>
      <c r="H978" s="226">
        <f t="shared" si="149"/>
        <v>76.94015444015444</v>
      </c>
      <c r="N978" s="83"/>
      <c r="O978" s="83"/>
      <c r="P978" s="83"/>
      <c r="Q978" s="83"/>
      <c r="R978" s="86"/>
    </row>
    <row r="979" spans="1:18" s="28" customFormat="1" ht="17.25" customHeight="1">
      <c r="A979" s="27" t="s">
        <v>370</v>
      </c>
      <c r="B979" s="56" t="s">
        <v>73</v>
      </c>
      <c r="C979" s="56" t="s">
        <v>66</v>
      </c>
      <c r="D979" s="56" t="s">
        <v>365</v>
      </c>
      <c r="E979" s="56"/>
      <c r="F979" s="55">
        <f>F980+F987</f>
        <v>1036</v>
      </c>
      <c r="G979" s="170">
        <f>G980+G987</f>
        <v>797.1</v>
      </c>
      <c r="H979" s="226">
        <f t="shared" si="149"/>
        <v>76.94015444015444</v>
      </c>
      <c r="N979" s="83"/>
      <c r="O979" s="83"/>
      <c r="P979" s="83"/>
      <c r="Q979" s="83"/>
      <c r="R979" s="86"/>
    </row>
    <row r="980" spans="1:18" s="28" customFormat="1" ht="42" customHeight="1">
      <c r="A980" s="27" t="s">
        <v>292</v>
      </c>
      <c r="B980" s="56" t="s">
        <v>73</v>
      </c>
      <c r="C980" s="56" t="s">
        <v>66</v>
      </c>
      <c r="D980" s="56" t="s">
        <v>366</v>
      </c>
      <c r="E980" s="56"/>
      <c r="F980" s="55">
        <f>F984+F981</f>
        <v>818</v>
      </c>
      <c r="G980" s="170">
        <f>G984+G981</f>
        <v>764.7</v>
      </c>
      <c r="H980" s="226">
        <f t="shared" si="149"/>
        <v>93.4841075794621</v>
      </c>
      <c r="N980" s="83"/>
      <c r="O980" s="83"/>
      <c r="P980" s="83"/>
      <c r="Q980" s="83"/>
      <c r="R980" s="86"/>
    </row>
    <row r="981" spans="1:18" s="28" customFormat="1" ht="45" customHeight="1">
      <c r="A981" s="27" t="s">
        <v>103</v>
      </c>
      <c r="B981" s="56" t="s">
        <v>73</v>
      </c>
      <c r="C981" s="56" t="s">
        <v>66</v>
      </c>
      <c r="D981" s="56" t="s">
        <v>366</v>
      </c>
      <c r="E981" s="56" t="s">
        <v>104</v>
      </c>
      <c r="F981" s="55">
        <f>F982</f>
        <v>50</v>
      </c>
      <c r="G981" s="170">
        <f>G982</f>
        <v>44.7</v>
      </c>
      <c r="H981" s="226">
        <f t="shared" si="149"/>
        <v>89.4</v>
      </c>
      <c r="N981" s="83"/>
      <c r="O981" s="83"/>
      <c r="P981" s="83"/>
      <c r="Q981" s="83"/>
      <c r="R981" s="86"/>
    </row>
    <row r="982" spans="1:18" s="28" customFormat="1" ht="18" customHeight="1">
      <c r="A982" s="27" t="s">
        <v>300</v>
      </c>
      <c r="B982" s="56" t="s">
        <v>73</v>
      </c>
      <c r="C982" s="56" t="s">
        <v>66</v>
      </c>
      <c r="D982" s="56" t="s">
        <v>366</v>
      </c>
      <c r="E982" s="56" t="s">
        <v>302</v>
      </c>
      <c r="F982" s="55">
        <f>F983</f>
        <v>50</v>
      </c>
      <c r="G982" s="170">
        <f>G983</f>
        <v>44.7</v>
      </c>
      <c r="H982" s="226">
        <f t="shared" si="149"/>
        <v>89.4</v>
      </c>
      <c r="N982" s="83"/>
      <c r="O982" s="83"/>
      <c r="P982" s="83"/>
      <c r="Q982" s="83"/>
      <c r="R982" s="86"/>
    </row>
    <row r="983" spans="1:18" s="28" customFormat="1" ht="18.75" customHeight="1">
      <c r="A983" s="27" t="s">
        <v>442</v>
      </c>
      <c r="B983" s="56" t="s">
        <v>73</v>
      </c>
      <c r="C983" s="56" t="s">
        <v>66</v>
      </c>
      <c r="D983" s="56" t="s">
        <v>366</v>
      </c>
      <c r="E983" s="56" t="s">
        <v>301</v>
      </c>
      <c r="F983" s="55">
        <f>'пр.4 вед.стр.'!G1009</f>
        <v>50</v>
      </c>
      <c r="G983" s="170">
        <f>'пр.4 вед.стр.'!H1009</f>
        <v>44.7</v>
      </c>
      <c r="H983" s="226">
        <f t="shared" si="149"/>
        <v>89.4</v>
      </c>
      <c r="N983" s="83"/>
      <c r="O983" s="83"/>
      <c r="P983" s="83"/>
      <c r="Q983" s="83"/>
      <c r="R983" s="86"/>
    </row>
    <row r="984" spans="1:18" s="28" customFormat="1" ht="30" customHeight="1">
      <c r="A984" s="27" t="s">
        <v>106</v>
      </c>
      <c r="B984" s="56" t="s">
        <v>73</v>
      </c>
      <c r="C984" s="56" t="s">
        <v>66</v>
      </c>
      <c r="D984" s="56" t="s">
        <v>366</v>
      </c>
      <c r="E984" s="56" t="s">
        <v>107</v>
      </c>
      <c r="F984" s="55">
        <f>F985</f>
        <v>768</v>
      </c>
      <c r="G984" s="170">
        <f>G985</f>
        <v>720</v>
      </c>
      <c r="H984" s="226">
        <f t="shared" si="149"/>
        <v>93.75</v>
      </c>
      <c r="N984" s="83"/>
      <c r="O984" s="83"/>
      <c r="P984" s="83"/>
      <c r="Q984" s="83"/>
      <c r="R984" s="86"/>
    </row>
    <row r="985" spans="1:18" s="28" customFormat="1" ht="17.25" customHeight="1">
      <c r="A985" s="27" t="s">
        <v>112</v>
      </c>
      <c r="B985" s="56" t="s">
        <v>73</v>
      </c>
      <c r="C985" s="56" t="s">
        <v>66</v>
      </c>
      <c r="D985" s="56" t="s">
        <v>366</v>
      </c>
      <c r="E985" s="56" t="s">
        <v>113</v>
      </c>
      <c r="F985" s="55">
        <f>F986</f>
        <v>768</v>
      </c>
      <c r="G985" s="170">
        <f>G986</f>
        <v>720</v>
      </c>
      <c r="H985" s="226">
        <f t="shared" si="149"/>
        <v>93.75</v>
      </c>
      <c r="N985" s="83"/>
      <c r="O985" s="83"/>
      <c r="P985" s="83"/>
      <c r="Q985" s="83"/>
      <c r="R985" s="86"/>
    </row>
    <row r="986" spans="1:18" s="28" customFormat="1" ht="17.25" customHeight="1">
      <c r="A986" s="27" t="s">
        <v>116</v>
      </c>
      <c r="B986" s="56" t="s">
        <v>73</v>
      </c>
      <c r="C986" s="56" t="s">
        <v>66</v>
      </c>
      <c r="D986" s="56" t="s">
        <v>366</v>
      </c>
      <c r="E986" s="56" t="s">
        <v>117</v>
      </c>
      <c r="F986" s="55">
        <f>'пр.4 вед.стр.'!G1012</f>
        <v>768</v>
      </c>
      <c r="G986" s="170">
        <f>'пр.4 вед.стр.'!H1012</f>
        <v>720</v>
      </c>
      <c r="H986" s="226">
        <f t="shared" si="149"/>
        <v>93.75</v>
      </c>
      <c r="N986" s="83"/>
      <c r="O986" s="83"/>
      <c r="P986" s="83"/>
      <c r="Q986" s="83"/>
      <c r="R986" s="86"/>
    </row>
    <row r="987" spans="1:18" s="28" customFormat="1" ht="17.25" customHeight="1">
      <c r="A987" s="27" t="s">
        <v>239</v>
      </c>
      <c r="B987" s="56" t="s">
        <v>73</v>
      </c>
      <c r="C987" s="56" t="s">
        <v>66</v>
      </c>
      <c r="D987" s="56" t="s">
        <v>369</v>
      </c>
      <c r="E987" s="56"/>
      <c r="F987" s="55">
        <f aca="true" t="shared" si="154" ref="F987:G989">F988</f>
        <v>218</v>
      </c>
      <c r="G987" s="170">
        <f t="shared" si="154"/>
        <v>32.4</v>
      </c>
      <c r="H987" s="226">
        <f t="shared" si="149"/>
        <v>14.862385321100916</v>
      </c>
      <c r="N987" s="83"/>
      <c r="O987" s="83"/>
      <c r="P987" s="83"/>
      <c r="Q987" s="83"/>
      <c r="R987" s="86"/>
    </row>
    <row r="988" spans="1:18" s="28" customFormat="1" ht="30" customHeight="1">
      <c r="A988" s="27" t="s">
        <v>106</v>
      </c>
      <c r="B988" s="56" t="s">
        <v>73</v>
      </c>
      <c r="C988" s="56" t="s">
        <v>66</v>
      </c>
      <c r="D988" s="56" t="s">
        <v>369</v>
      </c>
      <c r="E988" s="56" t="s">
        <v>107</v>
      </c>
      <c r="F988" s="55">
        <f t="shared" si="154"/>
        <v>218</v>
      </c>
      <c r="G988" s="170">
        <f t="shared" si="154"/>
        <v>32.4</v>
      </c>
      <c r="H988" s="226">
        <f t="shared" si="149"/>
        <v>14.862385321100916</v>
      </c>
      <c r="N988" s="83"/>
      <c r="O988" s="83"/>
      <c r="P988" s="83"/>
      <c r="Q988" s="83"/>
      <c r="R988" s="86"/>
    </row>
    <row r="989" spans="1:18" s="28" customFormat="1" ht="17.25" customHeight="1">
      <c r="A989" s="27" t="s">
        <v>112</v>
      </c>
      <c r="B989" s="56" t="s">
        <v>73</v>
      </c>
      <c r="C989" s="56" t="s">
        <v>66</v>
      </c>
      <c r="D989" s="56" t="s">
        <v>369</v>
      </c>
      <c r="E989" s="56" t="s">
        <v>113</v>
      </c>
      <c r="F989" s="55">
        <f t="shared" si="154"/>
        <v>218</v>
      </c>
      <c r="G989" s="170">
        <f t="shared" si="154"/>
        <v>32.4</v>
      </c>
      <c r="H989" s="226">
        <f t="shared" si="149"/>
        <v>14.862385321100916</v>
      </c>
      <c r="N989" s="83"/>
      <c r="O989" s="83"/>
      <c r="P989" s="83"/>
      <c r="Q989" s="83"/>
      <c r="R989" s="86"/>
    </row>
    <row r="990" spans="1:18" s="28" customFormat="1" ht="17.25" customHeight="1">
      <c r="A990" s="27" t="s">
        <v>116</v>
      </c>
      <c r="B990" s="56" t="s">
        <v>73</v>
      </c>
      <c r="C990" s="56" t="s">
        <v>66</v>
      </c>
      <c r="D990" s="56" t="s">
        <v>369</v>
      </c>
      <c r="E990" s="56" t="s">
        <v>117</v>
      </c>
      <c r="F990" s="55">
        <f>'пр.4 вед.стр.'!G1016</f>
        <v>218</v>
      </c>
      <c r="G990" s="170">
        <f>'пр.4 вед.стр.'!H1016</f>
        <v>32.4</v>
      </c>
      <c r="H990" s="226">
        <f t="shared" si="149"/>
        <v>14.862385321100916</v>
      </c>
      <c r="N990" s="83"/>
      <c r="O990" s="83"/>
      <c r="P990" s="83"/>
      <c r="Q990" s="83"/>
      <c r="R990" s="86"/>
    </row>
    <row r="991" spans="1:18" s="28" customFormat="1" ht="17.25" customHeight="1">
      <c r="A991" s="27" t="s">
        <v>276</v>
      </c>
      <c r="B991" s="56" t="s">
        <v>73</v>
      </c>
      <c r="C991" s="56" t="s">
        <v>66</v>
      </c>
      <c r="D991" s="56" t="s">
        <v>216</v>
      </c>
      <c r="E991" s="56"/>
      <c r="F991" s="55">
        <f>F992</f>
        <v>18833.2</v>
      </c>
      <c r="G991" s="170">
        <f>G992</f>
        <v>12550.9</v>
      </c>
      <c r="H991" s="226">
        <f t="shared" si="149"/>
        <v>66.64241870738907</v>
      </c>
      <c r="N991" s="83"/>
      <c r="O991" s="83"/>
      <c r="P991" s="83"/>
      <c r="Q991" s="83"/>
      <c r="R991" s="86"/>
    </row>
    <row r="992" spans="1:18" s="28" customFormat="1" ht="30" customHeight="1">
      <c r="A992" s="27" t="s">
        <v>482</v>
      </c>
      <c r="B992" s="56" t="s">
        <v>73</v>
      </c>
      <c r="C992" s="56" t="s">
        <v>66</v>
      </c>
      <c r="D992" s="56" t="s">
        <v>385</v>
      </c>
      <c r="E992" s="56"/>
      <c r="F992" s="55">
        <f>F994</f>
        <v>18833.2</v>
      </c>
      <c r="G992" s="170">
        <f>G994</f>
        <v>12550.9</v>
      </c>
      <c r="H992" s="226">
        <f t="shared" si="149"/>
        <v>66.64241870738907</v>
      </c>
      <c r="N992" s="83"/>
      <c r="O992" s="83"/>
      <c r="P992" s="83"/>
      <c r="Q992" s="83"/>
      <c r="R992" s="86"/>
    </row>
    <row r="993" spans="1:18" s="28" customFormat="1" ht="17.25" customHeight="1">
      <c r="A993" s="27" t="s">
        <v>254</v>
      </c>
      <c r="B993" s="56" t="s">
        <v>73</v>
      </c>
      <c r="C993" s="56" t="s">
        <v>66</v>
      </c>
      <c r="D993" s="56" t="s">
        <v>386</v>
      </c>
      <c r="E993" s="56"/>
      <c r="F993" s="55">
        <f>F994</f>
        <v>18833.2</v>
      </c>
      <c r="G993" s="170">
        <f>G994</f>
        <v>12550.9</v>
      </c>
      <c r="H993" s="226">
        <f t="shared" si="149"/>
        <v>66.64241870738907</v>
      </c>
      <c r="N993" s="83"/>
      <c r="O993" s="83"/>
      <c r="P993" s="83"/>
      <c r="Q993" s="83"/>
      <c r="R993" s="86"/>
    </row>
    <row r="994" spans="1:18" s="28" customFormat="1" ht="27" customHeight="1">
      <c r="A994" s="27" t="s">
        <v>106</v>
      </c>
      <c r="B994" s="56" t="s">
        <v>73</v>
      </c>
      <c r="C994" s="56" t="s">
        <v>66</v>
      </c>
      <c r="D994" s="56" t="s">
        <v>386</v>
      </c>
      <c r="E994" s="56" t="s">
        <v>107</v>
      </c>
      <c r="F994" s="55">
        <f>F995</f>
        <v>18833.2</v>
      </c>
      <c r="G994" s="170">
        <f>G995</f>
        <v>12550.9</v>
      </c>
      <c r="H994" s="226">
        <f t="shared" si="149"/>
        <v>66.64241870738907</v>
      </c>
      <c r="N994" s="83"/>
      <c r="O994" s="83"/>
      <c r="P994" s="83"/>
      <c r="Q994" s="83"/>
      <c r="R994" s="86"/>
    </row>
    <row r="995" spans="1:18" s="28" customFormat="1" ht="17.25" customHeight="1">
      <c r="A995" s="27" t="s">
        <v>112</v>
      </c>
      <c r="B995" s="56" t="s">
        <v>73</v>
      </c>
      <c r="C995" s="56" t="s">
        <v>66</v>
      </c>
      <c r="D995" s="56" t="s">
        <v>386</v>
      </c>
      <c r="E995" s="56" t="s">
        <v>113</v>
      </c>
      <c r="F995" s="55">
        <f>F996+F997</f>
        <v>18833.2</v>
      </c>
      <c r="G995" s="170">
        <f>G996+G997</f>
        <v>12550.9</v>
      </c>
      <c r="H995" s="226">
        <f t="shared" si="149"/>
        <v>66.64241870738907</v>
      </c>
      <c r="N995" s="83"/>
      <c r="O995" s="83"/>
      <c r="P995" s="83"/>
      <c r="Q995" s="83"/>
      <c r="R995" s="86"/>
    </row>
    <row r="996" spans="1:18" s="28" customFormat="1" ht="39.75" customHeight="1">
      <c r="A996" s="27" t="s">
        <v>114</v>
      </c>
      <c r="B996" s="56" t="s">
        <v>73</v>
      </c>
      <c r="C996" s="56" t="s">
        <v>66</v>
      </c>
      <c r="D996" s="56" t="s">
        <v>386</v>
      </c>
      <c r="E996" s="56" t="s">
        <v>115</v>
      </c>
      <c r="F996" s="55">
        <f>'пр.4 вед.стр.'!G1022</f>
        <v>18733.2</v>
      </c>
      <c r="G996" s="170">
        <f>'пр.4 вед.стр.'!H1022</f>
        <v>12450.9</v>
      </c>
      <c r="H996" s="226">
        <f t="shared" si="149"/>
        <v>66.46435205944525</v>
      </c>
      <c r="N996" s="83"/>
      <c r="O996" s="83"/>
      <c r="P996" s="83"/>
      <c r="Q996" s="83"/>
      <c r="R996" s="86"/>
    </row>
    <row r="997" spans="1:18" s="28" customFormat="1" ht="17.25" customHeight="1">
      <c r="A997" s="27" t="s">
        <v>116</v>
      </c>
      <c r="B997" s="56" t="s">
        <v>73</v>
      </c>
      <c r="C997" s="56" t="s">
        <v>66</v>
      </c>
      <c r="D997" s="56" t="s">
        <v>386</v>
      </c>
      <c r="E997" s="56" t="s">
        <v>117</v>
      </c>
      <c r="F997" s="55">
        <f>'пр.4 вед.стр.'!G1023</f>
        <v>100</v>
      </c>
      <c r="G997" s="170">
        <f>'пр.4 вед.стр.'!H1023</f>
        <v>100</v>
      </c>
      <c r="H997" s="226">
        <f t="shared" si="149"/>
        <v>100</v>
      </c>
      <c r="N997" s="83"/>
      <c r="O997" s="83"/>
      <c r="P997" s="83"/>
      <c r="Q997" s="83"/>
      <c r="R997" s="86"/>
    </row>
    <row r="998" spans="1:18" s="28" customFormat="1" ht="17.25" customHeight="1">
      <c r="A998" s="27" t="s">
        <v>82</v>
      </c>
      <c r="B998" s="56" t="s">
        <v>73</v>
      </c>
      <c r="C998" s="56" t="s">
        <v>66</v>
      </c>
      <c r="D998" s="56" t="s">
        <v>229</v>
      </c>
      <c r="E998" s="56"/>
      <c r="F998" s="55">
        <f>F999</f>
        <v>1740.2</v>
      </c>
      <c r="G998" s="170">
        <f>G999</f>
        <v>1290.3</v>
      </c>
      <c r="H998" s="226">
        <f t="shared" si="149"/>
        <v>74.14664981036661</v>
      </c>
      <c r="N998" s="83"/>
      <c r="O998" s="83"/>
      <c r="P998" s="83"/>
      <c r="Q998" s="83"/>
      <c r="R998" s="86"/>
    </row>
    <row r="999" spans="1:18" s="28" customFormat="1" ht="30.75" customHeight="1">
      <c r="A999" s="27" t="s">
        <v>255</v>
      </c>
      <c r="B999" s="56" t="s">
        <v>73</v>
      </c>
      <c r="C999" s="56" t="s">
        <v>66</v>
      </c>
      <c r="D999" s="56" t="s">
        <v>387</v>
      </c>
      <c r="E999" s="56"/>
      <c r="F999" s="55">
        <f>F1000</f>
        <v>1740.2</v>
      </c>
      <c r="G999" s="170">
        <f>G1000</f>
        <v>1290.3</v>
      </c>
      <c r="H999" s="226">
        <f t="shared" si="149"/>
        <v>74.14664981036661</v>
      </c>
      <c r="N999" s="83"/>
      <c r="O999" s="83"/>
      <c r="P999" s="83"/>
      <c r="Q999" s="83"/>
      <c r="R999" s="86"/>
    </row>
    <row r="1000" spans="1:18" s="28" customFormat="1" ht="17.25" customHeight="1">
      <c r="A1000" s="27" t="s">
        <v>388</v>
      </c>
      <c r="B1000" s="56" t="s">
        <v>73</v>
      </c>
      <c r="C1000" s="56" t="s">
        <v>66</v>
      </c>
      <c r="D1000" s="56" t="s">
        <v>413</v>
      </c>
      <c r="E1000" s="56"/>
      <c r="F1000" s="55">
        <f>F1001+F1006+F1009</f>
        <v>1740.2</v>
      </c>
      <c r="G1000" s="170">
        <f>G1001+G1006+G1009</f>
        <v>1290.3</v>
      </c>
      <c r="H1000" s="226">
        <f t="shared" si="149"/>
        <v>74.14664981036661</v>
      </c>
      <c r="N1000" s="83"/>
      <c r="O1000" s="83"/>
      <c r="P1000" s="83"/>
      <c r="Q1000" s="83"/>
      <c r="R1000" s="86"/>
    </row>
    <row r="1001" spans="1:18" s="28" customFormat="1" ht="39" customHeight="1">
      <c r="A1001" s="27" t="s">
        <v>103</v>
      </c>
      <c r="B1001" s="56" t="s">
        <v>73</v>
      </c>
      <c r="C1001" s="56" t="s">
        <v>66</v>
      </c>
      <c r="D1001" s="56" t="s">
        <v>413</v>
      </c>
      <c r="E1001" s="56" t="s">
        <v>104</v>
      </c>
      <c r="F1001" s="55">
        <f>F1002</f>
        <v>1439.2</v>
      </c>
      <c r="G1001" s="170">
        <f>G1002</f>
        <v>1104.5</v>
      </c>
      <c r="H1001" s="226">
        <f t="shared" si="149"/>
        <v>76.74402445803223</v>
      </c>
      <c r="N1001" s="83"/>
      <c r="O1001" s="83"/>
      <c r="P1001" s="83"/>
      <c r="Q1001" s="83"/>
      <c r="R1001" s="86"/>
    </row>
    <row r="1002" spans="1:18" s="28" customFormat="1" ht="17.25" customHeight="1">
      <c r="A1002" s="27" t="s">
        <v>300</v>
      </c>
      <c r="B1002" s="56" t="s">
        <v>73</v>
      </c>
      <c r="C1002" s="56" t="s">
        <v>66</v>
      </c>
      <c r="D1002" s="56" t="s">
        <v>413</v>
      </c>
      <c r="E1002" s="56" t="s">
        <v>302</v>
      </c>
      <c r="F1002" s="55">
        <f>F1003+F1004+F1005</f>
        <v>1439.2</v>
      </c>
      <c r="G1002" s="170">
        <f>G1003+G1004+G1005</f>
        <v>1104.5</v>
      </c>
      <c r="H1002" s="226">
        <f t="shared" si="149"/>
        <v>76.74402445803223</v>
      </c>
      <c r="N1002" s="83"/>
      <c r="O1002" s="83"/>
      <c r="P1002" s="83"/>
      <c r="Q1002" s="83"/>
      <c r="R1002" s="86"/>
    </row>
    <row r="1003" spans="1:18" s="28" customFormat="1" ht="17.25" customHeight="1">
      <c r="A1003" s="27" t="s">
        <v>555</v>
      </c>
      <c r="B1003" s="56" t="s">
        <v>73</v>
      </c>
      <c r="C1003" s="56" t="s">
        <v>66</v>
      </c>
      <c r="D1003" s="56" t="s">
        <v>413</v>
      </c>
      <c r="E1003" s="56" t="s">
        <v>303</v>
      </c>
      <c r="F1003" s="55">
        <f>'пр.4 вед.стр.'!G1029</f>
        <v>1100</v>
      </c>
      <c r="G1003" s="170">
        <f>'пр.4 вед.стр.'!H1029</f>
        <v>858.2</v>
      </c>
      <c r="H1003" s="226">
        <f t="shared" si="149"/>
        <v>78.01818181818182</v>
      </c>
      <c r="N1003" s="83"/>
      <c r="O1003" s="83"/>
      <c r="P1003" s="83"/>
      <c r="Q1003" s="83"/>
      <c r="R1003" s="86"/>
    </row>
    <row r="1004" spans="1:18" s="28" customFormat="1" ht="17.25" customHeight="1">
      <c r="A1004" s="27" t="s">
        <v>442</v>
      </c>
      <c r="B1004" s="56" t="s">
        <v>73</v>
      </c>
      <c r="C1004" s="56" t="s">
        <v>66</v>
      </c>
      <c r="D1004" s="56" t="s">
        <v>413</v>
      </c>
      <c r="E1004" s="56" t="s">
        <v>301</v>
      </c>
      <c r="F1004" s="55">
        <f>'пр.4 вед.стр.'!G1030</f>
        <v>7</v>
      </c>
      <c r="G1004" s="170">
        <f>'пр.4 вед.стр.'!H1030</f>
        <v>0</v>
      </c>
      <c r="H1004" s="226">
        <f t="shared" si="149"/>
        <v>0</v>
      </c>
      <c r="N1004" s="83"/>
      <c r="O1004" s="83"/>
      <c r="P1004" s="83"/>
      <c r="Q1004" s="83"/>
      <c r="R1004" s="86"/>
    </row>
    <row r="1005" spans="1:18" s="28" customFormat="1" ht="31.5" customHeight="1">
      <c r="A1005" s="27" t="s">
        <v>446</v>
      </c>
      <c r="B1005" s="56" t="s">
        <v>73</v>
      </c>
      <c r="C1005" s="56" t="s">
        <v>66</v>
      </c>
      <c r="D1005" s="56" t="s">
        <v>413</v>
      </c>
      <c r="E1005" s="56" t="s">
        <v>304</v>
      </c>
      <c r="F1005" s="55">
        <f>'пр.4 вед.стр.'!G1031</f>
        <v>332.2</v>
      </c>
      <c r="G1005" s="170">
        <f>'пр.4 вед.стр.'!H1031</f>
        <v>246.3</v>
      </c>
      <c r="H1005" s="226">
        <f t="shared" si="149"/>
        <v>74.14208308248044</v>
      </c>
      <c r="N1005" s="83"/>
      <c r="O1005" s="83"/>
      <c r="P1005" s="83"/>
      <c r="Q1005" s="83"/>
      <c r="R1005" s="86"/>
    </row>
    <row r="1006" spans="1:18" s="28" customFormat="1" ht="17.25" customHeight="1">
      <c r="A1006" s="27" t="s">
        <v>622</v>
      </c>
      <c r="B1006" s="56" t="s">
        <v>73</v>
      </c>
      <c r="C1006" s="56" t="s">
        <v>66</v>
      </c>
      <c r="D1006" s="56" t="s">
        <v>413</v>
      </c>
      <c r="E1006" s="56" t="s">
        <v>105</v>
      </c>
      <c r="F1006" s="55">
        <f>F1007</f>
        <v>298</v>
      </c>
      <c r="G1006" s="170">
        <f>G1007</f>
        <v>185.1</v>
      </c>
      <c r="H1006" s="226">
        <f t="shared" si="149"/>
        <v>62.11409395973154</v>
      </c>
      <c r="N1006" s="83"/>
      <c r="O1006" s="83"/>
      <c r="P1006" s="83"/>
      <c r="Q1006" s="83"/>
      <c r="R1006" s="86"/>
    </row>
    <row r="1007" spans="1:18" s="28" customFormat="1" ht="17.25" customHeight="1">
      <c r="A1007" s="27" t="s">
        <v>99</v>
      </c>
      <c r="B1007" s="56" t="s">
        <v>73</v>
      </c>
      <c r="C1007" s="56" t="s">
        <v>66</v>
      </c>
      <c r="D1007" s="56" t="s">
        <v>413</v>
      </c>
      <c r="E1007" s="56" t="s">
        <v>100</v>
      </c>
      <c r="F1007" s="55">
        <f>F1008</f>
        <v>298</v>
      </c>
      <c r="G1007" s="170">
        <f>G1008</f>
        <v>185.1</v>
      </c>
      <c r="H1007" s="226">
        <f t="shared" si="149"/>
        <v>62.11409395973154</v>
      </c>
      <c r="N1007" s="83"/>
      <c r="O1007" s="83"/>
      <c r="P1007" s="83"/>
      <c r="Q1007" s="83"/>
      <c r="R1007" s="86"/>
    </row>
    <row r="1008" spans="1:18" s="28" customFormat="1" ht="17.25" customHeight="1">
      <c r="A1008" s="27" t="s">
        <v>101</v>
      </c>
      <c r="B1008" s="56" t="s">
        <v>73</v>
      </c>
      <c r="C1008" s="56" t="s">
        <v>66</v>
      </c>
      <c r="D1008" s="56" t="s">
        <v>413</v>
      </c>
      <c r="E1008" s="56" t="s">
        <v>102</v>
      </c>
      <c r="F1008" s="55">
        <f>'пр.4 вед.стр.'!G1034</f>
        <v>298</v>
      </c>
      <c r="G1008" s="170">
        <f>'пр.4 вед.стр.'!H1034</f>
        <v>185.1</v>
      </c>
      <c r="H1008" s="226">
        <f t="shared" si="149"/>
        <v>62.11409395973154</v>
      </c>
      <c r="N1008" s="83"/>
      <c r="O1008" s="83"/>
      <c r="P1008" s="83"/>
      <c r="Q1008" s="83"/>
      <c r="R1008" s="86"/>
    </row>
    <row r="1009" spans="1:18" s="28" customFormat="1" ht="17.25" customHeight="1">
      <c r="A1009" s="27" t="s">
        <v>129</v>
      </c>
      <c r="B1009" s="56" t="s">
        <v>73</v>
      </c>
      <c r="C1009" s="56" t="s">
        <v>66</v>
      </c>
      <c r="D1009" s="56" t="s">
        <v>413</v>
      </c>
      <c r="E1009" s="56" t="s">
        <v>130</v>
      </c>
      <c r="F1009" s="55">
        <f>F1010</f>
        <v>3</v>
      </c>
      <c r="G1009" s="170">
        <f>G1010</f>
        <v>0.7</v>
      </c>
      <c r="H1009" s="226">
        <f t="shared" si="149"/>
        <v>23.333333333333332</v>
      </c>
      <c r="N1009" s="83"/>
      <c r="O1009" s="83"/>
      <c r="P1009" s="83"/>
      <c r="Q1009" s="83"/>
      <c r="R1009" s="86"/>
    </row>
    <row r="1010" spans="1:18" s="28" customFormat="1" ht="17.25" customHeight="1">
      <c r="A1010" s="27" t="s">
        <v>132</v>
      </c>
      <c r="B1010" s="56" t="s">
        <v>73</v>
      </c>
      <c r="C1010" s="56" t="s">
        <v>66</v>
      </c>
      <c r="D1010" s="56" t="s">
        <v>413</v>
      </c>
      <c r="E1010" s="56" t="s">
        <v>133</v>
      </c>
      <c r="F1010" s="55">
        <f>F1011</f>
        <v>3</v>
      </c>
      <c r="G1010" s="170">
        <f>G1011</f>
        <v>0.7</v>
      </c>
      <c r="H1010" s="226">
        <f t="shared" si="149"/>
        <v>23.333333333333332</v>
      </c>
      <c r="N1010" s="83"/>
      <c r="O1010" s="83"/>
      <c r="P1010" s="83"/>
      <c r="Q1010" s="83"/>
      <c r="R1010" s="86"/>
    </row>
    <row r="1011" spans="1:18" s="28" customFormat="1" ht="17.25" customHeight="1">
      <c r="A1011" s="27" t="s">
        <v>134</v>
      </c>
      <c r="B1011" s="56" t="s">
        <v>73</v>
      </c>
      <c r="C1011" s="56" t="s">
        <v>66</v>
      </c>
      <c r="D1011" s="56" t="s">
        <v>413</v>
      </c>
      <c r="E1011" s="56" t="s">
        <v>135</v>
      </c>
      <c r="F1011" s="55">
        <f>'пр.4 вед.стр.'!G1037</f>
        <v>3</v>
      </c>
      <c r="G1011" s="170">
        <f>'пр.4 вед.стр.'!H1037</f>
        <v>0.7</v>
      </c>
      <c r="H1011" s="226">
        <f t="shared" si="149"/>
        <v>23.333333333333332</v>
      </c>
      <c r="N1011" s="83"/>
      <c r="O1011" s="83"/>
      <c r="P1011" s="83"/>
      <c r="Q1011" s="83"/>
      <c r="R1011" s="86"/>
    </row>
    <row r="1012" spans="1:18" s="28" customFormat="1" ht="17.25" customHeight="1">
      <c r="A1012" s="27" t="s">
        <v>166</v>
      </c>
      <c r="B1012" s="56" t="s">
        <v>73</v>
      </c>
      <c r="C1012" s="56" t="s">
        <v>66</v>
      </c>
      <c r="D1012" s="56" t="s">
        <v>234</v>
      </c>
      <c r="E1012" s="56"/>
      <c r="F1012" s="55">
        <f aca="true" t="shared" si="155" ref="F1012:G1016">F1013</f>
        <v>12251.3</v>
      </c>
      <c r="G1012" s="170">
        <f t="shared" si="155"/>
        <v>6845</v>
      </c>
      <c r="H1012" s="226">
        <f t="shared" si="149"/>
        <v>55.87162178707567</v>
      </c>
      <c r="N1012" s="83"/>
      <c r="O1012" s="83"/>
      <c r="P1012" s="83"/>
      <c r="Q1012" s="83"/>
      <c r="R1012" s="86"/>
    </row>
    <row r="1013" spans="1:18" s="28" customFormat="1" ht="29.25" customHeight="1">
      <c r="A1013" s="27" t="s">
        <v>482</v>
      </c>
      <c r="B1013" s="56" t="s">
        <v>73</v>
      </c>
      <c r="C1013" s="56" t="s">
        <v>66</v>
      </c>
      <c r="D1013" s="56" t="s">
        <v>389</v>
      </c>
      <c r="E1013" s="56"/>
      <c r="F1013" s="55">
        <f t="shared" si="155"/>
        <v>12251.3</v>
      </c>
      <c r="G1013" s="170">
        <f t="shared" si="155"/>
        <v>6845</v>
      </c>
      <c r="H1013" s="226">
        <f t="shared" si="149"/>
        <v>55.87162178707567</v>
      </c>
      <c r="N1013" s="83"/>
      <c r="O1013" s="83"/>
      <c r="P1013" s="83"/>
      <c r="Q1013" s="83"/>
      <c r="R1013" s="86"/>
    </row>
    <row r="1014" spans="1:18" s="28" customFormat="1" ht="17.25" customHeight="1">
      <c r="A1014" s="27" t="s">
        <v>254</v>
      </c>
      <c r="B1014" s="56" t="s">
        <v>73</v>
      </c>
      <c r="C1014" s="56" t="s">
        <v>66</v>
      </c>
      <c r="D1014" s="56" t="s">
        <v>390</v>
      </c>
      <c r="E1014" s="56"/>
      <c r="F1014" s="55">
        <f t="shared" si="155"/>
        <v>12251.3</v>
      </c>
      <c r="G1014" s="170">
        <f t="shared" si="155"/>
        <v>6845</v>
      </c>
      <c r="H1014" s="226">
        <f t="shared" si="149"/>
        <v>55.87162178707567</v>
      </c>
      <c r="N1014" s="83"/>
      <c r="O1014" s="83"/>
      <c r="P1014" s="83"/>
      <c r="Q1014" s="83"/>
      <c r="R1014" s="86"/>
    </row>
    <row r="1015" spans="1:18" s="28" customFormat="1" ht="31.5" customHeight="1">
      <c r="A1015" s="27" t="s">
        <v>106</v>
      </c>
      <c r="B1015" s="56" t="s">
        <v>73</v>
      </c>
      <c r="C1015" s="56" t="s">
        <v>66</v>
      </c>
      <c r="D1015" s="56" t="s">
        <v>390</v>
      </c>
      <c r="E1015" s="56" t="s">
        <v>107</v>
      </c>
      <c r="F1015" s="55">
        <f t="shared" si="155"/>
        <v>12251.3</v>
      </c>
      <c r="G1015" s="170">
        <f t="shared" si="155"/>
        <v>6845</v>
      </c>
      <c r="H1015" s="226">
        <f t="shared" si="149"/>
        <v>55.87162178707567</v>
      </c>
      <c r="N1015" s="83"/>
      <c r="O1015" s="83"/>
      <c r="P1015" s="83"/>
      <c r="Q1015" s="83"/>
      <c r="R1015" s="86"/>
    </row>
    <row r="1016" spans="1:18" s="28" customFormat="1" ht="17.25" customHeight="1">
      <c r="A1016" s="27" t="s">
        <v>112</v>
      </c>
      <c r="B1016" s="56" t="s">
        <v>73</v>
      </c>
      <c r="C1016" s="56" t="s">
        <v>66</v>
      </c>
      <c r="D1016" s="56" t="s">
        <v>390</v>
      </c>
      <c r="E1016" s="56" t="s">
        <v>113</v>
      </c>
      <c r="F1016" s="55">
        <f t="shared" si="155"/>
        <v>12251.3</v>
      </c>
      <c r="G1016" s="170">
        <f t="shared" si="155"/>
        <v>6845</v>
      </c>
      <c r="H1016" s="226">
        <f t="shared" si="149"/>
        <v>55.87162178707567</v>
      </c>
      <c r="N1016" s="83"/>
      <c r="O1016" s="83"/>
      <c r="P1016" s="83"/>
      <c r="Q1016" s="83"/>
      <c r="R1016" s="86"/>
    </row>
    <row r="1017" spans="1:18" s="28" customFormat="1" ht="45" customHeight="1">
      <c r="A1017" s="27" t="s">
        <v>114</v>
      </c>
      <c r="B1017" s="56" t="s">
        <v>73</v>
      </c>
      <c r="C1017" s="56" t="s">
        <v>66</v>
      </c>
      <c r="D1017" s="56" t="s">
        <v>390</v>
      </c>
      <c r="E1017" s="56" t="s">
        <v>115</v>
      </c>
      <c r="F1017" s="55">
        <f>'пр.4 вед.стр.'!G1043</f>
        <v>12251.3</v>
      </c>
      <c r="G1017" s="170">
        <f>'пр.4 вед.стр.'!H1043</f>
        <v>6845</v>
      </c>
      <c r="H1017" s="226">
        <f t="shared" si="149"/>
        <v>55.87162178707567</v>
      </c>
      <c r="N1017" s="83"/>
      <c r="O1017" s="83"/>
      <c r="P1017" s="83"/>
      <c r="Q1017" s="83"/>
      <c r="R1017" s="86"/>
    </row>
    <row r="1018" spans="1:18" s="28" customFormat="1" ht="17.25" customHeight="1">
      <c r="A1018" s="58" t="s">
        <v>87</v>
      </c>
      <c r="B1018" s="60" t="s">
        <v>73</v>
      </c>
      <c r="C1018" s="60" t="s">
        <v>68</v>
      </c>
      <c r="D1018" s="60"/>
      <c r="E1018" s="60"/>
      <c r="F1018" s="61">
        <f>F1019+F1025+F1034+F1048+F1064</f>
        <v>12150.9</v>
      </c>
      <c r="G1018" s="169">
        <f>G1019+G1025+G1034+G1048+G1064</f>
        <v>8675.899999999998</v>
      </c>
      <c r="H1018" s="228">
        <f t="shared" si="149"/>
        <v>71.40129537729713</v>
      </c>
      <c r="N1018" s="83"/>
      <c r="O1018" s="83"/>
      <c r="P1018" s="83"/>
      <c r="Q1018" s="83"/>
      <c r="R1018" s="86"/>
    </row>
    <row r="1019" spans="1:18" s="28" customFormat="1" ht="29.25" customHeight="1">
      <c r="A1019" s="108" t="s">
        <v>523</v>
      </c>
      <c r="B1019" s="56" t="s">
        <v>73</v>
      </c>
      <c r="C1019" s="56" t="s">
        <v>68</v>
      </c>
      <c r="D1019" s="148" t="s">
        <v>183</v>
      </c>
      <c r="E1019" s="56"/>
      <c r="F1019" s="55">
        <f aca="true" t="shared" si="156" ref="F1019:G1023">F1020</f>
        <v>39</v>
      </c>
      <c r="G1019" s="170">
        <f t="shared" si="156"/>
        <v>0</v>
      </c>
      <c r="H1019" s="226">
        <f t="shared" si="149"/>
        <v>0</v>
      </c>
      <c r="N1019" s="83"/>
      <c r="O1019" s="83"/>
      <c r="P1019" s="83"/>
      <c r="Q1019" s="83"/>
      <c r="R1019" s="86"/>
    </row>
    <row r="1020" spans="1:18" s="28" customFormat="1" ht="29.25" customHeight="1">
      <c r="A1020" s="108" t="s">
        <v>256</v>
      </c>
      <c r="B1020" s="56" t="s">
        <v>73</v>
      </c>
      <c r="C1020" s="56" t="s">
        <v>68</v>
      </c>
      <c r="D1020" s="148" t="s">
        <v>332</v>
      </c>
      <c r="E1020" s="56"/>
      <c r="F1020" s="55">
        <f t="shared" si="156"/>
        <v>39</v>
      </c>
      <c r="G1020" s="170">
        <f t="shared" si="156"/>
        <v>0</v>
      </c>
      <c r="H1020" s="226">
        <f t="shared" si="149"/>
        <v>0</v>
      </c>
      <c r="N1020" s="83"/>
      <c r="O1020" s="83"/>
      <c r="P1020" s="83"/>
      <c r="Q1020" s="83"/>
      <c r="R1020" s="86"/>
    </row>
    <row r="1021" spans="1:18" s="28" customFormat="1" ht="17.25" customHeight="1">
      <c r="A1021" s="108" t="s">
        <v>196</v>
      </c>
      <c r="B1021" s="56" t="s">
        <v>73</v>
      </c>
      <c r="C1021" s="56" t="s">
        <v>68</v>
      </c>
      <c r="D1021" s="148" t="s">
        <v>349</v>
      </c>
      <c r="E1021" s="56"/>
      <c r="F1021" s="55">
        <f t="shared" si="156"/>
        <v>39</v>
      </c>
      <c r="G1021" s="170">
        <f t="shared" si="156"/>
        <v>0</v>
      </c>
      <c r="H1021" s="226">
        <f aca="true" t="shared" si="157" ref="H1021:H1084">G1021/F1021*100</f>
        <v>0</v>
      </c>
      <c r="N1021" s="83"/>
      <c r="O1021" s="83"/>
      <c r="P1021" s="83"/>
      <c r="Q1021" s="83"/>
      <c r="R1021" s="86"/>
    </row>
    <row r="1022" spans="1:18" s="28" customFormat="1" ht="17.25" customHeight="1">
      <c r="A1022" s="27" t="s">
        <v>622</v>
      </c>
      <c r="B1022" s="56" t="s">
        <v>73</v>
      </c>
      <c r="C1022" s="56" t="s">
        <v>68</v>
      </c>
      <c r="D1022" s="148" t="s">
        <v>349</v>
      </c>
      <c r="E1022" s="56" t="s">
        <v>105</v>
      </c>
      <c r="F1022" s="55">
        <f t="shared" si="156"/>
        <v>39</v>
      </c>
      <c r="G1022" s="170">
        <f t="shared" si="156"/>
        <v>0</v>
      </c>
      <c r="H1022" s="226">
        <f t="shared" si="157"/>
        <v>0</v>
      </c>
      <c r="N1022" s="83"/>
      <c r="O1022" s="83"/>
      <c r="P1022" s="83"/>
      <c r="Q1022" s="83"/>
      <c r="R1022" s="86"/>
    </row>
    <row r="1023" spans="1:18" s="28" customFormat="1" ht="17.25" customHeight="1">
      <c r="A1023" s="27" t="s">
        <v>99</v>
      </c>
      <c r="B1023" s="56" t="s">
        <v>73</v>
      </c>
      <c r="C1023" s="56" t="s">
        <v>68</v>
      </c>
      <c r="D1023" s="148" t="s">
        <v>349</v>
      </c>
      <c r="E1023" s="56" t="s">
        <v>100</v>
      </c>
      <c r="F1023" s="55">
        <f t="shared" si="156"/>
        <v>39</v>
      </c>
      <c r="G1023" s="170">
        <f t="shared" si="156"/>
        <v>0</v>
      </c>
      <c r="H1023" s="226">
        <f t="shared" si="157"/>
        <v>0</v>
      </c>
      <c r="N1023" s="83"/>
      <c r="O1023" s="83"/>
      <c r="P1023" s="83"/>
      <c r="Q1023" s="83"/>
      <c r="R1023" s="86"/>
    </row>
    <row r="1024" spans="1:18" s="28" customFormat="1" ht="17.25" customHeight="1">
      <c r="A1024" s="27" t="s">
        <v>101</v>
      </c>
      <c r="B1024" s="56" t="s">
        <v>73</v>
      </c>
      <c r="C1024" s="56" t="s">
        <v>68</v>
      </c>
      <c r="D1024" s="148" t="s">
        <v>349</v>
      </c>
      <c r="E1024" s="56" t="s">
        <v>102</v>
      </c>
      <c r="F1024" s="55">
        <f>'пр.4 вед.стр.'!G1050</f>
        <v>39</v>
      </c>
      <c r="G1024" s="170">
        <f>'пр.4 вед.стр.'!H1050</f>
        <v>0</v>
      </c>
      <c r="H1024" s="226">
        <f t="shared" si="157"/>
        <v>0</v>
      </c>
      <c r="N1024" s="83"/>
      <c r="O1024" s="83"/>
      <c r="P1024" s="83"/>
      <c r="Q1024" s="83"/>
      <c r="R1024" s="86"/>
    </row>
    <row r="1025" spans="1:18" s="28" customFormat="1" ht="17.25" customHeight="1">
      <c r="A1025" s="108" t="s">
        <v>562</v>
      </c>
      <c r="B1025" s="56" t="s">
        <v>73</v>
      </c>
      <c r="C1025" s="56" t="s">
        <v>68</v>
      </c>
      <c r="D1025" s="148" t="s">
        <v>204</v>
      </c>
      <c r="E1025" s="56"/>
      <c r="F1025" s="55">
        <f>F1026</f>
        <v>240.1</v>
      </c>
      <c r="G1025" s="170">
        <f>G1026</f>
        <v>135.7</v>
      </c>
      <c r="H1025" s="226">
        <f t="shared" si="157"/>
        <v>56.518117451062054</v>
      </c>
      <c r="N1025" s="83"/>
      <c r="O1025" s="83"/>
      <c r="P1025" s="83"/>
      <c r="Q1025" s="83"/>
      <c r="R1025" s="86"/>
    </row>
    <row r="1026" spans="1:18" s="28" customFormat="1" ht="17.25" customHeight="1">
      <c r="A1026" s="108" t="s">
        <v>264</v>
      </c>
      <c r="B1026" s="56" t="s">
        <v>73</v>
      </c>
      <c r="C1026" s="56" t="s">
        <v>68</v>
      </c>
      <c r="D1026" s="148" t="s">
        <v>568</v>
      </c>
      <c r="E1026" s="56"/>
      <c r="F1026" s="55">
        <f>F1027</f>
        <v>240.1</v>
      </c>
      <c r="G1026" s="170">
        <f>G1027</f>
        <v>135.7</v>
      </c>
      <c r="H1026" s="226">
        <f t="shared" si="157"/>
        <v>56.518117451062054</v>
      </c>
      <c r="N1026" s="83"/>
      <c r="O1026" s="83"/>
      <c r="P1026" s="83"/>
      <c r="Q1026" s="83"/>
      <c r="R1026" s="86"/>
    </row>
    <row r="1027" spans="1:18" s="28" customFormat="1" ht="17.25" customHeight="1">
      <c r="A1027" s="27" t="s">
        <v>639</v>
      </c>
      <c r="B1027" s="56" t="s">
        <v>73</v>
      </c>
      <c r="C1027" s="56" t="s">
        <v>68</v>
      </c>
      <c r="D1027" s="148" t="s">
        <v>640</v>
      </c>
      <c r="E1027" s="60"/>
      <c r="F1027" s="55">
        <f>F1028+F1031</f>
        <v>240.1</v>
      </c>
      <c r="G1027" s="170">
        <f>G1028+G1031</f>
        <v>135.7</v>
      </c>
      <c r="H1027" s="226">
        <f t="shared" si="157"/>
        <v>56.518117451062054</v>
      </c>
      <c r="N1027" s="83"/>
      <c r="O1027" s="83"/>
      <c r="P1027" s="83"/>
      <c r="Q1027" s="83"/>
      <c r="R1027" s="86"/>
    </row>
    <row r="1028" spans="1:18" s="28" customFormat="1" ht="43.5" customHeight="1">
      <c r="A1028" s="27" t="s">
        <v>103</v>
      </c>
      <c r="B1028" s="56" t="s">
        <v>73</v>
      </c>
      <c r="C1028" s="56" t="s">
        <v>68</v>
      </c>
      <c r="D1028" s="148" t="s">
        <v>640</v>
      </c>
      <c r="E1028" s="56" t="s">
        <v>104</v>
      </c>
      <c r="F1028" s="55">
        <f>F1029</f>
        <v>84</v>
      </c>
      <c r="G1028" s="170">
        <f>G1029</f>
        <v>72</v>
      </c>
      <c r="H1028" s="226">
        <f t="shared" si="157"/>
        <v>85.71428571428571</v>
      </c>
      <c r="N1028" s="83"/>
      <c r="O1028" s="83"/>
      <c r="P1028" s="83"/>
      <c r="Q1028" s="83"/>
      <c r="R1028" s="86"/>
    </row>
    <row r="1029" spans="1:18" s="28" customFormat="1" ht="17.25" customHeight="1">
      <c r="A1029" s="27" t="s">
        <v>300</v>
      </c>
      <c r="B1029" s="56" t="s">
        <v>73</v>
      </c>
      <c r="C1029" s="56" t="s">
        <v>68</v>
      </c>
      <c r="D1029" s="148" t="s">
        <v>640</v>
      </c>
      <c r="E1029" s="56" t="s">
        <v>302</v>
      </c>
      <c r="F1029" s="55">
        <f>F1030</f>
        <v>84</v>
      </c>
      <c r="G1029" s="170">
        <f>G1030</f>
        <v>72</v>
      </c>
      <c r="H1029" s="226">
        <f t="shared" si="157"/>
        <v>85.71428571428571</v>
      </c>
      <c r="N1029" s="83"/>
      <c r="O1029" s="83"/>
      <c r="P1029" s="83"/>
      <c r="Q1029" s="83"/>
      <c r="R1029" s="86"/>
    </row>
    <row r="1030" spans="1:18" s="28" customFormat="1" ht="33" customHeight="1">
      <c r="A1030" s="27" t="s">
        <v>558</v>
      </c>
      <c r="B1030" s="56" t="s">
        <v>73</v>
      </c>
      <c r="C1030" s="56" t="s">
        <v>68</v>
      </c>
      <c r="D1030" s="148" t="s">
        <v>640</v>
      </c>
      <c r="E1030" s="56" t="s">
        <v>559</v>
      </c>
      <c r="F1030" s="55">
        <f>'пр.4 вед.стр.'!G1056</f>
        <v>84</v>
      </c>
      <c r="G1030" s="170">
        <f>'пр.4 вед.стр.'!H1056</f>
        <v>72</v>
      </c>
      <c r="H1030" s="226">
        <f t="shared" si="157"/>
        <v>85.71428571428571</v>
      </c>
      <c r="N1030" s="83"/>
      <c r="O1030" s="83"/>
      <c r="P1030" s="83"/>
      <c r="Q1030" s="83"/>
      <c r="R1030" s="86"/>
    </row>
    <row r="1031" spans="1:18" s="28" customFormat="1" ht="17.25" customHeight="1">
      <c r="A1031" s="27" t="s">
        <v>622</v>
      </c>
      <c r="B1031" s="56" t="s">
        <v>73</v>
      </c>
      <c r="C1031" s="56" t="s">
        <v>68</v>
      </c>
      <c r="D1031" s="148" t="s">
        <v>640</v>
      </c>
      <c r="E1031" s="56" t="s">
        <v>105</v>
      </c>
      <c r="F1031" s="55">
        <f>F1032</f>
        <v>156.1</v>
      </c>
      <c r="G1031" s="170">
        <f>G1032</f>
        <v>63.7</v>
      </c>
      <c r="H1031" s="226">
        <f t="shared" si="157"/>
        <v>40.80717488789238</v>
      </c>
      <c r="N1031" s="83"/>
      <c r="O1031" s="83"/>
      <c r="P1031" s="83"/>
      <c r="Q1031" s="83"/>
      <c r="R1031" s="86"/>
    </row>
    <row r="1032" spans="1:18" s="28" customFormat="1" ht="17.25" customHeight="1">
      <c r="A1032" s="27" t="s">
        <v>99</v>
      </c>
      <c r="B1032" s="56" t="s">
        <v>73</v>
      </c>
      <c r="C1032" s="56" t="s">
        <v>68</v>
      </c>
      <c r="D1032" s="148" t="s">
        <v>640</v>
      </c>
      <c r="E1032" s="56" t="s">
        <v>100</v>
      </c>
      <c r="F1032" s="55">
        <f>F1033</f>
        <v>156.1</v>
      </c>
      <c r="G1032" s="170">
        <f>G1033</f>
        <v>63.7</v>
      </c>
      <c r="H1032" s="226">
        <f t="shared" si="157"/>
        <v>40.80717488789238</v>
      </c>
      <c r="N1032" s="83"/>
      <c r="O1032" s="83"/>
      <c r="P1032" s="83"/>
      <c r="Q1032" s="83"/>
      <c r="R1032" s="86"/>
    </row>
    <row r="1033" spans="1:18" s="28" customFormat="1" ht="17.25" customHeight="1">
      <c r="A1033" s="27" t="s">
        <v>101</v>
      </c>
      <c r="B1033" s="56" t="s">
        <v>73</v>
      </c>
      <c r="C1033" s="56" t="s">
        <v>68</v>
      </c>
      <c r="D1033" s="148" t="s">
        <v>640</v>
      </c>
      <c r="E1033" s="56" t="s">
        <v>102</v>
      </c>
      <c r="F1033" s="55">
        <f>'пр.4 вед.стр.'!G1059</f>
        <v>156.1</v>
      </c>
      <c r="G1033" s="170">
        <f>'пр.4 вед.стр.'!H1059</f>
        <v>63.7</v>
      </c>
      <c r="H1033" s="226">
        <f t="shared" si="157"/>
        <v>40.80717488789238</v>
      </c>
      <c r="N1033" s="83"/>
      <c r="O1033" s="83"/>
      <c r="P1033" s="83"/>
      <c r="Q1033" s="83"/>
      <c r="R1033" s="86"/>
    </row>
    <row r="1034" spans="1:18" s="28" customFormat="1" ht="17.25" customHeight="1">
      <c r="A1034" s="27" t="s">
        <v>367</v>
      </c>
      <c r="B1034" s="56" t="s">
        <v>73</v>
      </c>
      <c r="C1034" s="56" t="s">
        <v>68</v>
      </c>
      <c r="D1034" s="56" t="s">
        <v>219</v>
      </c>
      <c r="E1034" s="56"/>
      <c r="F1034" s="55">
        <f>F1035</f>
        <v>750</v>
      </c>
      <c r="G1034" s="170">
        <f>G1035</f>
        <v>548.1</v>
      </c>
      <c r="H1034" s="226">
        <f t="shared" si="157"/>
        <v>73.08</v>
      </c>
      <c r="N1034" s="83"/>
      <c r="O1034" s="83"/>
      <c r="P1034" s="83"/>
      <c r="Q1034" s="83"/>
      <c r="R1034" s="86"/>
    </row>
    <row r="1035" spans="1:18" s="28" customFormat="1" ht="17.25" customHeight="1">
      <c r="A1035" s="27" t="s">
        <v>368</v>
      </c>
      <c r="B1035" s="56" t="s">
        <v>73</v>
      </c>
      <c r="C1035" s="56" t="s">
        <v>68</v>
      </c>
      <c r="D1035" s="56" t="s">
        <v>365</v>
      </c>
      <c r="E1035" s="56"/>
      <c r="F1035" s="55">
        <f>F1036+F1043</f>
        <v>750</v>
      </c>
      <c r="G1035" s="170">
        <f>G1036+G1043</f>
        <v>548.1</v>
      </c>
      <c r="H1035" s="226">
        <f t="shared" si="157"/>
        <v>73.08</v>
      </c>
      <c r="N1035" s="83"/>
      <c r="O1035" s="83"/>
      <c r="P1035" s="83"/>
      <c r="Q1035" s="83"/>
      <c r="R1035" s="86"/>
    </row>
    <row r="1036" spans="1:18" s="28" customFormat="1" ht="41.25" customHeight="1">
      <c r="A1036" s="27" t="s">
        <v>292</v>
      </c>
      <c r="B1036" s="56" t="s">
        <v>73</v>
      </c>
      <c r="C1036" s="56" t="s">
        <v>68</v>
      </c>
      <c r="D1036" s="56" t="s">
        <v>366</v>
      </c>
      <c r="E1036" s="56"/>
      <c r="F1036" s="55">
        <f>F1037</f>
        <v>540</v>
      </c>
      <c r="G1036" s="170">
        <f>G1037</f>
        <v>540</v>
      </c>
      <c r="H1036" s="226">
        <f t="shared" si="157"/>
        <v>100</v>
      </c>
      <c r="N1036" s="83"/>
      <c r="O1036" s="83"/>
      <c r="P1036" s="83"/>
      <c r="Q1036" s="83"/>
      <c r="R1036" s="86"/>
    </row>
    <row r="1037" spans="1:18" s="28" customFormat="1" ht="42" customHeight="1">
      <c r="A1037" s="27" t="s">
        <v>103</v>
      </c>
      <c r="B1037" s="56" t="s">
        <v>73</v>
      </c>
      <c r="C1037" s="56" t="s">
        <v>68</v>
      </c>
      <c r="D1037" s="56" t="s">
        <v>366</v>
      </c>
      <c r="E1037" s="56" t="s">
        <v>104</v>
      </c>
      <c r="F1037" s="55">
        <f>F1038+F1040</f>
        <v>540</v>
      </c>
      <c r="G1037" s="170">
        <f>G1038+G1040</f>
        <v>540</v>
      </c>
      <c r="H1037" s="226">
        <f t="shared" si="157"/>
        <v>100</v>
      </c>
      <c r="N1037" s="83"/>
      <c r="O1037" s="83"/>
      <c r="P1037" s="83"/>
      <c r="Q1037" s="83"/>
      <c r="R1037" s="86"/>
    </row>
    <row r="1038" spans="1:18" s="28" customFormat="1" ht="17.25" customHeight="1">
      <c r="A1038" s="27" t="s">
        <v>300</v>
      </c>
      <c r="B1038" s="56" t="s">
        <v>73</v>
      </c>
      <c r="C1038" s="56" t="s">
        <v>68</v>
      </c>
      <c r="D1038" s="56" t="s">
        <v>366</v>
      </c>
      <c r="E1038" s="56" t="s">
        <v>302</v>
      </c>
      <c r="F1038" s="55">
        <f>F1039</f>
        <v>466.5</v>
      </c>
      <c r="G1038" s="170">
        <f>G1039</f>
        <v>466.5</v>
      </c>
      <c r="H1038" s="226">
        <f t="shared" si="157"/>
        <v>100</v>
      </c>
      <c r="N1038" s="83"/>
      <c r="O1038" s="83"/>
      <c r="P1038" s="83"/>
      <c r="Q1038" s="83"/>
      <c r="R1038" s="86"/>
    </row>
    <row r="1039" spans="1:18" s="28" customFormat="1" ht="17.25" customHeight="1">
      <c r="A1039" s="27" t="s">
        <v>442</v>
      </c>
      <c r="B1039" s="56" t="s">
        <v>73</v>
      </c>
      <c r="C1039" s="56" t="s">
        <v>68</v>
      </c>
      <c r="D1039" s="56" t="s">
        <v>366</v>
      </c>
      <c r="E1039" s="56" t="s">
        <v>301</v>
      </c>
      <c r="F1039" s="55">
        <f>'пр.4 вед.стр.'!G1065</f>
        <v>466.5</v>
      </c>
      <c r="G1039" s="170">
        <f>'пр.4 вед.стр.'!H1065</f>
        <v>466.5</v>
      </c>
      <c r="H1039" s="226">
        <f t="shared" si="157"/>
        <v>100</v>
      </c>
      <c r="N1039" s="83"/>
      <c r="O1039" s="83"/>
      <c r="P1039" s="83"/>
      <c r="Q1039" s="83"/>
      <c r="R1039" s="86"/>
    </row>
    <row r="1040" spans="1:18" s="28" customFormat="1" ht="17.25" customHeight="1">
      <c r="A1040" s="27" t="s">
        <v>94</v>
      </c>
      <c r="B1040" s="56" t="s">
        <v>73</v>
      </c>
      <c r="C1040" s="56" t="s">
        <v>68</v>
      </c>
      <c r="D1040" s="56" t="s">
        <v>366</v>
      </c>
      <c r="E1040" s="56" t="s">
        <v>95</v>
      </c>
      <c r="F1040" s="55">
        <f>F1041</f>
        <v>73.5</v>
      </c>
      <c r="G1040" s="170">
        <f>G1041</f>
        <v>73.5</v>
      </c>
      <c r="H1040" s="226">
        <f t="shared" si="157"/>
        <v>100</v>
      </c>
      <c r="N1040" s="83"/>
      <c r="O1040" s="83"/>
      <c r="P1040" s="83"/>
      <c r="Q1040" s="83"/>
      <c r="R1040" s="86"/>
    </row>
    <row r="1041" spans="1:18" s="28" customFormat="1" ht="33" customHeight="1">
      <c r="A1041" s="27" t="s">
        <v>97</v>
      </c>
      <c r="B1041" s="56" t="s">
        <v>73</v>
      </c>
      <c r="C1041" s="56" t="s">
        <v>68</v>
      </c>
      <c r="D1041" s="56" t="s">
        <v>366</v>
      </c>
      <c r="E1041" s="56" t="s">
        <v>98</v>
      </c>
      <c r="F1041" s="55">
        <f>'пр.4 вед.стр.'!G1067</f>
        <v>73.5</v>
      </c>
      <c r="G1041" s="170">
        <f>'пр.4 вед.стр.'!H1067</f>
        <v>73.5</v>
      </c>
      <c r="H1041" s="226">
        <f t="shared" si="157"/>
        <v>100</v>
      </c>
      <c r="N1041" s="83"/>
      <c r="O1041" s="83"/>
      <c r="P1041" s="83"/>
      <c r="Q1041" s="83"/>
      <c r="R1041" s="86"/>
    </row>
    <row r="1042" spans="1:18" s="28" customFormat="1" ht="17.25" customHeight="1">
      <c r="A1042" s="27" t="s">
        <v>239</v>
      </c>
      <c r="B1042" s="56" t="s">
        <v>73</v>
      </c>
      <c r="C1042" s="56" t="s">
        <v>68</v>
      </c>
      <c r="D1042" s="56" t="s">
        <v>369</v>
      </c>
      <c r="E1042" s="56"/>
      <c r="F1042" s="55">
        <f>F1043</f>
        <v>210</v>
      </c>
      <c r="G1042" s="170">
        <f>G1043</f>
        <v>8.1</v>
      </c>
      <c r="H1042" s="226">
        <f t="shared" si="157"/>
        <v>3.8571428571428568</v>
      </c>
      <c r="N1042" s="83"/>
      <c r="O1042" s="83"/>
      <c r="P1042" s="83"/>
      <c r="Q1042" s="83"/>
      <c r="R1042" s="86"/>
    </row>
    <row r="1043" spans="1:18" s="28" customFormat="1" ht="42" customHeight="1">
      <c r="A1043" s="27" t="s">
        <v>103</v>
      </c>
      <c r="B1043" s="56" t="s">
        <v>73</v>
      </c>
      <c r="C1043" s="56" t="s">
        <v>68</v>
      </c>
      <c r="D1043" s="56" t="s">
        <v>369</v>
      </c>
      <c r="E1043" s="56" t="s">
        <v>104</v>
      </c>
      <c r="F1043" s="55">
        <f>F1044+F1047</f>
        <v>210</v>
      </c>
      <c r="G1043" s="170">
        <f>G1044+G1047</f>
        <v>8.1</v>
      </c>
      <c r="H1043" s="226">
        <f t="shared" si="157"/>
        <v>3.8571428571428568</v>
      </c>
      <c r="N1043" s="83"/>
      <c r="O1043" s="83"/>
      <c r="P1043" s="83"/>
      <c r="Q1043" s="83"/>
      <c r="R1043" s="86"/>
    </row>
    <row r="1044" spans="1:18" s="28" customFormat="1" ht="17.25" customHeight="1">
      <c r="A1044" s="27" t="s">
        <v>300</v>
      </c>
      <c r="B1044" s="56" t="s">
        <v>73</v>
      </c>
      <c r="C1044" s="56" t="s">
        <v>68</v>
      </c>
      <c r="D1044" s="56" t="s">
        <v>369</v>
      </c>
      <c r="E1044" s="56" t="s">
        <v>302</v>
      </c>
      <c r="F1044" s="55">
        <f>F1045</f>
        <v>10</v>
      </c>
      <c r="G1044" s="170">
        <f>G1045</f>
        <v>0</v>
      </c>
      <c r="H1044" s="226">
        <f t="shared" si="157"/>
        <v>0</v>
      </c>
      <c r="N1044" s="83"/>
      <c r="O1044" s="83"/>
      <c r="P1044" s="83"/>
      <c r="Q1044" s="83"/>
      <c r="R1044" s="86"/>
    </row>
    <row r="1045" spans="1:18" s="28" customFormat="1" ht="17.25" customHeight="1">
      <c r="A1045" s="27" t="s">
        <v>442</v>
      </c>
      <c r="B1045" s="56" t="s">
        <v>73</v>
      </c>
      <c r="C1045" s="56" t="s">
        <v>68</v>
      </c>
      <c r="D1045" s="56" t="s">
        <v>369</v>
      </c>
      <c r="E1045" s="56" t="s">
        <v>301</v>
      </c>
      <c r="F1045" s="55">
        <f>'пр.4 вед.стр.'!G1071</f>
        <v>10</v>
      </c>
      <c r="G1045" s="170">
        <f>'пр.4 вед.стр.'!H1071</f>
        <v>0</v>
      </c>
      <c r="H1045" s="226">
        <f t="shared" si="157"/>
        <v>0</v>
      </c>
      <c r="N1045" s="83"/>
      <c r="O1045" s="83"/>
      <c r="P1045" s="83"/>
      <c r="Q1045" s="83"/>
      <c r="R1045" s="86"/>
    </row>
    <row r="1046" spans="1:18" s="28" customFormat="1" ht="17.25" customHeight="1">
      <c r="A1046" s="27" t="s">
        <v>94</v>
      </c>
      <c r="B1046" s="56" t="s">
        <v>73</v>
      </c>
      <c r="C1046" s="56" t="s">
        <v>68</v>
      </c>
      <c r="D1046" s="56" t="s">
        <v>369</v>
      </c>
      <c r="E1046" s="56" t="s">
        <v>95</v>
      </c>
      <c r="F1046" s="55">
        <f>F1047</f>
        <v>200</v>
      </c>
      <c r="G1046" s="170">
        <f>G1047</f>
        <v>8.1</v>
      </c>
      <c r="H1046" s="226">
        <f t="shared" si="157"/>
        <v>4.05</v>
      </c>
      <c r="N1046" s="83"/>
      <c r="O1046" s="83"/>
      <c r="P1046" s="83"/>
      <c r="Q1046" s="83"/>
      <c r="R1046" s="86"/>
    </row>
    <row r="1047" spans="1:18" s="28" customFormat="1" ht="27" customHeight="1">
      <c r="A1047" s="27" t="s">
        <v>97</v>
      </c>
      <c r="B1047" s="56" t="s">
        <v>73</v>
      </c>
      <c r="C1047" s="56" t="s">
        <v>68</v>
      </c>
      <c r="D1047" s="56" t="s">
        <v>369</v>
      </c>
      <c r="E1047" s="56" t="s">
        <v>98</v>
      </c>
      <c r="F1047" s="55">
        <f>'пр.4 вед.стр.'!G1073</f>
        <v>200</v>
      </c>
      <c r="G1047" s="170">
        <f>'пр.4 вед.стр.'!H1073</f>
        <v>8.1</v>
      </c>
      <c r="H1047" s="226">
        <f t="shared" si="157"/>
        <v>4.05</v>
      </c>
      <c r="N1047" s="83"/>
      <c r="O1047" s="83"/>
      <c r="P1047" s="83"/>
      <c r="Q1047" s="83"/>
      <c r="R1047" s="86"/>
    </row>
    <row r="1048" spans="1:18" s="28" customFormat="1" ht="30.75" customHeight="1">
      <c r="A1048" s="27" t="s">
        <v>424</v>
      </c>
      <c r="B1048" s="56" t="s">
        <v>73</v>
      </c>
      <c r="C1048" s="56" t="s">
        <v>68</v>
      </c>
      <c r="D1048" s="56" t="s">
        <v>218</v>
      </c>
      <c r="E1048" s="56"/>
      <c r="F1048" s="55">
        <f>F1049</f>
        <v>5656.3</v>
      </c>
      <c r="G1048" s="170">
        <f>G1049</f>
        <v>3721.9999999999995</v>
      </c>
      <c r="H1048" s="226">
        <f t="shared" si="157"/>
        <v>65.8027332355073</v>
      </c>
      <c r="N1048" s="83"/>
      <c r="O1048" s="83"/>
      <c r="P1048" s="83"/>
      <c r="Q1048" s="83"/>
      <c r="R1048" s="86"/>
    </row>
    <row r="1049" spans="1:18" s="28" customFormat="1" ht="17.25" customHeight="1">
      <c r="A1049" s="27" t="s">
        <v>50</v>
      </c>
      <c r="B1049" s="56" t="s">
        <v>73</v>
      </c>
      <c r="C1049" s="56" t="s">
        <v>68</v>
      </c>
      <c r="D1049" s="56" t="s">
        <v>244</v>
      </c>
      <c r="E1049" s="56"/>
      <c r="F1049" s="55">
        <f>F1050+F1056</f>
        <v>5656.3</v>
      </c>
      <c r="G1049" s="170">
        <f>G1050+G1056</f>
        <v>3721.9999999999995</v>
      </c>
      <c r="H1049" s="226">
        <f t="shared" si="157"/>
        <v>65.8027332355073</v>
      </c>
      <c r="N1049" s="83"/>
      <c r="O1049" s="83"/>
      <c r="P1049" s="83"/>
      <c r="Q1049" s="83"/>
      <c r="R1049" s="86"/>
    </row>
    <row r="1050" spans="1:18" s="28" customFormat="1" ht="17.25" customHeight="1">
      <c r="A1050" s="27" t="s">
        <v>240</v>
      </c>
      <c r="B1050" s="56" t="s">
        <v>73</v>
      </c>
      <c r="C1050" s="56" t="s">
        <v>68</v>
      </c>
      <c r="D1050" s="56" t="s">
        <v>245</v>
      </c>
      <c r="E1050" s="56"/>
      <c r="F1050" s="55">
        <f>F1051</f>
        <v>5339.1</v>
      </c>
      <c r="G1050" s="170">
        <f>G1051</f>
        <v>3487.3999999999996</v>
      </c>
      <c r="H1050" s="226">
        <f t="shared" si="157"/>
        <v>65.31812477758423</v>
      </c>
      <c r="N1050" s="83"/>
      <c r="O1050" s="83"/>
      <c r="P1050" s="83"/>
      <c r="Q1050" s="83"/>
      <c r="R1050" s="86"/>
    </row>
    <row r="1051" spans="1:18" s="28" customFormat="1" ht="42" customHeight="1">
      <c r="A1051" s="27" t="s">
        <v>103</v>
      </c>
      <c r="B1051" s="56" t="s">
        <v>73</v>
      </c>
      <c r="C1051" s="56" t="s">
        <v>68</v>
      </c>
      <c r="D1051" s="56" t="s">
        <v>245</v>
      </c>
      <c r="E1051" s="56" t="s">
        <v>104</v>
      </c>
      <c r="F1051" s="55">
        <f>F1052</f>
        <v>5339.1</v>
      </c>
      <c r="G1051" s="170">
        <f>G1052</f>
        <v>3487.3999999999996</v>
      </c>
      <c r="H1051" s="226">
        <f t="shared" si="157"/>
        <v>65.31812477758423</v>
      </c>
      <c r="N1051" s="83"/>
      <c r="O1051" s="83"/>
      <c r="P1051" s="83"/>
      <c r="Q1051" s="83"/>
      <c r="R1051" s="86"/>
    </row>
    <row r="1052" spans="1:18" s="28" customFormat="1" ht="17.25" customHeight="1">
      <c r="A1052" s="27" t="s">
        <v>94</v>
      </c>
      <c r="B1052" s="56" t="s">
        <v>73</v>
      </c>
      <c r="C1052" s="56" t="s">
        <v>68</v>
      </c>
      <c r="D1052" s="56" t="s">
        <v>245</v>
      </c>
      <c r="E1052" s="56" t="s">
        <v>95</v>
      </c>
      <c r="F1052" s="55">
        <f>F1053+F1054+F1055</f>
        <v>5339.1</v>
      </c>
      <c r="G1052" s="170">
        <f>G1053+G1054+G1055</f>
        <v>3487.3999999999996</v>
      </c>
      <c r="H1052" s="226">
        <f t="shared" si="157"/>
        <v>65.31812477758423</v>
      </c>
      <c r="N1052" s="83"/>
      <c r="O1052" s="83"/>
      <c r="P1052" s="83"/>
      <c r="Q1052" s="83"/>
      <c r="R1052" s="86"/>
    </row>
    <row r="1053" spans="1:18" s="28" customFormat="1" ht="30.75" customHeight="1">
      <c r="A1053" s="27" t="s">
        <v>570</v>
      </c>
      <c r="B1053" s="56" t="s">
        <v>73</v>
      </c>
      <c r="C1053" s="56" t="s">
        <v>68</v>
      </c>
      <c r="D1053" s="56" t="s">
        <v>245</v>
      </c>
      <c r="E1053" s="56" t="s">
        <v>96</v>
      </c>
      <c r="F1053" s="55">
        <f>'пр.4 вед.стр.'!G1079</f>
        <v>4080.2</v>
      </c>
      <c r="G1053" s="170">
        <f>'пр.4 вед.стр.'!H1079</f>
        <v>2743.7</v>
      </c>
      <c r="H1053" s="226">
        <f t="shared" si="157"/>
        <v>67.24425273270917</v>
      </c>
      <c r="N1053" s="83"/>
      <c r="O1053" s="83"/>
      <c r="P1053" s="83"/>
      <c r="Q1053" s="83"/>
      <c r="R1053" s="86"/>
    </row>
    <row r="1054" spans="1:18" s="28" customFormat="1" ht="27" customHeight="1">
      <c r="A1054" s="27" t="s">
        <v>97</v>
      </c>
      <c r="B1054" s="56" t="s">
        <v>73</v>
      </c>
      <c r="C1054" s="56" t="s">
        <v>68</v>
      </c>
      <c r="D1054" s="56" t="s">
        <v>245</v>
      </c>
      <c r="E1054" s="56" t="s">
        <v>98</v>
      </c>
      <c r="F1054" s="55">
        <f>'пр.4 вед.стр.'!G1080</f>
        <v>28</v>
      </c>
      <c r="G1054" s="170">
        <f>'пр.4 вед.стр.'!H1080</f>
        <v>10</v>
      </c>
      <c r="H1054" s="226">
        <f t="shared" si="157"/>
        <v>35.714285714285715</v>
      </c>
      <c r="N1054" s="83"/>
      <c r="O1054" s="83"/>
      <c r="P1054" s="83"/>
      <c r="Q1054" s="83"/>
      <c r="R1054" s="86"/>
    </row>
    <row r="1055" spans="1:18" s="28" customFormat="1" ht="24.75" customHeight="1">
      <c r="A1055" s="27" t="s">
        <v>161</v>
      </c>
      <c r="B1055" s="56" t="s">
        <v>73</v>
      </c>
      <c r="C1055" s="56" t="s">
        <v>68</v>
      </c>
      <c r="D1055" s="56" t="s">
        <v>245</v>
      </c>
      <c r="E1055" s="56" t="s">
        <v>160</v>
      </c>
      <c r="F1055" s="55">
        <f>'пр.4 вед.стр.'!G1081</f>
        <v>1230.9</v>
      </c>
      <c r="G1055" s="170">
        <f>'пр.4 вед.стр.'!H1081</f>
        <v>733.7</v>
      </c>
      <c r="H1055" s="226">
        <f t="shared" si="157"/>
        <v>59.60679177837355</v>
      </c>
      <c r="N1055" s="83"/>
      <c r="O1055" s="83"/>
      <c r="P1055" s="83"/>
      <c r="Q1055" s="83"/>
      <c r="R1055" s="86"/>
    </row>
    <row r="1056" spans="1:18" s="28" customFormat="1" ht="17.25" customHeight="1">
      <c r="A1056" s="27" t="s">
        <v>241</v>
      </c>
      <c r="B1056" s="56" t="s">
        <v>73</v>
      </c>
      <c r="C1056" s="56" t="s">
        <v>68</v>
      </c>
      <c r="D1056" s="56" t="s">
        <v>246</v>
      </c>
      <c r="E1056" s="56"/>
      <c r="F1056" s="55">
        <f>F1057+F1060</f>
        <v>317.2</v>
      </c>
      <c r="G1056" s="170">
        <f>G1057+G1060</f>
        <v>234.6</v>
      </c>
      <c r="H1056" s="226">
        <f t="shared" si="157"/>
        <v>73.95964691046657</v>
      </c>
      <c r="N1056" s="83"/>
      <c r="O1056" s="83"/>
      <c r="P1056" s="83"/>
      <c r="Q1056" s="83"/>
      <c r="R1056" s="86"/>
    </row>
    <row r="1057" spans="1:18" s="28" customFormat="1" ht="17.25" customHeight="1">
      <c r="A1057" s="27" t="s">
        <v>622</v>
      </c>
      <c r="B1057" s="56" t="s">
        <v>73</v>
      </c>
      <c r="C1057" s="56" t="s">
        <v>68</v>
      </c>
      <c r="D1057" s="56" t="s">
        <v>246</v>
      </c>
      <c r="E1057" s="56" t="s">
        <v>105</v>
      </c>
      <c r="F1057" s="55">
        <f>F1058</f>
        <v>300.2</v>
      </c>
      <c r="G1057" s="170">
        <f>G1058</f>
        <v>231.2</v>
      </c>
      <c r="H1057" s="226">
        <f t="shared" si="157"/>
        <v>77.01532311792138</v>
      </c>
      <c r="N1057" s="83"/>
      <c r="O1057" s="83"/>
      <c r="P1057" s="83"/>
      <c r="Q1057" s="83"/>
      <c r="R1057" s="86"/>
    </row>
    <row r="1058" spans="1:18" s="28" customFormat="1" ht="17.25" customHeight="1">
      <c r="A1058" s="27" t="s">
        <v>99</v>
      </c>
      <c r="B1058" s="56" t="s">
        <v>73</v>
      </c>
      <c r="C1058" s="56" t="s">
        <v>68</v>
      </c>
      <c r="D1058" s="56" t="s">
        <v>246</v>
      </c>
      <c r="E1058" s="56" t="s">
        <v>100</v>
      </c>
      <c r="F1058" s="55">
        <f>F1059</f>
        <v>300.2</v>
      </c>
      <c r="G1058" s="170">
        <f>G1059</f>
        <v>231.2</v>
      </c>
      <c r="H1058" s="226">
        <f t="shared" si="157"/>
        <v>77.01532311792138</v>
      </c>
      <c r="N1058" s="83"/>
      <c r="O1058" s="83"/>
      <c r="P1058" s="83"/>
      <c r="Q1058" s="83"/>
      <c r="R1058" s="86"/>
    </row>
    <row r="1059" spans="1:18" s="28" customFormat="1" ht="17.25" customHeight="1">
      <c r="A1059" s="27" t="s">
        <v>101</v>
      </c>
      <c r="B1059" s="56" t="s">
        <v>73</v>
      </c>
      <c r="C1059" s="56" t="s">
        <v>68</v>
      </c>
      <c r="D1059" s="56" t="s">
        <v>246</v>
      </c>
      <c r="E1059" s="56" t="s">
        <v>102</v>
      </c>
      <c r="F1059" s="55">
        <f>'пр.4 вед.стр.'!G1085</f>
        <v>300.2</v>
      </c>
      <c r="G1059" s="170">
        <f>'пр.4 вед.стр.'!H1085</f>
        <v>231.2</v>
      </c>
      <c r="H1059" s="226">
        <f t="shared" si="157"/>
        <v>77.01532311792138</v>
      </c>
      <c r="N1059" s="83"/>
      <c r="O1059" s="83"/>
      <c r="P1059" s="83"/>
      <c r="Q1059" s="83"/>
      <c r="R1059" s="86"/>
    </row>
    <row r="1060" spans="1:18" s="28" customFormat="1" ht="17.25" customHeight="1">
      <c r="A1060" s="27" t="s">
        <v>129</v>
      </c>
      <c r="B1060" s="56" t="s">
        <v>73</v>
      </c>
      <c r="C1060" s="56" t="s">
        <v>68</v>
      </c>
      <c r="D1060" s="56" t="s">
        <v>246</v>
      </c>
      <c r="E1060" s="56" t="s">
        <v>130</v>
      </c>
      <c r="F1060" s="55">
        <f>F1061</f>
        <v>17</v>
      </c>
      <c r="G1060" s="170">
        <f>G1061</f>
        <v>3.4000000000000004</v>
      </c>
      <c r="H1060" s="226">
        <f t="shared" si="157"/>
        <v>20</v>
      </c>
      <c r="N1060" s="83"/>
      <c r="O1060" s="83"/>
      <c r="P1060" s="83"/>
      <c r="Q1060" s="83"/>
      <c r="R1060" s="86"/>
    </row>
    <row r="1061" spans="1:18" s="28" customFormat="1" ht="17.25" customHeight="1">
      <c r="A1061" s="27" t="s">
        <v>132</v>
      </c>
      <c r="B1061" s="56" t="s">
        <v>73</v>
      </c>
      <c r="C1061" s="56" t="s">
        <v>68</v>
      </c>
      <c r="D1061" s="56" t="s">
        <v>246</v>
      </c>
      <c r="E1061" s="56" t="s">
        <v>133</v>
      </c>
      <c r="F1061" s="55">
        <f>F1062+F1063</f>
        <v>17</v>
      </c>
      <c r="G1061" s="170">
        <f>G1062+G1063</f>
        <v>3.4000000000000004</v>
      </c>
      <c r="H1061" s="226">
        <f t="shared" si="157"/>
        <v>20</v>
      </c>
      <c r="N1061" s="83"/>
      <c r="O1061" s="83"/>
      <c r="P1061" s="83"/>
      <c r="Q1061" s="83"/>
      <c r="R1061" s="86"/>
    </row>
    <row r="1062" spans="1:18" s="28" customFormat="1" ht="17.25" customHeight="1">
      <c r="A1062" s="27" t="s">
        <v>134</v>
      </c>
      <c r="B1062" s="56" t="s">
        <v>73</v>
      </c>
      <c r="C1062" s="56" t="s">
        <v>68</v>
      </c>
      <c r="D1062" s="56" t="s">
        <v>246</v>
      </c>
      <c r="E1062" s="56" t="s">
        <v>135</v>
      </c>
      <c r="F1062" s="55">
        <f>'пр.4 вед.стр.'!G1088</f>
        <v>16</v>
      </c>
      <c r="G1062" s="170">
        <f>'пр.4 вед.стр.'!H1088</f>
        <v>3.2</v>
      </c>
      <c r="H1062" s="226">
        <f t="shared" si="157"/>
        <v>20</v>
      </c>
      <c r="N1062" s="83"/>
      <c r="O1062" s="83"/>
      <c r="P1062" s="83"/>
      <c r="Q1062" s="83"/>
      <c r="R1062" s="86"/>
    </row>
    <row r="1063" spans="1:18" s="28" customFormat="1" ht="17.25" customHeight="1">
      <c r="A1063" s="27" t="s">
        <v>162</v>
      </c>
      <c r="B1063" s="56" t="s">
        <v>73</v>
      </c>
      <c r="C1063" s="56" t="s">
        <v>68</v>
      </c>
      <c r="D1063" s="56" t="s">
        <v>246</v>
      </c>
      <c r="E1063" s="56" t="s">
        <v>136</v>
      </c>
      <c r="F1063" s="55">
        <f>'пр.4 вед.стр.'!G1089</f>
        <v>1</v>
      </c>
      <c r="G1063" s="170">
        <f>'пр.4 вед.стр.'!H1089</f>
        <v>0.2</v>
      </c>
      <c r="H1063" s="226">
        <f t="shared" si="157"/>
        <v>20</v>
      </c>
      <c r="N1063" s="83"/>
      <c r="O1063" s="83"/>
      <c r="P1063" s="83"/>
      <c r="Q1063" s="83"/>
      <c r="R1063" s="86"/>
    </row>
    <row r="1064" spans="1:18" s="28" customFormat="1" ht="48" customHeight="1">
      <c r="A1064" s="27" t="s">
        <v>299</v>
      </c>
      <c r="B1064" s="56" t="s">
        <v>73</v>
      </c>
      <c r="C1064" s="56" t="s">
        <v>68</v>
      </c>
      <c r="D1064" s="56" t="s">
        <v>233</v>
      </c>
      <c r="E1064" s="56"/>
      <c r="F1064" s="55">
        <f>F1065</f>
        <v>5465.5</v>
      </c>
      <c r="G1064" s="170">
        <f>G1065</f>
        <v>4270.099999999999</v>
      </c>
      <c r="H1064" s="226">
        <f t="shared" si="157"/>
        <v>78.12825907968163</v>
      </c>
      <c r="N1064" s="83"/>
      <c r="O1064" s="83"/>
      <c r="P1064" s="83"/>
      <c r="Q1064" s="83"/>
      <c r="R1064" s="86"/>
    </row>
    <row r="1065" spans="1:18" s="28" customFormat="1" ht="31.5" customHeight="1">
      <c r="A1065" s="27" t="s">
        <v>482</v>
      </c>
      <c r="B1065" s="56" t="s">
        <v>73</v>
      </c>
      <c r="C1065" s="56" t="s">
        <v>68</v>
      </c>
      <c r="D1065" s="56" t="s">
        <v>382</v>
      </c>
      <c r="E1065" s="56"/>
      <c r="F1065" s="55">
        <f>F1066</f>
        <v>5465.5</v>
      </c>
      <c r="G1065" s="170">
        <f>G1066</f>
        <v>4270.099999999999</v>
      </c>
      <c r="H1065" s="226">
        <f t="shared" si="157"/>
        <v>78.12825907968163</v>
      </c>
      <c r="N1065" s="83"/>
      <c r="O1065" s="83"/>
      <c r="P1065" s="83"/>
      <c r="Q1065" s="83"/>
      <c r="R1065" s="86"/>
    </row>
    <row r="1066" spans="1:18" s="28" customFormat="1" ht="17.25" customHeight="1">
      <c r="A1066" s="27" t="s">
        <v>383</v>
      </c>
      <c r="B1066" s="56" t="s">
        <v>73</v>
      </c>
      <c r="C1066" s="56" t="s">
        <v>68</v>
      </c>
      <c r="D1066" s="56" t="s">
        <v>414</v>
      </c>
      <c r="E1066" s="56"/>
      <c r="F1066" s="55">
        <f>F1067+F1072+F1075</f>
        <v>5465.5</v>
      </c>
      <c r="G1066" s="170">
        <f>G1067+G1072+G1075</f>
        <v>4270.099999999999</v>
      </c>
      <c r="H1066" s="226">
        <f t="shared" si="157"/>
        <v>78.12825907968163</v>
      </c>
      <c r="N1066" s="83"/>
      <c r="O1066" s="83"/>
      <c r="P1066" s="83"/>
      <c r="Q1066" s="83"/>
      <c r="R1066" s="86"/>
    </row>
    <row r="1067" spans="1:18" s="28" customFormat="1" ht="48.75" customHeight="1">
      <c r="A1067" s="27" t="s">
        <v>103</v>
      </c>
      <c r="B1067" s="56" t="s">
        <v>73</v>
      </c>
      <c r="C1067" s="56" t="s">
        <v>68</v>
      </c>
      <c r="D1067" s="56" t="s">
        <v>414</v>
      </c>
      <c r="E1067" s="56" t="s">
        <v>104</v>
      </c>
      <c r="F1067" s="55">
        <f>F1068</f>
        <v>4889.5</v>
      </c>
      <c r="G1067" s="170">
        <f>G1068</f>
        <v>3846.3999999999996</v>
      </c>
      <c r="H1067" s="226">
        <f t="shared" si="157"/>
        <v>78.66653032007362</v>
      </c>
      <c r="N1067" s="83"/>
      <c r="O1067" s="83"/>
      <c r="P1067" s="83"/>
      <c r="Q1067" s="83"/>
      <c r="R1067" s="86"/>
    </row>
    <row r="1068" spans="1:18" s="28" customFormat="1" ht="17.25" customHeight="1">
      <c r="A1068" s="27" t="s">
        <v>300</v>
      </c>
      <c r="B1068" s="56" t="s">
        <v>73</v>
      </c>
      <c r="C1068" s="56" t="s">
        <v>68</v>
      </c>
      <c r="D1068" s="56" t="s">
        <v>414</v>
      </c>
      <c r="E1068" s="56" t="s">
        <v>302</v>
      </c>
      <c r="F1068" s="55">
        <f>F1069+F1070+F1071</f>
        <v>4889.5</v>
      </c>
      <c r="G1068" s="170">
        <f>G1069+G1070+G1071</f>
        <v>3846.3999999999996</v>
      </c>
      <c r="H1068" s="226">
        <f t="shared" si="157"/>
        <v>78.66653032007362</v>
      </c>
      <c r="N1068" s="83"/>
      <c r="O1068" s="83"/>
      <c r="P1068" s="83"/>
      <c r="Q1068" s="83"/>
      <c r="R1068" s="86"/>
    </row>
    <row r="1069" spans="1:18" s="28" customFormat="1" ht="17.25" customHeight="1">
      <c r="A1069" s="27" t="s">
        <v>555</v>
      </c>
      <c r="B1069" s="56" t="s">
        <v>73</v>
      </c>
      <c r="C1069" s="56" t="s">
        <v>68</v>
      </c>
      <c r="D1069" s="56" t="s">
        <v>414</v>
      </c>
      <c r="E1069" s="56" t="s">
        <v>303</v>
      </c>
      <c r="F1069" s="55">
        <f>'пр.4 вед.стр.'!G1095</f>
        <v>3750</v>
      </c>
      <c r="G1069" s="170">
        <f>'пр.4 вед.стр.'!H1095</f>
        <v>2976.7</v>
      </c>
      <c r="H1069" s="226">
        <f t="shared" si="157"/>
        <v>79.37866666666666</v>
      </c>
      <c r="N1069" s="83"/>
      <c r="O1069" s="83"/>
      <c r="P1069" s="83"/>
      <c r="Q1069" s="83"/>
      <c r="R1069" s="86"/>
    </row>
    <row r="1070" spans="1:18" s="28" customFormat="1" ht="17.25" customHeight="1">
      <c r="A1070" s="27" t="s">
        <v>442</v>
      </c>
      <c r="B1070" s="56" t="s">
        <v>73</v>
      </c>
      <c r="C1070" s="56" t="s">
        <v>68</v>
      </c>
      <c r="D1070" s="56" t="s">
        <v>414</v>
      </c>
      <c r="E1070" s="56" t="s">
        <v>301</v>
      </c>
      <c r="F1070" s="55">
        <f>'пр.4 вед.стр.'!G1096</f>
        <v>7</v>
      </c>
      <c r="G1070" s="170">
        <f>'пр.4 вед.стр.'!H1096</f>
        <v>0</v>
      </c>
      <c r="H1070" s="226">
        <f t="shared" si="157"/>
        <v>0</v>
      </c>
      <c r="N1070" s="83"/>
      <c r="O1070" s="83"/>
      <c r="P1070" s="83"/>
      <c r="Q1070" s="83"/>
      <c r="R1070" s="86"/>
    </row>
    <row r="1071" spans="1:18" s="28" customFormat="1" ht="30" customHeight="1">
      <c r="A1071" s="27" t="s">
        <v>446</v>
      </c>
      <c r="B1071" s="56" t="s">
        <v>73</v>
      </c>
      <c r="C1071" s="56" t="s">
        <v>68</v>
      </c>
      <c r="D1071" s="56" t="s">
        <v>414</v>
      </c>
      <c r="E1071" s="56" t="s">
        <v>304</v>
      </c>
      <c r="F1071" s="55">
        <f>'пр.4 вед.стр.'!G1097</f>
        <v>1132.5</v>
      </c>
      <c r="G1071" s="170">
        <f>'пр.4 вед.стр.'!H1097</f>
        <v>869.7</v>
      </c>
      <c r="H1071" s="226">
        <f t="shared" si="157"/>
        <v>76.79470198675497</v>
      </c>
      <c r="N1071" s="83"/>
      <c r="O1071" s="83"/>
      <c r="P1071" s="83"/>
      <c r="Q1071" s="83"/>
      <c r="R1071" s="86"/>
    </row>
    <row r="1072" spans="1:18" s="28" customFormat="1" ht="17.25" customHeight="1">
      <c r="A1072" s="27" t="s">
        <v>622</v>
      </c>
      <c r="B1072" s="56" t="s">
        <v>73</v>
      </c>
      <c r="C1072" s="56" t="s">
        <v>68</v>
      </c>
      <c r="D1072" s="56" t="s">
        <v>414</v>
      </c>
      <c r="E1072" s="56" t="s">
        <v>105</v>
      </c>
      <c r="F1072" s="55">
        <f>F1073</f>
        <v>566</v>
      </c>
      <c r="G1072" s="170">
        <f>G1073</f>
        <v>422.2</v>
      </c>
      <c r="H1072" s="226">
        <f t="shared" si="157"/>
        <v>74.59363957597172</v>
      </c>
      <c r="N1072" s="83"/>
      <c r="O1072" s="83"/>
      <c r="P1072" s="83"/>
      <c r="Q1072" s="83"/>
      <c r="R1072" s="86"/>
    </row>
    <row r="1073" spans="1:18" s="28" customFormat="1" ht="17.25" customHeight="1">
      <c r="A1073" s="27" t="s">
        <v>99</v>
      </c>
      <c r="B1073" s="56" t="s">
        <v>73</v>
      </c>
      <c r="C1073" s="56" t="s">
        <v>68</v>
      </c>
      <c r="D1073" s="56" t="s">
        <v>414</v>
      </c>
      <c r="E1073" s="56" t="s">
        <v>100</v>
      </c>
      <c r="F1073" s="55">
        <f>F1074</f>
        <v>566</v>
      </c>
      <c r="G1073" s="170">
        <f>G1074</f>
        <v>422.2</v>
      </c>
      <c r="H1073" s="226">
        <f t="shared" si="157"/>
        <v>74.59363957597172</v>
      </c>
      <c r="N1073" s="83"/>
      <c r="O1073" s="83"/>
      <c r="P1073" s="83"/>
      <c r="Q1073" s="83"/>
      <c r="R1073" s="86"/>
    </row>
    <row r="1074" spans="1:18" s="28" customFormat="1" ht="17.25" customHeight="1">
      <c r="A1074" s="27" t="s">
        <v>101</v>
      </c>
      <c r="B1074" s="56" t="s">
        <v>73</v>
      </c>
      <c r="C1074" s="56" t="s">
        <v>68</v>
      </c>
      <c r="D1074" s="56" t="s">
        <v>414</v>
      </c>
      <c r="E1074" s="56" t="s">
        <v>102</v>
      </c>
      <c r="F1074" s="55">
        <f>'пр.4 вед.стр.'!G1100</f>
        <v>566</v>
      </c>
      <c r="G1074" s="170">
        <f>'пр.4 вед.стр.'!H1100</f>
        <v>422.2</v>
      </c>
      <c r="H1074" s="226">
        <f t="shared" si="157"/>
        <v>74.59363957597172</v>
      </c>
      <c r="N1074" s="83"/>
      <c r="O1074" s="83"/>
      <c r="P1074" s="83"/>
      <c r="Q1074" s="83"/>
      <c r="R1074" s="86"/>
    </row>
    <row r="1075" spans="1:18" s="28" customFormat="1" ht="17.25" customHeight="1">
      <c r="A1075" s="27" t="s">
        <v>129</v>
      </c>
      <c r="B1075" s="56" t="s">
        <v>73</v>
      </c>
      <c r="C1075" s="56" t="s">
        <v>68</v>
      </c>
      <c r="D1075" s="56" t="s">
        <v>414</v>
      </c>
      <c r="E1075" s="56" t="s">
        <v>130</v>
      </c>
      <c r="F1075" s="55">
        <f>F1076</f>
        <v>10</v>
      </c>
      <c r="G1075" s="170">
        <f>G1076</f>
        <v>1.5</v>
      </c>
      <c r="H1075" s="226">
        <f t="shared" si="157"/>
        <v>15</v>
      </c>
      <c r="N1075" s="83"/>
      <c r="O1075" s="83"/>
      <c r="P1075" s="83"/>
      <c r="Q1075" s="83"/>
      <c r="R1075" s="86"/>
    </row>
    <row r="1076" spans="1:18" s="28" customFormat="1" ht="17.25" customHeight="1">
      <c r="A1076" s="27" t="s">
        <v>132</v>
      </c>
      <c r="B1076" s="56" t="s">
        <v>73</v>
      </c>
      <c r="C1076" s="56" t="s">
        <v>68</v>
      </c>
      <c r="D1076" s="56" t="s">
        <v>414</v>
      </c>
      <c r="E1076" s="56" t="s">
        <v>133</v>
      </c>
      <c r="F1076" s="55">
        <f>F1077</f>
        <v>10</v>
      </c>
      <c r="G1076" s="170">
        <f>G1077</f>
        <v>1.5</v>
      </c>
      <c r="H1076" s="226">
        <f t="shared" si="157"/>
        <v>15</v>
      </c>
      <c r="N1076" s="83"/>
      <c r="O1076" s="83"/>
      <c r="P1076" s="83"/>
      <c r="Q1076" s="83"/>
      <c r="R1076" s="86"/>
    </row>
    <row r="1077" spans="1:18" s="28" customFormat="1" ht="17.25" customHeight="1">
      <c r="A1077" s="27" t="s">
        <v>134</v>
      </c>
      <c r="B1077" s="56" t="s">
        <v>73</v>
      </c>
      <c r="C1077" s="56" t="s">
        <v>68</v>
      </c>
      <c r="D1077" s="56" t="s">
        <v>414</v>
      </c>
      <c r="E1077" s="56" t="s">
        <v>135</v>
      </c>
      <c r="F1077" s="55">
        <f>'пр.4 вед.стр.'!G1103</f>
        <v>10</v>
      </c>
      <c r="G1077" s="170">
        <f>'пр.4 вед.стр.'!H1103</f>
        <v>1.5</v>
      </c>
      <c r="H1077" s="226">
        <f t="shared" si="157"/>
        <v>15</v>
      </c>
      <c r="N1077" s="83"/>
      <c r="O1077" s="83"/>
      <c r="P1077" s="83"/>
      <c r="Q1077" s="83"/>
      <c r="R1077" s="86"/>
    </row>
    <row r="1078" spans="1:18" s="28" customFormat="1" ht="12.75">
      <c r="A1078" s="58" t="s">
        <v>62</v>
      </c>
      <c r="B1078" s="60" t="s">
        <v>71</v>
      </c>
      <c r="C1078" s="60" t="s">
        <v>36</v>
      </c>
      <c r="D1078" s="56"/>
      <c r="E1078" s="56"/>
      <c r="F1078" s="61">
        <f>F1079+F1085+F1107+F1114</f>
        <v>9356</v>
      </c>
      <c r="G1078" s="169">
        <f>G1079+G1085+G1107+G1114</f>
        <v>5005.2</v>
      </c>
      <c r="H1078" s="228">
        <f t="shared" si="157"/>
        <v>53.49722103463018</v>
      </c>
      <c r="N1078" s="83"/>
      <c r="O1078" s="83"/>
      <c r="P1078" s="83"/>
      <c r="Q1078" s="83"/>
      <c r="R1078" s="86"/>
    </row>
    <row r="1079" spans="1:18" s="28" customFormat="1" ht="12.75">
      <c r="A1079" s="58" t="s">
        <v>58</v>
      </c>
      <c r="B1079" s="60" t="s">
        <v>71</v>
      </c>
      <c r="C1079" s="60" t="s">
        <v>66</v>
      </c>
      <c r="D1079" s="56"/>
      <c r="E1079" s="56"/>
      <c r="F1079" s="61">
        <f aca="true" t="shared" si="158" ref="F1079:G1083">F1080</f>
        <v>3500</v>
      </c>
      <c r="G1079" s="169">
        <f t="shared" si="158"/>
        <v>2569.7</v>
      </c>
      <c r="H1079" s="228">
        <f t="shared" si="157"/>
        <v>73.42</v>
      </c>
      <c r="N1079" s="83"/>
      <c r="O1079" s="83"/>
      <c r="P1079" s="83"/>
      <c r="Q1079" s="83"/>
      <c r="R1079" s="86"/>
    </row>
    <row r="1080" spans="1:8" ht="12.75">
      <c r="A1080" s="27" t="s">
        <v>18</v>
      </c>
      <c r="B1080" s="56" t="s">
        <v>71</v>
      </c>
      <c r="C1080" s="56" t="s">
        <v>66</v>
      </c>
      <c r="D1080" s="56" t="s">
        <v>220</v>
      </c>
      <c r="E1080" s="56"/>
      <c r="F1080" s="55">
        <f t="shared" si="158"/>
        <v>3500</v>
      </c>
      <c r="G1080" s="170">
        <f t="shared" si="158"/>
        <v>2569.7</v>
      </c>
      <c r="H1080" s="226">
        <f t="shared" si="157"/>
        <v>73.42</v>
      </c>
    </row>
    <row r="1081" spans="1:18" s="28" customFormat="1" ht="12.75">
      <c r="A1081" s="27" t="s">
        <v>406</v>
      </c>
      <c r="B1081" s="56" t="s">
        <v>71</v>
      </c>
      <c r="C1081" s="56" t="s">
        <v>66</v>
      </c>
      <c r="D1081" s="56" t="s">
        <v>409</v>
      </c>
      <c r="E1081" s="56"/>
      <c r="F1081" s="55">
        <f t="shared" si="158"/>
        <v>3500</v>
      </c>
      <c r="G1081" s="170">
        <f t="shared" si="158"/>
        <v>2569.7</v>
      </c>
      <c r="H1081" s="226">
        <f t="shared" si="157"/>
        <v>73.42</v>
      </c>
      <c r="N1081" s="83"/>
      <c r="O1081" s="83"/>
      <c r="P1081" s="83"/>
      <c r="Q1081" s="83"/>
      <c r="R1081" s="86"/>
    </row>
    <row r="1082" spans="1:18" s="28" customFormat="1" ht="12.75">
      <c r="A1082" s="27" t="s">
        <v>118</v>
      </c>
      <c r="B1082" s="56" t="s">
        <v>71</v>
      </c>
      <c r="C1082" s="56" t="s">
        <v>66</v>
      </c>
      <c r="D1082" s="56" t="s">
        <v>409</v>
      </c>
      <c r="E1082" s="56" t="s">
        <v>119</v>
      </c>
      <c r="F1082" s="55">
        <f t="shared" si="158"/>
        <v>3500</v>
      </c>
      <c r="G1082" s="170">
        <f t="shared" si="158"/>
        <v>2569.7</v>
      </c>
      <c r="H1082" s="226">
        <f t="shared" si="157"/>
        <v>73.42</v>
      </c>
      <c r="N1082" s="83"/>
      <c r="O1082" s="83"/>
      <c r="P1082" s="83"/>
      <c r="Q1082" s="83"/>
      <c r="R1082" s="86"/>
    </row>
    <row r="1083" spans="1:18" s="28" customFormat="1" ht="12.75">
      <c r="A1083" s="27" t="s">
        <v>120</v>
      </c>
      <c r="B1083" s="56" t="s">
        <v>71</v>
      </c>
      <c r="C1083" s="56" t="s">
        <v>66</v>
      </c>
      <c r="D1083" s="56" t="s">
        <v>409</v>
      </c>
      <c r="E1083" s="56" t="s">
        <v>121</v>
      </c>
      <c r="F1083" s="55">
        <f t="shared" si="158"/>
        <v>3500</v>
      </c>
      <c r="G1083" s="170">
        <f t="shared" si="158"/>
        <v>2569.7</v>
      </c>
      <c r="H1083" s="226">
        <f t="shared" si="157"/>
        <v>73.42</v>
      </c>
      <c r="N1083" s="83"/>
      <c r="O1083" s="83"/>
      <c r="P1083" s="83"/>
      <c r="Q1083" s="83"/>
      <c r="R1083" s="86"/>
    </row>
    <row r="1084" spans="1:18" s="28" customFormat="1" ht="12.75">
      <c r="A1084" s="27" t="s">
        <v>122</v>
      </c>
      <c r="B1084" s="56" t="s">
        <v>71</v>
      </c>
      <c r="C1084" s="56" t="s">
        <v>66</v>
      </c>
      <c r="D1084" s="56" t="s">
        <v>409</v>
      </c>
      <c r="E1084" s="56" t="s">
        <v>123</v>
      </c>
      <c r="F1084" s="55">
        <f>'пр.4 вед.стр.'!G224</f>
        <v>3500</v>
      </c>
      <c r="G1084" s="170">
        <f>'пр.4 вед.стр.'!H224</f>
        <v>2569.7</v>
      </c>
      <c r="H1084" s="226">
        <f t="shared" si="157"/>
        <v>73.42</v>
      </c>
      <c r="N1084" s="83"/>
      <c r="O1084" s="83"/>
      <c r="P1084" s="83"/>
      <c r="Q1084" s="83"/>
      <c r="R1084" s="86"/>
    </row>
    <row r="1085" spans="1:8" ht="12.75">
      <c r="A1085" s="142" t="s">
        <v>61</v>
      </c>
      <c r="B1085" s="59" t="s">
        <v>71</v>
      </c>
      <c r="C1085" s="59" t="s">
        <v>70</v>
      </c>
      <c r="D1085" s="57"/>
      <c r="E1085" s="57"/>
      <c r="F1085" s="128">
        <f>F1086+F1097</f>
        <v>1951.5</v>
      </c>
      <c r="G1085" s="177">
        <f>G1086+G1097</f>
        <v>525.9</v>
      </c>
      <c r="H1085" s="228">
        <f aca="true" t="shared" si="159" ref="H1085:H1148">G1085/F1085*100</f>
        <v>26.94850115295926</v>
      </c>
    </row>
    <row r="1086" spans="1:8" ht="12.75">
      <c r="A1086" s="27" t="s">
        <v>458</v>
      </c>
      <c r="B1086" s="56" t="s">
        <v>71</v>
      </c>
      <c r="C1086" s="56" t="s">
        <v>70</v>
      </c>
      <c r="D1086" s="56" t="s">
        <v>459</v>
      </c>
      <c r="E1086" s="56"/>
      <c r="F1086" s="55">
        <f>F1087</f>
        <v>615.1999999999999</v>
      </c>
      <c r="G1086" s="170">
        <f>G1087</f>
        <v>525.9</v>
      </c>
      <c r="H1086" s="226">
        <f t="shared" si="159"/>
        <v>85.48439531859559</v>
      </c>
    </row>
    <row r="1087" spans="1:8" ht="12.75">
      <c r="A1087" s="108" t="s">
        <v>460</v>
      </c>
      <c r="B1087" s="56" t="s">
        <v>71</v>
      </c>
      <c r="C1087" s="56" t="s">
        <v>70</v>
      </c>
      <c r="D1087" s="56" t="s">
        <v>461</v>
      </c>
      <c r="E1087" s="56"/>
      <c r="F1087" s="55">
        <f>F1088+F1094+F1091</f>
        <v>615.1999999999999</v>
      </c>
      <c r="G1087" s="170">
        <f>G1088+G1094+G1091</f>
        <v>525.9</v>
      </c>
      <c r="H1087" s="226">
        <f t="shared" si="159"/>
        <v>85.48439531859559</v>
      </c>
    </row>
    <row r="1088" spans="1:8" ht="12.75">
      <c r="A1088" s="108" t="s">
        <v>169</v>
      </c>
      <c r="B1088" s="56" t="s">
        <v>71</v>
      </c>
      <c r="C1088" s="56" t="s">
        <v>70</v>
      </c>
      <c r="D1088" s="56" t="s">
        <v>462</v>
      </c>
      <c r="E1088" s="56"/>
      <c r="F1088" s="129">
        <f>F1089</f>
        <v>446.6</v>
      </c>
      <c r="G1088" s="176">
        <f>G1089</f>
        <v>466.4</v>
      </c>
      <c r="H1088" s="226">
        <f t="shared" si="159"/>
        <v>104.4334975369458</v>
      </c>
    </row>
    <row r="1089" spans="1:8" ht="12.75">
      <c r="A1089" s="27" t="s">
        <v>118</v>
      </c>
      <c r="B1089" s="56" t="s">
        <v>71</v>
      </c>
      <c r="C1089" s="56" t="s">
        <v>70</v>
      </c>
      <c r="D1089" s="56" t="s">
        <v>462</v>
      </c>
      <c r="E1089" s="56" t="s">
        <v>119</v>
      </c>
      <c r="F1089" s="129">
        <f>F1090</f>
        <v>446.6</v>
      </c>
      <c r="G1089" s="176">
        <f>G1090</f>
        <v>466.4</v>
      </c>
      <c r="H1089" s="226">
        <f t="shared" si="159"/>
        <v>104.4334975369458</v>
      </c>
    </row>
    <row r="1090" spans="1:8" ht="12.75">
      <c r="A1090" s="27" t="s">
        <v>124</v>
      </c>
      <c r="B1090" s="56" t="s">
        <v>71</v>
      </c>
      <c r="C1090" s="56" t="s">
        <v>70</v>
      </c>
      <c r="D1090" s="56" t="s">
        <v>462</v>
      </c>
      <c r="E1090" s="56" t="s">
        <v>125</v>
      </c>
      <c r="F1090" s="129">
        <f>'пр.4 вед.стр.'!G230</f>
        <v>446.6</v>
      </c>
      <c r="G1090" s="176">
        <f>'пр.4 вед.стр.'!H230</f>
        <v>466.4</v>
      </c>
      <c r="H1090" s="226">
        <f t="shared" si="159"/>
        <v>104.4334975369458</v>
      </c>
    </row>
    <row r="1091" spans="1:8" ht="12.75">
      <c r="A1091" s="108" t="s">
        <v>463</v>
      </c>
      <c r="B1091" s="56" t="s">
        <v>71</v>
      </c>
      <c r="C1091" s="56" t="s">
        <v>70</v>
      </c>
      <c r="D1091" s="56" t="s">
        <v>464</v>
      </c>
      <c r="E1091" s="56"/>
      <c r="F1091" s="129">
        <f>F1092</f>
        <v>8.4</v>
      </c>
      <c r="G1091" s="176">
        <f>G1092</f>
        <v>2.9</v>
      </c>
      <c r="H1091" s="226">
        <f t="shared" si="159"/>
        <v>34.523809523809526</v>
      </c>
    </row>
    <row r="1092" spans="1:8" ht="12.75">
      <c r="A1092" s="27" t="s">
        <v>118</v>
      </c>
      <c r="B1092" s="56" t="s">
        <v>71</v>
      </c>
      <c r="C1092" s="56" t="s">
        <v>70</v>
      </c>
      <c r="D1092" s="56" t="s">
        <v>464</v>
      </c>
      <c r="E1092" s="56" t="s">
        <v>119</v>
      </c>
      <c r="F1092" s="129">
        <f>F1093</f>
        <v>8.4</v>
      </c>
      <c r="G1092" s="176">
        <f>G1093</f>
        <v>2.9</v>
      </c>
      <c r="H1092" s="226">
        <f t="shared" si="159"/>
        <v>34.523809523809526</v>
      </c>
    </row>
    <row r="1093" spans="1:8" ht="12.75">
      <c r="A1093" s="27" t="s">
        <v>124</v>
      </c>
      <c r="B1093" s="56" t="s">
        <v>71</v>
      </c>
      <c r="C1093" s="56" t="s">
        <v>70</v>
      </c>
      <c r="D1093" s="56" t="s">
        <v>464</v>
      </c>
      <c r="E1093" s="56" t="s">
        <v>125</v>
      </c>
      <c r="F1093" s="129">
        <f>'пр.4 вед.стр.'!G233</f>
        <v>8.4</v>
      </c>
      <c r="G1093" s="176">
        <f>'пр.4 вед.стр.'!H233</f>
        <v>2.9</v>
      </c>
      <c r="H1093" s="226">
        <f t="shared" si="159"/>
        <v>34.523809523809526</v>
      </c>
    </row>
    <row r="1094" spans="1:8" ht="12.75">
      <c r="A1094" s="108" t="s">
        <v>465</v>
      </c>
      <c r="B1094" s="56" t="s">
        <v>71</v>
      </c>
      <c r="C1094" s="56" t="s">
        <v>70</v>
      </c>
      <c r="D1094" s="56" t="s">
        <v>466</v>
      </c>
      <c r="E1094" s="56"/>
      <c r="F1094" s="129">
        <f>F1095</f>
        <v>160.2</v>
      </c>
      <c r="G1094" s="176">
        <f>G1095</f>
        <v>56.6</v>
      </c>
      <c r="H1094" s="226">
        <f t="shared" si="159"/>
        <v>35.33083645443196</v>
      </c>
    </row>
    <row r="1095" spans="1:8" ht="12.75">
      <c r="A1095" s="27" t="s">
        <v>118</v>
      </c>
      <c r="B1095" s="56" t="s">
        <v>71</v>
      </c>
      <c r="C1095" s="56" t="s">
        <v>70</v>
      </c>
      <c r="D1095" s="56" t="s">
        <v>466</v>
      </c>
      <c r="E1095" s="56" t="s">
        <v>119</v>
      </c>
      <c r="F1095" s="129">
        <f>F1096</f>
        <v>160.2</v>
      </c>
      <c r="G1095" s="176">
        <f>G1096</f>
        <v>56.6</v>
      </c>
      <c r="H1095" s="226">
        <f t="shared" si="159"/>
        <v>35.33083645443196</v>
      </c>
    </row>
    <row r="1096" spans="1:8" ht="12.75">
      <c r="A1096" s="27" t="s">
        <v>124</v>
      </c>
      <c r="B1096" s="56" t="s">
        <v>71</v>
      </c>
      <c r="C1096" s="56" t="s">
        <v>70</v>
      </c>
      <c r="D1096" s="56" t="s">
        <v>466</v>
      </c>
      <c r="E1096" s="56" t="s">
        <v>125</v>
      </c>
      <c r="F1096" s="129">
        <f>'пр.4 вед.стр.'!G236</f>
        <v>160.2</v>
      </c>
      <c r="G1096" s="176">
        <f>'пр.4 вед.стр.'!H236</f>
        <v>56.6</v>
      </c>
      <c r="H1096" s="226">
        <f t="shared" si="159"/>
        <v>35.33083645443196</v>
      </c>
    </row>
    <row r="1097" spans="1:8" ht="26.25">
      <c r="A1097" s="108" t="s">
        <v>571</v>
      </c>
      <c r="B1097" s="56" t="s">
        <v>71</v>
      </c>
      <c r="C1097" s="56" t="s">
        <v>70</v>
      </c>
      <c r="D1097" s="148" t="s">
        <v>207</v>
      </c>
      <c r="E1097" s="56"/>
      <c r="F1097" s="55">
        <f>F1098</f>
        <v>1336.3</v>
      </c>
      <c r="G1097" s="170">
        <f>G1098</f>
        <v>0</v>
      </c>
      <c r="H1097" s="226">
        <f t="shared" si="159"/>
        <v>0</v>
      </c>
    </row>
    <row r="1098" spans="1:8" ht="12.75">
      <c r="A1098" s="108" t="s">
        <v>265</v>
      </c>
      <c r="B1098" s="56" t="s">
        <v>71</v>
      </c>
      <c r="C1098" s="56" t="s">
        <v>70</v>
      </c>
      <c r="D1098" s="148" t="s">
        <v>358</v>
      </c>
      <c r="E1098" s="56"/>
      <c r="F1098" s="55">
        <f>F1103+F1099</f>
        <v>1336.3</v>
      </c>
      <c r="G1098" s="170">
        <f>G1103+G1099</f>
        <v>0</v>
      </c>
      <c r="H1098" s="226">
        <f t="shared" si="159"/>
        <v>0</v>
      </c>
    </row>
    <row r="1099" spans="1:8" ht="12.75">
      <c r="A1099" s="108" t="str">
        <f>'МП пр.5'!A365</f>
        <v>Социальная выплата на приобретение (строительство) жилья молодым семьям</v>
      </c>
      <c r="B1099" s="56" t="s">
        <v>71</v>
      </c>
      <c r="C1099" s="56" t="s">
        <v>70</v>
      </c>
      <c r="D1099" s="148" t="s">
        <v>760</v>
      </c>
      <c r="E1099" s="56"/>
      <c r="F1099" s="55">
        <f>F1100</f>
        <v>1131.8</v>
      </c>
      <c r="G1099" s="170">
        <f>G1100</f>
        <v>0</v>
      </c>
      <c r="H1099" s="226">
        <f t="shared" si="159"/>
        <v>0</v>
      </c>
    </row>
    <row r="1100" spans="1:8" ht="12.75">
      <c r="A1100" s="27" t="s">
        <v>118</v>
      </c>
      <c r="B1100" s="56" t="s">
        <v>71</v>
      </c>
      <c r="C1100" s="56" t="s">
        <v>70</v>
      </c>
      <c r="D1100" s="148" t="s">
        <v>760</v>
      </c>
      <c r="E1100" s="56" t="s">
        <v>119</v>
      </c>
      <c r="F1100" s="55">
        <f>F1102</f>
        <v>1131.8</v>
      </c>
      <c r="G1100" s="170">
        <f>G1102</f>
        <v>0</v>
      </c>
      <c r="H1100" s="226">
        <f t="shared" si="159"/>
        <v>0</v>
      </c>
    </row>
    <row r="1101" spans="1:8" ht="12.75">
      <c r="A1101" s="27" t="s">
        <v>138</v>
      </c>
      <c r="B1101" s="56" t="s">
        <v>71</v>
      </c>
      <c r="C1101" s="56" t="s">
        <v>70</v>
      </c>
      <c r="D1101" s="148" t="s">
        <v>760</v>
      </c>
      <c r="E1101" s="56" t="s">
        <v>137</v>
      </c>
      <c r="F1101" s="55">
        <f>F1102</f>
        <v>1131.8</v>
      </c>
      <c r="G1101" s="170">
        <f>G1102</f>
        <v>0</v>
      </c>
      <c r="H1101" s="226">
        <f t="shared" si="159"/>
        <v>0</v>
      </c>
    </row>
    <row r="1102" spans="1:8" ht="12.75">
      <c r="A1102" s="27" t="s">
        <v>573</v>
      </c>
      <c r="B1102" s="56" t="s">
        <v>71</v>
      </c>
      <c r="C1102" s="56" t="s">
        <v>70</v>
      </c>
      <c r="D1102" s="148" t="s">
        <v>760</v>
      </c>
      <c r="E1102" s="56" t="s">
        <v>574</v>
      </c>
      <c r="F1102" s="55">
        <f>'МП пр.5'!G365</f>
        <v>1131.8</v>
      </c>
      <c r="G1102" s="170">
        <f>'МП пр.5'!H365</f>
        <v>0</v>
      </c>
      <c r="H1102" s="226">
        <f t="shared" si="159"/>
        <v>0</v>
      </c>
    </row>
    <row r="1103" spans="1:8" ht="26.25">
      <c r="A1103" s="108" t="str">
        <f>'МП пр.5'!A373</f>
        <v>Социальная выплата на приобретение (строительство) жилья молодым семьям за счет средств местного бюджета</v>
      </c>
      <c r="B1103" s="56" t="s">
        <v>71</v>
      </c>
      <c r="C1103" s="56" t="s">
        <v>70</v>
      </c>
      <c r="D1103" s="148" t="s">
        <v>572</v>
      </c>
      <c r="E1103" s="56"/>
      <c r="F1103" s="55">
        <f aca="true" t="shared" si="160" ref="F1103:G1105">F1104</f>
        <v>204.5</v>
      </c>
      <c r="G1103" s="170">
        <f t="shared" si="160"/>
        <v>0</v>
      </c>
      <c r="H1103" s="226">
        <f t="shared" si="159"/>
        <v>0</v>
      </c>
    </row>
    <row r="1104" spans="1:8" ht="12.75">
      <c r="A1104" s="27" t="s">
        <v>118</v>
      </c>
      <c r="B1104" s="56" t="s">
        <v>71</v>
      </c>
      <c r="C1104" s="56" t="s">
        <v>70</v>
      </c>
      <c r="D1104" s="148" t="s">
        <v>572</v>
      </c>
      <c r="E1104" s="56" t="s">
        <v>119</v>
      </c>
      <c r="F1104" s="55">
        <f t="shared" si="160"/>
        <v>204.5</v>
      </c>
      <c r="G1104" s="170">
        <f t="shared" si="160"/>
        <v>0</v>
      </c>
      <c r="H1104" s="226">
        <f t="shared" si="159"/>
        <v>0</v>
      </c>
    </row>
    <row r="1105" spans="1:8" ht="12.75">
      <c r="A1105" s="27" t="s">
        <v>138</v>
      </c>
      <c r="B1105" s="56" t="s">
        <v>71</v>
      </c>
      <c r="C1105" s="56" t="s">
        <v>70</v>
      </c>
      <c r="D1105" s="148" t="s">
        <v>572</v>
      </c>
      <c r="E1105" s="56" t="s">
        <v>137</v>
      </c>
      <c r="F1105" s="55">
        <f t="shared" si="160"/>
        <v>204.5</v>
      </c>
      <c r="G1105" s="170">
        <f t="shared" si="160"/>
        <v>0</v>
      </c>
      <c r="H1105" s="226">
        <f t="shared" si="159"/>
        <v>0</v>
      </c>
    </row>
    <row r="1106" spans="1:8" ht="12.75">
      <c r="A1106" s="27" t="s">
        <v>573</v>
      </c>
      <c r="B1106" s="56" t="s">
        <v>71</v>
      </c>
      <c r="C1106" s="56" t="s">
        <v>70</v>
      </c>
      <c r="D1106" s="148" t="s">
        <v>572</v>
      </c>
      <c r="E1106" s="56" t="s">
        <v>574</v>
      </c>
      <c r="F1106" s="55">
        <f>'пр.4 вед.стр.'!G1115</f>
        <v>204.5</v>
      </c>
      <c r="G1106" s="170">
        <f>'пр.4 вед.стр.'!H1115</f>
        <v>0</v>
      </c>
      <c r="H1106" s="226">
        <f t="shared" si="159"/>
        <v>0</v>
      </c>
    </row>
    <row r="1107" spans="1:8" ht="12.75">
      <c r="A1107" s="58" t="s">
        <v>501</v>
      </c>
      <c r="B1107" s="60" t="s">
        <v>71</v>
      </c>
      <c r="C1107" s="60" t="s">
        <v>68</v>
      </c>
      <c r="D1107" s="60"/>
      <c r="E1107" s="60"/>
      <c r="F1107" s="61">
        <f aca="true" t="shared" si="161" ref="F1107:G1112">F1108</f>
        <v>613.7</v>
      </c>
      <c r="G1107" s="169">
        <f t="shared" si="161"/>
        <v>0</v>
      </c>
      <c r="H1107" s="228">
        <f t="shared" si="159"/>
        <v>0</v>
      </c>
    </row>
    <row r="1108" spans="1:8" ht="12.75">
      <c r="A1108" s="27" t="s">
        <v>458</v>
      </c>
      <c r="B1108" s="56" t="s">
        <v>71</v>
      </c>
      <c r="C1108" s="56" t="s">
        <v>68</v>
      </c>
      <c r="D1108" s="135" t="s">
        <v>459</v>
      </c>
      <c r="E1108" s="56"/>
      <c r="F1108" s="55">
        <f t="shared" si="161"/>
        <v>613.7</v>
      </c>
      <c r="G1108" s="170">
        <f t="shared" si="161"/>
        <v>0</v>
      </c>
      <c r="H1108" s="226">
        <f t="shared" si="159"/>
        <v>0</v>
      </c>
    </row>
    <row r="1109" spans="1:8" ht="24.75" customHeight="1">
      <c r="A1109" s="145" t="s">
        <v>502</v>
      </c>
      <c r="B1109" s="56" t="s">
        <v>71</v>
      </c>
      <c r="C1109" s="56" t="s">
        <v>68</v>
      </c>
      <c r="D1109" s="135" t="str">
        <f>'пр.4 вед.стр.'!E450</f>
        <v>7G 0 05 00000</v>
      </c>
      <c r="E1109" s="56"/>
      <c r="F1109" s="55">
        <f t="shared" si="161"/>
        <v>613.7</v>
      </c>
      <c r="G1109" s="170">
        <f t="shared" si="161"/>
        <v>0</v>
      </c>
      <c r="H1109" s="226">
        <f t="shared" si="159"/>
        <v>0</v>
      </c>
    </row>
    <row r="1110" spans="1:8" ht="42" customHeight="1">
      <c r="A1110" s="27" t="s">
        <v>504</v>
      </c>
      <c r="B1110" s="56" t="s">
        <v>71</v>
      </c>
      <c r="C1110" s="56" t="s">
        <v>68</v>
      </c>
      <c r="D1110" s="135" t="str">
        <f>'пр.4 вед.стр.'!E451</f>
        <v>7G 0 05 R0820</v>
      </c>
      <c r="E1110" s="56"/>
      <c r="F1110" s="55">
        <f t="shared" si="161"/>
        <v>613.7</v>
      </c>
      <c r="G1110" s="170">
        <f t="shared" si="161"/>
        <v>0</v>
      </c>
      <c r="H1110" s="226">
        <f t="shared" si="159"/>
        <v>0</v>
      </c>
    </row>
    <row r="1111" spans="1:8" ht="12.75">
      <c r="A1111" s="27" t="s">
        <v>505</v>
      </c>
      <c r="B1111" s="56" t="s">
        <v>71</v>
      </c>
      <c r="C1111" s="56" t="s">
        <v>68</v>
      </c>
      <c r="D1111" s="135" t="str">
        <f>'пр.4 вед.стр.'!E452</f>
        <v>7G 0 05 R0820</v>
      </c>
      <c r="E1111" s="56" t="s">
        <v>506</v>
      </c>
      <c r="F1111" s="55">
        <f t="shared" si="161"/>
        <v>613.7</v>
      </c>
      <c r="G1111" s="170">
        <f t="shared" si="161"/>
        <v>0</v>
      </c>
      <c r="H1111" s="226">
        <f t="shared" si="159"/>
        <v>0</v>
      </c>
    </row>
    <row r="1112" spans="1:8" ht="12.75">
      <c r="A1112" s="27" t="s">
        <v>507</v>
      </c>
      <c r="B1112" s="56" t="s">
        <v>71</v>
      </c>
      <c r="C1112" s="56" t="s">
        <v>68</v>
      </c>
      <c r="D1112" s="135" t="str">
        <f>'пр.4 вед.стр.'!E453</f>
        <v>7G 0 05 R0820</v>
      </c>
      <c r="E1112" s="56" t="s">
        <v>508</v>
      </c>
      <c r="F1112" s="55">
        <f t="shared" si="161"/>
        <v>613.7</v>
      </c>
      <c r="G1112" s="170">
        <f t="shared" si="161"/>
        <v>0</v>
      </c>
      <c r="H1112" s="226">
        <f t="shared" si="159"/>
        <v>0</v>
      </c>
    </row>
    <row r="1113" spans="1:8" ht="26.25">
      <c r="A1113" s="27" t="s">
        <v>509</v>
      </c>
      <c r="B1113" s="56" t="s">
        <v>71</v>
      </c>
      <c r="C1113" s="56" t="s">
        <v>68</v>
      </c>
      <c r="D1113" s="135" t="str">
        <f>'пр.4 вед.стр.'!E454</f>
        <v>7G 0 05 R0820</v>
      </c>
      <c r="E1113" s="56" t="s">
        <v>510</v>
      </c>
      <c r="F1113" s="55">
        <f>'пр.4 вед.стр.'!G454</f>
        <v>613.7</v>
      </c>
      <c r="G1113" s="170">
        <f>'пр.4 вед.стр.'!H454</f>
        <v>0</v>
      </c>
      <c r="H1113" s="226">
        <f t="shared" si="159"/>
        <v>0</v>
      </c>
    </row>
    <row r="1114" spans="1:8" ht="12.75">
      <c r="A1114" s="58" t="s">
        <v>153</v>
      </c>
      <c r="B1114" s="60" t="s">
        <v>71</v>
      </c>
      <c r="C1114" s="60" t="s">
        <v>76</v>
      </c>
      <c r="D1114" s="60"/>
      <c r="E1114" s="60"/>
      <c r="F1114" s="128">
        <f>F1115+F1126</f>
        <v>3290.8</v>
      </c>
      <c r="G1114" s="177">
        <f>G1115+G1126</f>
        <v>1909.6000000000001</v>
      </c>
      <c r="H1114" s="228">
        <f t="shared" si="159"/>
        <v>58.0284429318099</v>
      </c>
    </row>
    <row r="1115" spans="1:8" ht="12.75">
      <c r="A1115" s="108" t="s">
        <v>453</v>
      </c>
      <c r="B1115" s="56" t="s">
        <v>71</v>
      </c>
      <c r="C1115" s="56" t="s">
        <v>76</v>
      </c>
      <c r="D1115" s="56" t="s">
        <v>454</v>
      </c>
      <c r="E1115" s="56"/>
      <c r="F1115" s="55">
        <f>F1116</f>
        <v>2325</v>
      </c>
      <c r="G1115" s="170">
        <f>G1116</f>
        <v>1389.1000000000001</v>
      </c>
      <c r="H1115" s="226">
        <f t="shared" si="159"/>
        <v>59.74623655913979</v>
      </c>
    </row>
    <row r="1116" spans="1:8" ht="30.75" customHeight="1">
      <c r="A1116" s="27" t="s">
        <v>455</v>
      </c>
      <c r="B1116" s="56" t="s">
        <v>71</v>
      </c>
      <c r="C1116" s="56" t="s">
        <v>76</v>
      </c>
      <c r="D1116" s="56" t="s">
        <v>512</v>
      </c>
      <c r="E1116" s="56"/>
      <c r="F1116" s="55">
        <f>F1117</f>
        <v>2325</v>
      </c>
      <c r="G1116" s="170">
        <f>G1117</f>
        <v>1389.1000000000001</v>
      </c>
      <c r="H1116" s="226">
        <f t="shared" si="159"/>
        <v>59.74623655913979</v>
      </c>
    </row>
    <row r="1117" spans="1:8" ht="30" customHeight="1">
      <c r="A1117" s="27" t="s">
        <v>467</v>
      </c>
      <c r="B1117" s="56" t="s">
        <v>71</v>
      </c>
      <c r="C1117" s="56" t="s">
        <v>76</v>
      </c>
      <c r="D1117" s="56" t="s">
        <v>634</v>
      </c>
      <c r="E1117" s="56"/>
      <c r="F1117" s="55">
        <f>F1118+F1123</f>
        <v>2325</v>
      </c>
      <c r="G1117" s="170">
        <f>G1118+G1123</f>
        <v>1389.1000000000001</v>
      </c>
      <c r="H1117" s="226">
        <f t="shared" si="159"/>
        <v>59.74623655913979</v>
      </c>
    </row>
    <row r="1118" spans="1:18" s="28" customFormat="1" ht="39">
      <c r="A1118" s="27" t="s">
        <v>103</v>
      </c>
      <c r="B1118" s="56" t="s">
        <v>71</v>
      </c>
      <c r="C1118" s="56" t="s">
        <v>76</v>
      </c>
      <c r="D1118" s="56" t="s">
        <v>634</v>
      </c>
      <c r="E1118" s="56" t="s">
        <v>104</v>
      </c>
      <c r="F1118" s="55">
        <f>F1119</f>
        <v>2131.8</v>
      </c>
      <c r="G1118" s="170">
        <f>G1119</f>
        <v>1312.2</v>
      </c>
      <c r="H1118" s="226">
        <f t="shared" si="159"/>
        <v>61.553616661975795</v>
      </c>
      <c r="N1118" s="83"/>
      <c r="O1118" s="83"/>
      <c r="P1118" s="83"/>
      <c r="Q1118" s="83"/>
      <c r="R1118" s="86"/>
    </row>
    <row r="1119" spans="1:8" ht="12.75">
      <c r="A1119" s="27" t="s">
        <v>94</v>
      </c>
      <c r="B1119" s="56" t="s">
        <v>71</v>
      </c>
      <c r="C1119" s="56" t="s">
        <v>76</v>
      </c>
      <c r="D1119" s="56" t="s">
        <v>634</v>
      </c>
      <c r="E1119" s="56" t="s">
        <v>95</v>
      </c>
      <c r="F1119" s="55">
        <f>F1120+F1121+F1122</f>
        <v>2131.8</v>
      </c>
      <c r="G1119" s="170">
        <f>G1120+G1121+G1122</f>
        <v>1312.2</v>
      </c>
      <c r="H1119" s="226">
        <f t="shared" si="159"/>
        <v>61.553616661975795</v>
      </c>
    </row>
    <row r="1120" spans="1:18" s="28" customFormat="1" ht="12.75">
      <c r="A1120" s="27" t="s">
        <v>159</v>
      </c>
      <c r="B1120" s="56" t="s">
        <v>71</v>
      </c>
      <c r="C1120" s="56" t="s">
        <v>76</v>
      </c>
      <c r="D1120" s="56" t="s">
        <v>634</v>
      </c>
      <c r="E1120" s="56" t="s">
        <v>96</v>
      </c>
      <c r="F1120" s="55">
        <f>'пр.4 вед.стр.'!G243</f>
        <v>1517</v>
      </c>
      <c r="G1120" s="170">
        <f>'пр.4 вед.стр.'!H243</f>
        <v>952</v>
      </c>
      <c r="H1120" s="226">
        <f t="shared" si="159"/>
        <v>62.75543836519446</v>
      </c>
      <c r="N1120" s="83"/>
      <c r="O1120" s="83"/>
      <c r="P1120" s="83"/>
      <c r="Q1120" s="83"/>
      <c r="R1120" s="86"/>
    </row>
    <row r="1121" spans="1:18" s="28" customFormat="1" ht="26.25">
      <c r="A1121" s="27" t="s">
        <v>97</v>
      </c>
      <c r="B1121" s="56" t="s">
        <v>71</v>
      </c>
      <c r="C1121" s="56" t="s">
        <v>76</v>
      </c>
      <c r="D1121" s="56" t="s">
        <v>634</v>
      </c>
      <c r="E1121" s="56" t="s">
        <v>98</v>
      </c>
      <c r="F1121" s="55">
        <f>'пр.4 вед.стр.'!G244</f>
        <v>160</v>
      </c>
      <c r="G1121" s="170">
        <f>'пр.4 вед.стр.'!H244</f>
        <v>0</v>
      </c>
      <c r="H1121" s="226">
        <f t="shared" si="159"/>
        <v>0</v>
      </c>
      <c r="N1121" s="83"/>
      <c r="O1121" s="83"/>
      <c r="P1121" s="83"/>
      <c r="Q1121" s="83"/>
      <c r="R1121" s="86"/>
    </row>
    <row r="1122" spans="1:18" s="28" customFormat="1" ht="26.25">
      <c r="A1122" s="27" t="s">
        <v>161</v>
      </c>
      <c r="B1122" s="56" t="s">
        <v>71</v>
      </c>
      <c r="C1122" s="56" t="s">
        <v>76</v>
      </c>
      <c r="D1122" s="56" t="s">
        <v>634</v>
      </c>
      <c r="E1122" s="56" t="s">
        <v>160</v>
      </c>
      <c r="F1122" s="55">
        <f>'пр.4 вед.стр.'!G245</f>
        <v>454.8</v>
      </c>
      <c r="G1122" s="170">
        <f>'пр.4 вед.стр.'!H245</f>
        <v>360.2</v>
      </c>
      <c r="H1122" s="226">
        <f t="shared" si="159"/>
        <v>79.19964819700968</v>
      </c>
      <c r="N1122" s="83"/>
      <c r="O1122" s="83"/>
      <c r="P1122" s="83"/>
      <c r="Q1122" s="83"/>
      <c r="R1122" s="86"/>
    </row>
    <row r="1123" spans="1:8" ht="12.75">
      <c r="A1123" s="27" t="s">
        <v>622</v>
      </c>
      <c r="B1123" s="56" t="s">
        <v>71</v>
      </c>
      <c r="C1123" s="56" t="s">
        <v>76</v>
      </c>
      <c r="D1123" s="56" t="s">
        <v>634</v>
      </c>
      <c r="E1123" s="56" t="s">
        <v>105</v>
      </c>
      <c r="F1123" s="55">
        <f>F1124</f>
        <v>193.2</v>
      </c>
      <c r="G1123" s="170">
        <f>G1124</f>
        <v>76.9</v>
      </c>
      <c r="H1123" s="226">
        <f t="shared" si="159"/>
        <v>39.80331262939959</v>
      </c>
    </row>
    <row r="1124" spans="1:8" ht="13.5" customHeight="1">
      <c r="A1124" s="27" t="s">
        <v>99</v>
      </c>
      <c r="B1124" s="56" t="s">
        <v>71</v>
      </c>
      <c r="C1124" s="56" t="s">
        <v>76</v>
      </c>
      <c r="D1124" s="56" t="s">
        <v>634</v>
      </c>
      <c r="E1124" s="56" t="s">
        <v>100</v>
      </c>
      <c r="F1124" s="55">
        <f>F1125</f>
        <v>193.2</v>
      </c>
      <c r="G1124" s="170">
        <f>G1125</f>
        <v>76.9</v>
      </c>
      <c r="H1124" s="226">
        <f t="shared" si="159"/>
        <v>39.80331262939959</v>
      </c>
    </row>
    <row r="1125" spans="1:8" ht="15" customHeight="1">
      <c r="A1125" s="27" t="s">
        <v>101</v>
      </c>
      <c r="B1125" s="56" t="s">
        <v>71</v>
      </c>
      <c r="C1125" s="56" t="s">
        <v>76</v>
      </c>
      <c r="D1125" s="56" t="s">
        <v>634</v>
      </c>
      <c r="E1125" s="56" t="s">
        <v>102</v>
      </c>
      <c r="F1125" s="55">
        <f>'пр.4 вед.стр.'!G248</f>
        <v>193.2</v>
      </c>
      <c r="G1125" s="170">
        <f>'пр.4 вед.стр.'!H248</f>
        <v>76.9</v>
      </c>
      <c r="H1125" s="226">
        <f t="shared" si="159"/>
        <v>39.80331262939959</v>
      </c>
    </row>
    <row r="1126" spans="1:8" ht="25.5" customHeight="1">
      <c r="A1126" s="27" t="s">
        <v>458</v>
      </c>
      <c r="B1126" s="56" t="s">
        <v>71</v>
      </c>
      <c r="C1126" s="56" t="s">
        <v>76</v>
      </c>
      <c r="D1126" s="56" t="s">
        <v>459</v>
      </c>
      <c r="E1126" s="56"/>
      <c r="F1126" s="129">
        <f>F1127+F1136+F1141</f>
        <v>965.8</v>
      </c>
      <c r="G1126" s="176">
        <f>G1127+G1136+G1141</f>
        <v>520.5</v>
      </c>
      <c r="H1126" s="226">
        <f t="shared" si="159"/>
        <v>53.89314557879479</v>
      </c>
    </row>
    <row r="1127" spans="1:8" ht="26.25">
      <c r="A1127" s="27" t="s">
        <v>455</v>
      </c>
      <c r="B1127" s="56" t="s">
        <v>71</v>
      </c>
      <c r="C1127" s="56" t="s">
        <v>76</v>
      </c>
      <c r="D1127" s="56" t="s">
        <v>468</v>
      </c>
      <c r="E1127" s="56"/>
      <c r="F1127" s="129">
        <f>F1128</f>
        <v>660.8</v>
      </c>
      <c r="G1127" s="176">
        <f>G1128</f>
        <v>490.50000000000006</v>
      </c>
      <c r="H1127" s="226">
        <f t="shared" si="159"/>
        <v>74.22820823244554</v>
      </c>
    </row>
    <row r="1128" spans="1:8" ht="26.25">
      <c r="A1128" s="27" t="s">
        <v>467</v>
      </c>
      <c r="B1128" s="56" t="s">
        <v>71</v>
      </c>
      <c r="C1128" s="56" t="s">
        <v>76</v>
      </c>
      <c r="D1128" s="56" t="s">
        <v>469</v>
      </c>
      <c r="E1128" s="56"/>
      <c r="F1128" s="129">
        <f>F1129+F1133</f>
        <v>660.8</v>
      </c>
      <c r="G1128" s="176">
        <f>G1129+G1133</f>
        <v>490.50000000000006</v>
      </c>
      <c r="H1128" s="226">
        <f t="shared" si="159"/>
        <v>74.22820823244554</v>
      </c>
    </row>
    <row r="1129" spans="1:8" ht="39">
      <c r="A1129" s="27" t="s">
        <v>103</v>
      </c>
      <c r="B1129" s="56" t="s">
        <v>71</v>
      </c>
      <c r="C1129" s="56" t="s">
        <v>76</v>
      </c>
      <c r="D1129" s="56" t="s">
        <v>469</v>
      </c>
      <c r="E1129" s="56" t="s">
        <v>104</v>
      </c>
      <c r="F1129" s="55">
        <f>F1130</f>
        <v>537.9</v>
      </c>
      <c r="G1129" s="170">
        <f>G1130</f>
        <v>475.90000000000003</v>
      </c>
      <c r="H1129" s="226">
        <f t="shared" si="159"/>
        <v>88.4736939951664</v>
      </c>
    </row>
    <row r="1130" spans="1:8" ht="12.75">
      <c r="A1130" s="27" t="s">
        <v>94</v>
      </c>
      <c r="B1130" s="56" t="s">
        <v>71</v>
      </c>
      <c r="C1130" s="56" t="s">
        <v>76</v>
      </c>
      <c r="D1130" s="56" t="s">
        <v>469</v>
      </c>
      <c r="E1130" s="56" t="s">
        <v>95</v>
      </c>
      <c r="F1130" s="55">
        <f>F1131+F1132</f>
        <v>537.9</v>
      </c>
      <c r="G1130" s="170">
        <f>G1131+G1132</f>
        <v>475.90000000000003</v>
      </c>
      <c r="H1130" s="226">
        <f t="shared" si="159"/>
        <v>88.4736939951664</v>
      </c>
    </row>
    <row r="1131" spans="1:18" s="28" customFormat="1" ht="12.75">
      <c r="A1131" s="27" t="s">
        <v>159</v>
      </c>
      <c r="B1131" s="56" t="s">
        <v>71</v>
      </c>
      <c r="C1131" s="56" t="s">
        <v>76</v>
      </c>
      <c r="D1131" s="56" t="s">
        <v>469</v>
      </c>
      <c r="E1131" s="56" t="s">
        <v>96</v>
      </c>
      <c r="F1131" s="55">
        <f>'пр.4 вед.стр.'!G254</f>
        <v>413.1</v>
      </c>
      <c r="G1131" s="170">
        <f>'пр.4 вед.стр.'!H254</f>
        <v>369.6</v>
      </c>
      <c r="H1131" s="226">
        <f t="shared" si="159"/>
        <v>89.46986201888163</v>
      </c>
      <c r="N1131" s="83"/>
      <c r="O1131" s="83"/>
      <c r="P1131" s="83"/>
      <c r="Q1131" s="83"/>
      <c r="R1131" s="86"/>
    </row>
    <row r="1132" spans="1:18" s="28" customFormat="1" ht="30" customHeight="1">
      <c r="A1132" s="27" t="s">
        <v>161</v>
      </c>
      <c r="B1132" s="56" t="s">
        <v>71</v>
      </c>
      <c r="C1132" s="56" t="s">
        <v>76</v>
      </c>
      <c r="D1132" s="56" t="s">
        <v>469</v>
      </c>
      <c r="E1132" s="56" t="s">
        <v>160</v>
      </c>
      <c r="F1132" s="55">
        <f>'пр.4 вед.стр.'!G255</f>
        <v>124.8</v>
      </c>
      <c r="G1132" s="170">
        <f>'пр.4 вед.стр.'!H255</f>
        <v>106.3</v>
      </c>
      <c r="H1132" s="226">
        <f t="shared" si="159"/>
        <v>85.17628205128204</v>
      </c>
      <c r="N1132" s="83"/>
      <c r="O1132" s="83"/>
      <c r="P1132" s="83"/>
      <c r="Q1132" s="83"/>
      <c r="R1132" s="86"/>
    </row>
    <row r="1133" spans="1:18" s="28" customFormat="1" ht="18" customHeight="1">
      <c r="A1133" s="27" t="s">
        <v>622</v>
      </c>
      <c r="B1133" s="56" t="s">
        <v>71</v>
      </c>
      <c r="C1133" s="56" t="s">
        <v>76</v>
      </c>
      <c r="D1133" s="56" t="s">
        <v>469</v>
      </c>
      <c r="E1133" s="56" t="s">
        <v>105</v>
      </c>
      <c r="F1133" s="55">
        <f>F1134</f>
        <v>122.9</v>
      </c>
      <c r="G1133" s="170">
        <f>G1134</f>
        <v>14.6</v>
      </c>
      <c r="H1133" s="226">
        <f t="shared" si="159"/>
        <v>11.879576891781936</v>
      </c>
      <c r="N1133" s="83"/>
      <c r="O1133" s="83"/>
      <c r="P1133" s="83"/>
      <c r="Q1133" s="83"/>
      <c r="R1133" s="86"/>
    </row>
    <row r="1134" spans="1:18" s="28" customFormat="1" ht="15" customHeight="1">
      <c r="A1134" s="27" t="s">
        <v>99</v>
      </c>
      <c r="B1134" s="56" t="s">
        <v>71</v>
      </c>
      <c r="C1134" s="56" t="s">
        <v>76</v>
      </c>
      <c r="D1134" s="56" t="s">
        <v>469</v>
      </c>
      <c r="E1134" s="56" t="s">
        <v>100</v>
      </c>
      <c r="F1134" s="55">
        <f>F1135</f>
        <v>122.9</v>
      </c>
      <c r="G1134" s="170">
        <f>G1135</f>
        <v>14.6</v>
      </c>
      <c r="H1134" s="226">
        <f t="shared" si="159"/>
        <v>11.879576891781936</v>
      </c>
      <c r="N1134" s="83"/>
      <c r="O1134" s="83"/>
      <c r="P1134" s="83"/>
      <c r="Q1134" s="83"/>
      <c r="R1134" s="86"/>
    </row>
    <row r="1135" spans="1:18" s="28" customFormat="1" ht="15.75" customHeight="1">
      <c r="A1135" s="27" t="s">
        <v>101</v>
      </c>
      <c r="B1135" s="56" t="s">
        <v>71</v>
      </c>
      <c r="C1135" s="56" t="s">
        <v>76</v>
      </c>
      <c r="D1135" s="56" t="s">
        <v>469</v>
      </c>
      <c r="E1135" s="56" t="s">
        <v>102</v>
      </c>
      <c r="F1135" s="55">
        <f>'пр.4 вед.стр.'!G258</f>
        <v>122.9</v>
      </c>
      <c r="G1135" s="170">
        <f>'пр.4 вед.стр.'!H258</f>
        <v>14.6</v>
      </c>
      <c r="H1135" s="226">
        <f t="shared" si="159"/>
        <v>11.879576891781936</v>
      </c>
      <c r="N1135" s="83"/>
      <c r="O1135" s="83"/>
      <c r="P1135" s="83"/>
      <c r="Q1135" s="83"/>
      <c r="R1135" s="86"/>
    </row>
    <row r="1136" spans="1:18" s="28" customFormat="1" ht="20.25" customHeight="1">
      <c r="A1136" s="27" t="str">
        <f>'пр.4 вед.стр.'!A457</f>
        <v>Основное мероприятие "Формирование доступной среды в Сусуманском городском округе"</v>
      </c>
      <c r="B1136" s="56" t="s">
        <v>71</v>
      </c>
      <c r="C1136" s="56" t="s">
        <v>76</v>
      </c>
      <c r="D1136" s="56" t="s">
        <v>471</v>
      </c>
      <c r="E1136" s="56"/>
      <c r="F1136" s="129">
        <f aca="true" t="shared" si="162" ref="F1136:G1139">F1137</f>
        <v>275</v>
      </c>
      <c r="G1136" s="176">
        <f t="shared" si="162"/>
        <v>0</v>
      </c>
      <c r="H1136" s="226">
        <f t="shared" si="159"/>
        <v>0</v>
      </c>
      <c r="N1136" s="83"/>
      <c r="O1136" s="83"/>
      <c r="P1136" s="83"/>
      <c r="Q1136" s="83"/>
      <c r="R1136" s="86"/>
    </row>
    <row r="1137" spans="1:8" ht="26.25">
      <c r="A1137" s="27" t="str">
        <f>'пр.4 вед.стр.'!A458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1137" s="56" t="s">
        <v>71</v>
      </c>
      <c r="C1137" s="56" t="s">
        <v>76</v>
      </c>
      <c r="D1137" s="56" t="s">
        <v>473</v>
      </c>
      <c r="E1137" s="56"/>
      <c r="F1137" s="55">
        <f t="shared" si="162"/>
        <v>275</v>
      </c>
      <c r="G1137" s="170">
        <f t="shared" si="162"/>
        <v>0</v>
      </c>
      <c r="H1137" s="226">
        <f t="shared" si="159"/>
        <v>0</v>
      </c>
    </row>
    <row r="1138" spans="1:8" ht="12.75">
      <c r="A1138" s="27" t="s">
        <v>622</v>
      </c>
      <c r="B1138" s="56" t="s">
        <v>71</v>
      </c>
      <c r="C1138" s="56" t="s">
        <v>76</v>
      </c>
      <c r="D1138" s="56" t="s">
        <v>473</v>
      </c>
      <c r="E1138" s="56" t="s">
        <v>105</v>
      </c>
      <c r="F1138" s="55">
        <f t="shared" si="162"/>
        <v>275</v>
      </c>
      <c r="G1138" s="170">
        <f t="shared" si="162"/>
        <v>0</v>
      </c>
      <c r="H1138" s="226">
        <f t="shared" si="159"/>
        <v>0</v>
      </c>
    </row>
    <row r="1139" spans="1:8" ht="16.5" customHeight="1">
      <c r="A1139" s="27" t="s">
        <v>99</v>
      </c>
      <c r="B1139" s="56" t="s">
        <v>71</v>
      </c>
      <c r="C1139" s="56" t="s">
        <v>76</v>
      </c>
      <c r="D1139" s="56" t="s">
        <v>473</v>
      </c>
      <c r="E1139" s="56" t="s">
        <v>100</v>
      </c>
      <c r="F1139" s="55">
        <f t="shared" si="162"/>
        <v>275</v>
      </c>
      <c r="G1139" s="170">
        <f t="shared" si="162"/>
        <v>0</v>
      </c>
      <c r="H1139" s="226">
        <f t="shared" si="159"/>
        <v>0</v>
      </c>
    </row>
    <row r="1140" spans="1:8" ht="15" customHeight="1">
      <c r="A1140" s="27" t="s">
        <v>101</v>
      </c>
      <c r="B1140" s="56" t="s">
        <v>71</v>
      </c>
      <c r="C1140" s="56" t="s">
        <v>76</v>
      </c>
      <c r="D1140" s="56" t="s">
        <v>473</v>
      </c>
      <c r="E1140" s="56" t="s">
        <v>102</v>
      </c>
      <c r="F1140" s="55">
        <f>'пр.4 вед.стр.'!G455</f>
        <v>275</v>
      </c>
      <c r="G1140" s="170">
        <f>'пр.4 вед.стр.'!H455</f>
        <v>0</v>
      </c>
      <c r="H1140" s="226">
        <f t="shared" si="159"/>
        <v>0</v>
      </c>
    </row>
    <row r="1141" spans="1:18" s="28" customFormat="1" ht="26.25">
      <c r="A1141" s="108" t="s">
        <v>474</v>
      </c>
      <c r="B1141" s="56" t="s">
        <v>71</v>
      </c>
      <c r="C1141" s="56" t="s">
        <v>76</v>
      </c>
      <c r="D1141" s="56" t="s">
        <v>475</v>
      </c>
      <c r="E1141" s="56"/>
      <c r="F1141" s="55">
        <f aca="true" t="shared" si="163" ref="F1141:G1143">F1142</f>
        <v>30</v>
      </c>
      <c r="G1141" s="170">
        <f t="shared" si="163"/>
        <v>30</v>
      </c>
      <c r="H1141" s="226">
        <f t="shared" si="159"/>
        <v>100</v>
      </c>
      <c r="N1141" s="83"/>
      <c r="O1141" s="83"/>
      <c r="P1141" s="83"/>
      <c r="Q1141" s="83"/>
      <c r="R1141" s="86"/>
    </row>
    <row r="1142" spans="1:18" s="28" customFormat="1" ht="12.75">
      <c r="A1142" s="27" t="s">
        <v>476</v>
      </c>
      <c r="B1142" s="56" t="s">
        <v>71</v>
      </c>
      <c r="C1142" s="56" t="s">
        <v>76</v>
      </c>
      <c r="D1142" s="56" t="s">
        <v>477</v>
      </c>
      <c r="E1142" s="56"/>
      <c r="F1142" s="55">
        <f t="shared" si="163"/>
        <v>30</v>
      </c>
      <c r="G1142" s="170">
        <f t="shared" si="163"/>
        <v>30</v>
      </c>
      <c r="H1142" s="226">
        <f t="shared" si="159"/>
        <v>100</v>
      </c>
      <c r="N1142" s="83"/>
      <c r="O1142" s="83"/>
      <c r="P1142" s="83"/>
      <c r="Q1142" s="83"/>
      <c r="R1142" s="86"/>
    </row>
    <row r="1143" spans="1:18" s="28" customFormat="1" ht="12.75">
      <c r="A1143" s="27" t="s">
        <v>106</v>
      </c>
      <c r="B1143" s="56" t="s">
        <v>71</v>
      </c>
      <c r="C1143" s="56" t="s">
        <v>76</v>
      </c>
      <c r="D1143" s="56" t="s">
        <v>477</v>
      </c>
      <c r="E1143" s="56" t="s">
        <v>107</v>
      </c>
      <c r="F1143" s="55">
        <f t="shared" si="163"/>
        <v>30</v>
      </c>
      <c r="G1143" s="170">
        <f t="shared" si="163"/>
        <v>30</v>
      </c>
      <c r="H1143" s="226">
        <f t="shared" si="159"/>
        <v>100</v>
      </c>
      <c r="N1143" s="83"/>
      <c r="O1143" s="83"/>
      <c r="P1143" s="83"/>
      <c r="Q1143" s="83"/>
      <c r="R1143" s="86"/>
    </row>
    <row r="1144" spans="1:18" s="28" customFormat="1" ht="30.75" customHeight="1">
      <c r="A1144" s="27" t="s">
        <v>478</v>
      </c>
      <c r="B1144" s="56" t="s">
        <v>71</v>
      </c>
      <c r="C1144" s="56" t="s">
        <v>76</v>
      </c>
      <c r="D1144" s="56" t="s">
        <v>477</v>
      </c>
      <c r="E1144" s="56" t="s">
        <v>479</v>
      </c>
      <c r="F1144" s="55">
        <f>'пр.4 вед.стр.'!G262</f>
        <v>30</v>
      </c>
      <c r="G1144" s="170">
        <f>'пр.4 вед.стр.'!H262</f>
        <v>30</v>
      </c>
      <c r="H1144" s="226">
        <f t="shared" si="159"/>
        <v>100</v>
      </c>
      <c r="N1144" s="83"/>
      <c r="O1144" s="83"/>
      <c r="P1144" s="83"/>
      <c r="Q1144" s="83"/>
      <c r="R1144" s="86"/>
    </row>
    <row r="1145" spans="1:18" s="28" customFormat="1" ht="30.75" customHeight="1">
      <c r="A1145" s="27" t="s">
        <v>642</v>
      </c>
      <c r="B1145" s="56" t="s">
        <v>71</v>
      </c>
      <c r="C1145" s="56" t="s">
        <v>76</v>
      </c>
      <c r="D1145" s="56" t="s">
        <v>477</v>
      </c>
      <c r="E1145" s="56" t="s">
        <v>641</v>
      </c>
      <c r="F1145" s="55">
        <f>'пр.4 вед.стр.'!G263</f>
        <v>30</v>
      </c>
      <c r="G1145" s="170">
        <f>'пр.4 вед.стр.'!H263</f>
        <v>30</v>
      </c>
      <c r="H1145" s="226">
        <f t="shared" si="159"/>
        <v>100</v>
      </c>
      <c r="N1145" s="83"/>
      <c r="O1145" s="83"/>
      <c r="P1145" s="83"/>
      <c r="Q1145" s="83"/>
      <c r="R1145" s="86"/>
    </row>
    <row r="1146" spans="1:18" s="28" customFormat="1" ht="15" customHeight="1">
      <c r="A1146" s="58" t="s">
        <v>84</v>
      </c>
      <c r="B1146" s="60" t="s">
        <v>74</v>
      </c>
      <c r="C1146" s="60" t="s">
        <v>36</v>
      </c>
      <c r="D1146" s="56"/>
      <c r="E1146" s="56"/>
      <c r="F1146" s="61">
        <f>F1147</f>
        <v>24195.699999999997</v>
      </c>
      <c r="G1146" s="169">
        <f>G1147</f>
        <v>11181.7</v>
      </c>
      <c r="H1146" s="228">
        <f t="shared" si="159"/>
        <v>46.21358340531583</v>
      </c>
      <c r="N1146" s="83"/>
      <c r="O1146" s="83"/>
      <c r="P1146" s="83"/>
      <c r="Q1146" s="83"/>
      <c r="R1146" s="86"/>
    </row>
    <row r="1147" spans="1:18" s="28" customFormat="1" ht="18" customHeight="1">
      <c r="A1147" s="58" t="s">
        <v>85</v>
      </c>
      <c r="B1147" s="60" t="s">
        <v>74</v>
      </c>
      <c r="C1147" s="60" t="s">
        <v>66</v>
      </c>
      <c r="D1147" s="60"/>
      <c r="E1147" s="60"/>
      <c r="F1147" s="61">
        <f>F1148+F1162+F1176+F1186+F1193</f>
        <v>24195.699999999997</v>
      </c>
      <c r="G1147" s="169">
        <f>G1148+G1162+G1176+G1186+G1193</f>
        <v>11181.7</v>
      </c>
      <c r="H1147" s="228">
        <f t="shared" si="159"/>
        <v>46.21358340531583</v>
      </c>
      <c r="N1147" s="83"/>
      <c r="O1147" s="83"/>
      <c r="P1147" s="83"/>
      <c r="Q1147" s="83"/>
      <c r="R1147" s="86"/>
    </row>
    <row r="1148" spans="1:18" s="28" customFormat="1" ht="30.75" customHeight="1">
      <c r="A1148" s="108" t="s">
        <v>575</v>
      </c>
      <c r="B1148" s="56" t="s">
        <v>74</v>
      </c>
      <c r="C1148" s="56" t="s">
        <v>66</v>
      </c>
      <c r="D1148" s="148" t="s">
        <v>206</v>
      </c>
      <c r="E1148" s="152"/>
      <c r="F1148" s="55">
        <f>F1149</f>
        <v>1365.9</v>
      </c>
      <c r="G1148" s="170">
        <f>G1149</f>
        <v>615.1</v>
      </c>
      <c r="H1148" s="226">
        <f t="shared" si="159"/>
        <v>45.03257925177538</v>
      </c>
      <c r="N1148" s="83"/>
      <c r="O1148" s="83"/>
      <c r="P1148" s="83"/>
      <c r="Q1148" s="83"/>
      <c r="R1148" s="86"/>
    </row>
    <row r="1149" spans="1:18" s="28" customFormat="1" ht="30.75" customHeight="1">
      <c r="A1149" s="108" t="s">
        <v>266</v>
      </c>
      <c r="B1149" s="56" t="s">
        <v>74</v>
      </c>
      <c r="C1149" s="56" t="s">
        <v>66</v>
      </c>
      <c r="D1149" s="148" t="s">
        <v>359</v>
      </c>
      <c r="E1149" s="152"/>
      <c r="F1149" s="55">
        <f>F1150+F1154+F1158</f>
        <v>1365.9</v>
      </c>
      <c r="G1149" s="170">
        <f>G1150+G1154+G1158</f>
        <v>615.1</v>
      </c>
      <c r="H1149" s="226">
        <f aca="true" t="shared" si="164" ref="H1149:H1212">G1149/F1149*100</f>
        <v>45.03257925177538</v>
      </c>
      <c r="N1149" s="83"/>
      <c r="O1149" s="83"/>
      <c r="P1149" s="83"/>
      <c r="Q1149" s="83"/>
      <c r="R1149" s="86"/>
    </row>
    <row r="1150" spans="1:18" s="28" customFormat="1" ht="18" customHeight="1">
      <c r="A1150" s="108" t="s">
        <v>576</v>
      </c>
      <c r="B1150" s="56" t="s">
        <v>74</v>
      </c>
      <c r="C1150" s="56" t="s">
        <v>66</v>
      </c>
      <c r="D1150" s="148" t="s">
        <v>360</v>
      </c>
      <c r="E1150" s="152"/>
      <c r="F1150" s="55">
        <f aca="true" t="shared" si="165" ref="F1150:G1152">F1151</f>
        <v>576.8</v>
      </c>
      <c r="G1150" s="170">
        <f t="shared" si="165"/>
        <v>501.9</v>
      </c>
      <c r="H1150" s="226">
        <f t="shared" si="164"/>
        <v>87.01456310679612</v>
      </c>
      <c r="N1150" s="83"/>
      <c r="O1150" s="83"/>
      <c r="P1150" s="83"/>
      <c r="Q1150" s="83"/>
      <c r="R1150" s="86"/>
    </row>
    <row r="1151" spans="1:18" s="28" customFormat="1" ht="30.75" customHeight="1">
      <c r="A1151" s="27" t="s">
        <v>106</v>
      </c>
      <c r="B1151" s="56" t="s">
        <v>74</v>
      </c>
      <c r="C1151" s="56" t="s">
        <v>66</v>
      </c>
      <c r="D1151" s="148" t="s">
        <v>360</v>
      </c>
      <c r="E1151" s="56" t="s">
        <v>107</v>
      </c>
      <c r="F1151" s="55">
        <f t="shared" si="165"/>
        <v>576.8</v>
      </c>
      <c r="G1151" s="170">
        <f t="shared" si="165"/>
        <v>501.9</v>
      </c>
      <c r="H1151" s="226">
        <f t="shared" si="164"/>
        <v>87.01456310679612</v>
      </c>
      <c r="N1151" s="83"/>
      <c r="O1151" s="83"/>
      <c r="P1151" s="83"/>
      <c r="Q1151" s="83"/>
      <c r="R1151" s="86"/>
    </row>
    <row r="1152" spans="1:18" s="28" customFormat="1" ht="15" customHeight="1">
      <c r="A1152" s="27" t="s">
        <v>112</v>
      </c>
      <c r="B1152" s="56" t="s">
        <v>74</v>
      </c>
      <c r="C1152" s="56" t="s">
        <v>66</v>
      </c>
      <c r="D1152" s="148" t="s">
        <v>360</v>
      </c>
      <c r="E1152" s="56" t="s">
        <v>113</v>
      </c>
      <c r="F1152" s="55">
        <f t="shared" si="165"/>
        <v>576.8</v>
      </c>
      <c r="G1152" s="170">
        <f t="shared" si="165"/>
        <v>501.9</v>
      </c>
      <c r="H1152" s="226">
        <f t="shared" si="164"/>
        <v>87.01456310679612</v>
      </c>
      <c r="N1152" s="83"/>
      <c r="O1152" s="83"/>
      <c r="P1152" s="83"/>
      <c r="Q1152" s="83"/>
      <c r="R1152" s="86"/>
    </row>
    <row r="1153" spans="1:18" s="28" customFormat="1" ht="14.25" customHeight="1">
      <c r="A1153" s="27" t="s">
        <v>116</v>
      </c>
      <c r="B1153" s="56" t="s">
        <v>74</v>
      </c>
      <c r="C1153" s="56" t="s">
        <v>66</v>
      </c>
      <c r="D1153" s="148" t="s">
        <v>360</v>
      </c>
      <c r="E1153" s="56" t="s">
        <v>117</v>
      </c>
      <c r="F1153" s="55">
        <f>'пр.4 вед.стр.'!G1123</f>
        <v>576.8</v>
      </c>
      <c r="G1153" s="170">
        <f>'пр.4 вед.стр.'!H1123</f>
        <v>501.9</v>
      </c>
      <c r="H1153" s="226">
        <f t="shared" si="164"/>
        <v>87.01456310679612</v>
      </c>
      <c r="N1153" s="83"/>
      <c r="O1153" s="83"/>
      <c r="P1153" s="83"/>
      <c r="Q1153" s="83"/>
      <c r="R1153" s="86"/>
    </row>
    <row r="1154" spans="1:18" s="28" customFormat="1" ht="14.25" customHeight="1">
      <c r="A1154" s="108" t="s">
        <v>181</v>
      </c>
      <c r="B1154" s="56" t="s">
        <v>74</v>
      </c>
      <c r="C1154" s="56" t="s">
        <v>66</v>
      </c>
      <c r="D1154" s="148" t="s">
        <v>361</v>
      </c>
      <c r="E1154" s="56"/>
      <c r="F1154" s="55">
        <f aca="true" t="shared" si="166" ref="F1154:G1156">F1155</f>
        <v>173.2</v>
      </c>
      <c r="G1154" s="170">
        <f t="shared" si="166"/>
        <v>0</v>
      </c>
      <c r="H1154" s="226">
        <f t="shared" si="164"/>
        <v>0</v>
      </c>
      <c r="N1154" s="83"/>
      <c r="O1154" s="83"/>
      <c r="P1154" s="83"/>
      <c r="Q1154" s="83"/>
      <c r="R1154" s="86"/>
    </row>
    <row r="1155" spans="1:18" s="28" customFormat="1" ht="30.75" customHeight="1">
      <c r="A1155" s="27" t="s">
        <v>106</v>
      </c>
      <c r="B1155" s="56" t="s">
        <v>74</v>
      </c>
      <c r="C1155" s="56" t="s">
        <v>66</v>
      </c>
      <c r="D1155" s="148" t="s">
        <v>361</v>
      </c>
      <c r="E1155" s="56" t="s">
        <v>107</v>
      </c>
      <c r="F1155" s="55">
        <f t="shared" si="166"/>
        <v>173.2</v>
      </c>
      <c r="G1155" s="170">
        <f t="shared" si="166"/>
        <v>0</v>
      </c>
      <c r="H1155" s="226">
        <f t="shared" si="164"/>
        <v>0</v>
      </c>
      <c r="N1155" s="83"/>
      <c r="O1155" s="83"/>
      <c r="P1155" s="83"/>
      <c r="Q1155" s="83"/>
      <c r="R1155" s="86"/>
    </row>
    <row r="1156" spans="1:18" s="28" customFormat="1" ht="18" customHeight="1">
      <c r="A1156" s="27" t="s">
        <v>112</v>
      </c>
      <c r="B1156" s="56" t="s">
        <v>74</v>
      </c>
      <c r="C1156" s="56" t="s">
        <v>66</v>
      </c>
      <c r="D1156" s="148" t="s">
        <v>361</v>
      </c>
      <c r="E1156" s="56" t="s">
        <v>113</v>
      </c>
      <c r="F1156" s="55">
        <f t="shared" si="166"/>
        <v>173.2</v>
      </c>
      <c r="G1156" s="170">
        <f t="shared" si="166"/>
        <v>0</v>
      </c>
      <c r="H1156" s="226">
        <f t="shared" si="164"/>
        <v>0</v>
      </c>
      <c r="N1156" s="83"/>
      <c r="O1156" s="83"/>
      <c r="P1156" s="83"/>
      <c r="Q1156" s="83"/>
      <c r="R1156" s="86"/>
    </row>
    <row r="1157" spans="1:18" s="28" customFormat="1" ht="21" customHeight="1">
      <c r="A1157" s="27" t="s">
        <v>116</v>
      </c>
      <c r="B1157" s="56" t="s">
        <v>74</v>
      </c>
      <c r="C1157" s="56" t="s">
        <v>66</v>
      </c>
      <c r="D1157" s="148" t="s">
        <v>361</v>
      </c>
      <c r="E1157" s="56" t="s">
        <v>117</v>
      </c>
      <c r="F1157" s="55">
        <f>'пр.4 вед.стр.'!G1127</f>
        <v>173.2</v>
      </c>
      <c r="G1157" s="170">
        <f>'пр.4 вед.стр.'!H1127</f>
        <v>0</v>
      </c>
      <c r="H1157" s="226">
        <f t="shared" si="164"/>
        <v>0</v>
      </c>
      <c r="N1157" s="83"/>
      <c r="O1157" s="83"/>
      <c r="P1157" s="83"/>
      <c r="Q1157" s="83"/>
      <c r="R1157" s="86"/>
    </row>
    <row r="1158" spans="1:18" s="28" customFormat="1" ht="18" customHeight="1">
      <c r="A1158" s="108" t="s">
        <v>205</v>
      </c>
      <c r="B1158" s="56" t="s">
        <v>74</v>
      </c>
      <c r="C1158" s="56" t="s">
        <v>66</v>
      </c>
      <c r="D1158" s="148" t="s">
        <v>362</v>
      </c>
      <c r="E1158" s="56"/>
      <c r="F1158" s="55">
        <f aca="true" t="shared" si="167" ref="F1158:G1160">F1159</f>
        <v>615.9</v>
      </c>
      <c r="G1158" s="170">
        <f t="shared" si="167"/>
        <v>113.2</v>
      </c>
      <c r="H1158" s="226">
        <f t="shared" si="164"/>
        <v>18.379607079071278</v>
      </c>
      <c r="N1158" s="83"/>
      <c r="O1158" s="83"/>
      <c r="P1158" s="83"/>
      <c r="Q1158" s="83"/>
      <c r="R1158" s="86"/>
    </row>
    <row r="1159" spans="1:18" s="28" customFormat="1" ht="30.75" customHeight="1">
      <c r="A1159" s="27" t="s">
        <v>106</v>
      </c>
      <c r="B1159" s="56" t="s">
        <v>74</v>
      </c>
      <c r="C1159" s="56" t="s">
        <v>66</v>
      </c>
      <c r="D1159" s="148" t="s">
        <v>362</v>
      </c>
      <c r="E1159" s="56" t="s">
        <v>107</v>
      </c>
      <c r="F1159" s="55">
        <f t="shared" si="167"/>
        <v>615.9</v>
      </c>
      <c r="G1159" s="170">
        <f t="shared" si="167"/>
        <v>113.2</v>
      </c>
      <c r="H1159" s="226">
        <f t="shared" si="164"/>
        <v>18.379607079071278</v>
      </c>
      <c r="N1159" s="83"/>
      <c r="O1159" s="83"/>
      <c r="P1159" s="83"/>
      <c r="Q1159" s="83"/>
      <c r="R1159" s="86"/>
    </row>
    <row r="1160" spans="1:18" s="28" customFormat="1" ht="18" customHeight="1">
      <c r="A1160" s="27" t="s">
        <v>112</v>
      </c>
      <c r="B1160" s="56" t="s">
        <v>74</v>
      </c>
      <c r="C1160" s="56" t="s">
        <v>66</v>
      </c>
      <c r="D1160" s="148" t="s">
        <v>362</v>
      </c>
      <c r="E1160" s="56" t="s">
        <v>113</v>
      </c>
      <c r="F1160" s="55">
        <f t="shared" si="167"/>
        <v>615.9</v>
      </c>
      <c r="G1160" s="170">
        <f t="shared" si="167"/>
        <v>113.2</v>
      </c>
      <c r="H1160" s="226">
        <f t="shared" si="164"/>
        <v>18.379607079071278</v>
      </c>
      <c r="N1160" s="83"/>
      <c r="O1160" s="83"/>
      <c r="P1160" s="83"/>
      <c r="Q1160" s="83"/>
      <c r="R1160" s="86"/>
    </row>
    <row r="1161" spans="1:18" s="28" customFormat="1" ht="17.25" customHeight="1">
      <c r="A1161" s="27" t="s">
        <v>116</v>
      </c>
      <c r="B1161" s="56" t="s">
        <v>74</v>
      </c>
      <c r="C1161" s="56" t="s">
        <v>66</v>
      </c>
      <c r="D1161" s="148" t="s">
        <v>362</v>
      </c>
      <c r="E1161" s="56" t="s">
        <v>117</v>
      </c>
      <c r="F1161" s="55">
        <f>'пр.4 вед.стр.'!G1131</f>
        <v>615.9</v>
      </c>
      <c r="G1161" s="170">
        <f>'пр.4 вед.стр.'!H1131</f>
        <v>113.2</v>
      </c>
      <c r="H1161" s="226">
        <f t="shared" si="164"/>
        <v>18.379607079071278</v>
      </c>
      <c r="N1161" s="83"/>
      <c r="O1161" s="83"/>
      <c r="P1161" s="83"/>
      <c r="Q1161" s="83"/>
      <c r="R1161" s="86"/>
    </row>
    <row r="1162" spans="1:18" s="28" customFormat="1" ht="21.75" customHeight="1">
      <c r="A1162" s="108" t="s">
        <v>523</v>
      </c>
      <c r="B1162" s="56" t="s">
        <v>74</v>
      </c>
      <c r="C1162" s="56" t="s">
        <v>66</v>
      </c>
      <c r="D1162" s="148" t="s">
        <v>183</v>
      </c>
      <c r="E1162" s="56"/>
      <c r="F1162" s="55">
        <f>F1163</f>
        <v>334.2</v>
      </c>
      <c r="G1162" s="170">
        <f>G1163</f>
        <v>93.4</v>
      </c>
      <c r="H1162" s="226">
        <f t="shared" si="164"/>
        <v>27.947336923997607</v>
      </c>
      <c r="N1162" s="83"/>
      <c r="O1162" s="83"/>
      <c r="P1162" s="83"/>
      <c r="Q1162" s="83"/>
      <c r="R1162" s="86"/>
    </row>
    <row r="1163" spans="1:18" s="28" customFormat="1" ht="30.75" customHeight="1">
      <c r="A1163" s="108" t="s">
        <v>256</v>
      </c>
      <c r="B1163" s="56" t="s">
        <v>74</v>
      </c>
      <c r="C1163" s="56" t="s">
        <v>66</v>
      </c>
      <c r="D1163" s="148" t="s">
        <v>332</v>
      </c>
      <c r="E1163" s="56"/>
      <c r="F1163" s="55">
        <f>F1164+F1168+F1172</f>
        <v>334.2</v>
      </c>
      <c r="G1163" s="170">
        <f>G1164+G1168+G1172</f>
        <v>93.4</v>
      </c>
      <c r="H1163" s="226">
        <f t="shared" si="164"/>
        <v>27.947336923997607</v>
      </c>
      <c r="N1163" s="83"/>
      <c r="O1163" s="83"/>
      <c r="P1163" s="83"/>
      <c r="Q1163" s="83"/>
      <c r="R1163" s="86"/>
    </row>
    <row r="1164" spans="1:18" s="28" customFormat="1" ht="15" customHeight="1">
      <c r="A1164" s="108" t="s">
        <v>182</v>
      </c>
      <c r="B1164" s="56" t="s">
        <v>74</v>
      </c>
      <c r="C1164" s="56" t="s">
        <v>66</v>
      </c>
      <c r="D1164" s="148" t="s">
        <v>333</v>
      </c>
      <c r="E1164" s="56"/>
      <c r="F1164" s="55">
        <f aca="true" t="shared" si="168" ref="F1164:G1166">F1165</f>
        <v>160</v>
      </c>
      <c r="G1164" s="170">
        <f t="shared" si="168"/>
        <v>93.4</v>
      </c>
      <c r="H1164" s="226">
        <f t="shared" si="164"/>
        <v>58.375</v>
      </c>
      <c r="N1164" s="83"/>
      <c r="O1164" s="83"/>
      <c r="P1164" s="83"/>
      <c r="Q1164" s="83"/>
      <c r="R1164" s="86"/>
    </row>
    <row r="1165" spans="1:18" s="28" customFormat="1" ht="30.75" customHeight="1">
      <c r="A1165" s="27" t="s">
        <v>106</v>
      </c>
      <c r="B1165" s="56" t="s">
        <v>74</v>
      </c>
      <c r="C1165" s="56" t="s">
        <v>66</v>
      </c>
      <c r="D1165" s="148" t="s">
        <v>333</v>
      </c>
      <c r="E1165" s="56" t="s">
        <v>107</v>
      </c>
      <c r="F1165" s="55">
        <f t="shared" si="168"/>
        <v>160</v>
      </c>
      <c r="G1165" s="170">
        <f t="shared" si="168"/>
        <v>93.4</v>
      </c>
      <c r="H1165" s="226">
        <f t="shared" si="164"/>
        <v>58.375</v>
      </c>
      <c r="N1165" s="83"/>
      <c r="O1165" s="83"/>
      <c r="P1165" s="83"/>
      <c r="Q1165" s="83"/>
      <c r="R1165" s="86"/>
    </row>
    <row r="1166" spans="1:18" s="28" customFormat="1" ht="16.5" customHeight="1">
      <c r="A1166" s="27" t="s">
        <v>112</v>
      </c>
      <c r="B1166" s="56" t="s">
        <v>74</v>
      </c>
      <c r="C1166" s="56" t="s">
        <v>66</v>
      </c>
      <c r="D1166" s="148" t="s">
        <v>333</v>
      </c>
      <c r="E1166" s="56" t="s">
        <v>113</v>
      </c>
      <c r="F1166" s="55">
        <f t="shared" si="168"/>
        <v>160</v>
      </c>
      <c r="G1166" s="170">
        <f t="shared" si="168"/>
        <v>93.4</v>
      </c>
      <c r="H1166" s="226">
        <f t="shared" si="164"/>
        <v>58.375</v>
      </c>
      <c r="N1166" s="83"/>
      <c r="O1166" s="83"/>
      <c r="P1166" s="83"/>
      <c r="Q1166" s="83"/>
      <c r="R1166" s="86"/>
    </row>
    <row r="1167" spans="1:18" s="28" customFormat="1" ht="21" customHeight="1">
      <c r="A1167" s="27" t="s">
        <v>116</v>
      </c>
      <c r="B1167" s="56" t="s">
        <v>74</v>
      </c>
      <c r="C1167" s="56" t="s">
        <v>66</v>
      </c>
      <c r="D1167" s="148" t="s">
        <v>333</v>
      </c>
      <c r="E1167" s="56" t="s">
        <v>117</v>
      </c>
      <c r="F1167" s="55">
        <f>'пр.4 вед.стр.'!G1137</f>
        <v>160</v>
      </c>
      <c r="G1167" s="170">
        <f>'пр.4 вед.стр.'!H1137</f>
        <v>93.4</v>
      </c>
      <c r="H1167" s="226">
        <f t="shared" si="164"/>
        <v>58.375</v>
      </c>
      <c r="N1167" s="83"/>
      <c r="O1167" s="83"/>
      <c r="P1167" s="83"/>
      <c r="Q1167" s="83"/>
      <c r="R1167" s="86"/>
    </row>
    <row r="1168" spans="1:18" s="28" customFormat="1" ht="16.5" customHeight="1">
      <c r="A1168" s="108" t="s">
        <v>185</v>
      </c>
      <c r="B1168" s="56" t="s">
        <v>74</v>
      </c>
      <c r="C1168" s="56" t="s">
        <v>66</v>
      </c>
      <c r="D1168" s="148" t="s">
        <v>337</v>
      </c>
      <c r="E1168" s="56"/>
      <c r="F1168" s="55">
        <f aca="true" t="shared" si="169" ref="F1168:G1170">F1169</f>
        <v>130</v>
      </c>
      <c r="G1168" s="170">
        <f t="shared" si="169"/>
        <v>0</v>
      </c>
      <c r="H1168" s="226">
        <f t="shared" si="164"/>
        <v>0</v>
      </c>
      <c r="N1168" s="83"/>
      <c r="O1168" s="83"/>
      <c r="P1168" s="83"/>
      <c r="Q1168" s="83"/>
      <c r="R1168" s="86"/>
    </row>
    <row r="1169" spans="1:18" s="28" customFormat="1" ht="30.75" customHeight="1">
      <c r="A1169" s="27" t="s">
        <v>106</v>
      </c>
      <c r="B1169" s="56" t="s">
        <v>74</v>
      </c>
      <c r="C1169" s="56" t="s">
        <v>66</v>
      </c>
      <c r="D1169" s="148" t="s">
        <v>337</v>
      </c>
      <c r="E1169" s="56" t="s">
        <v>107</v>
      </c>
      <c r="F1169" s="55">
        <f t="shared" si="169"/>
        <v>130</v>
      </c>
      <c r="G1169" s="170">
        <f t="shared" si="169"/>
        <v>0</v>
      </c>
      <c r="H1169" s="226">
        <f t="shared" si="164"/>
        <v>0</v>
      </c>
      <c r="N1169" s="83"/>
      <c r="O1169" s="83"/>
      <c r="P1169" s="83"/>
      <c r="Q1169" s="83"/>
      <c r="R1169" s="86"/>
    </row>
    <row r="1170" spans="1:18" s="28" customFormat="1" ht="18" customHeight="1">
      <c r="A1170" s="27" t="s">
        <v>112</v>
      </c>
      <c r="B1170" s="56" t="s">
        <v>74</v>
      </c>
      <c r="C1170" s="56" t="s">
        <v>66</v>
      </c>
      <c r="D1170" s="148" t="s">
        <v>337</v>
      </c>
      <c r="E1170" s="56" t="s">
        <v>113</v>
      </c>
      <c r="F1170" s="55">
        <f t="shared" si="169"/>
        <v>130</v>
      </c>
      <c r="G1170" s="170">
        <f t="shared" si="169"/>
        <v>0</v>
      </c>
      <c r="H1170" s="226">
        <f t="shared" si="164"/>
        <v>0</v>
      </c>
      <c r="N1170" s="83"/>
      <c r="O1170" s="83"/>
      <c r="P1170" s="83"/>
      <c r="Q1170" s="83"/>
      <c r="R1170" s="86"/>
    </row>
    <row r="1171" spans="1:18" s="28" customFormat="1" ht="18" customHeight="1">
      <c r="A1171" s="27" t="s">
        <v>116</v>
      </c>
      <c r="B1171" s="56" t="s">
        <v>74</v>
      </c>
      <c r="C1171" s="56" t="s">
        <v>66</v>
      </c>
      <c r="D1171" s="148" t="s">
        <v>337</v>
      </c>
      <c r="E1171" s="56" t="s">
        <v>117</v>
      </c>
      <c r="F1171" s="55">
        <f>'пр.4 вед.стр.'!G1141</f>
        <v>130</v>
      </c>
      <c r="G1171" s="170">
        <f>'пр.4 вед.стр.'!H1141</f>
        <v>0</v>
      </c>
      <c r="H1171" s="226">
        <f t="shared" si="164"/>
        <v>0</v>
      </c>
      <c r="N1171" s="83"/>
      <c r="O1171" s="83"/>
      <c r="P1171" s="83"/>
      <c r="Q1171" s="83"/>
      <c r="R1171" s="86"/>
    </row>
    <row r="1172" spans="1:18" s="28" customFormat="1" ht="30.75" customHeight="1">
      <c r="A1172" s="108" t="s">
        <v>623</v>
      </c>
      <c r="B1172" s="56" t="s">
        <v>74</v>
      </c>
      <c r="C1172" s="56" t="s">
        <v>66</v>
      </c>
      <c r="D1172" s="148" t="s">
        <v>335</v>
      </c>
      <c r="E1172" s="56"/>
      <c r="F1172" s="55">
        <f aca="true" t="shared" si="170" ref="F1172:G1174">F1173</f>
        <v>44.2</v>
      </c>
      <c r="G1172" s="170">
        <f t="shared" si="170"/>
        <v>0</v>
      </c>
      <c r="H1172" s="226">
        <f t="shared" si="164"/>
        <v>0</v>
      </c>
      <c r="N1172" s="83"/>
      <c r="O1172" s="83"/>
      <c r="P1172" s="83"/>
      <c r="Q1172" s="83"/>
      <c r="R1172" s="86"/>
    </row>
    <row r="1173" spans="1:18" s="28" customFormat="1" ht="30.75" customHeight="1">
      <c r="A1173" s="27" t="s">
        <v>106</v>
      </c>
      <c r="B1173" s="56" t="s">
        <v>74</v>
      </c>
      <c r="C1173" s="56" t="s">
        <v>66</v>
      </c>
      <c r="D1173" s="148" t="s">
        <v>335</v>
      </c>
      <c r="E1173" s="56" t="s">
        <v>107</v>
      </c>
      <c r="F1173" s="55">
        <f t="shared" si="170"/>
        <v>44.2</v>
      </c>
      <c r="G1173" s="170">
        <f t="shared" si="170"/>
        <v>0</v>
      </c>
      <c r="H1173" s="226">
        <f t="shared" si="164"/>
        <v>0</v>
      </c>
      <c r="N1173" s="83"/>
      <c r="O1173" s="83"/>
      <c r="P1173" s="83"/>
      <c r="Q1173" s="83"/>
      <c r="R1173" s="86"/>
    </row>
    <row r="1174" spans="1:18" s="28" customFormat="1" ht="18" customHeight="1">
      <c r="A1174" s="27" t="s">
        <v>112</v>
      </c>
      <c r="B1174" s="56" t="s">
        <v>74</v>
      </c>
      <c r="C1174" s="56" t="s">
        <v>66</v>
      </c>
      <c r="D1174" s="148" t="s">
        <v>335</v>
      </c>
      <c r="E1174" s="56" t="s">
        <v>113</v>
      </c>
      <c r="F1174" s="55">
        <f t="shared" si="170"/>
        <v>44.2</v>
      </c>
      <c r="G1174" s="170">
        <f t="shared" si="170"/>
        <v>0</v>
      </c>
      <c r="H1174" s="226">
        <f t="shared" si="164"/>
        <v>0</v>
      </c>
      <c r="N1174" s="83"/>
      <c r="O1174" s="83"/>
      <c r="P1174" s="83"/>
      <c r="Q1174" s="83"/>
      <c r="R1174" s="86"/>
    </row>
    <row r="1175" spans="1:18" s="28" customFormat="1" ht="15" customHeight="1">
      <c r="A1175" s="27" t="s">
        <v>116</v>
      </c>
      <c r="B1175" s="56" t="s">
        <v>74</v>
      </c>
      <c r="C1175" s="56" t="s">
        <v>66</v>
      </c>
      <c r="D1175" s="148" t="s">
        <v>335</v>
      </c>
      <c r="E1175" s="56" t="s">
        <v>117</v>
      </c>
      <c r="F1175" s="55">
        <f>'пр.4 вед.стр.'!G1145</f>
        <v>44.2</v>
      </c>
      <c r="G1175" s="170">
        <f>'пр.4 вед.стр.'!H1145</f>
        <v>0</v>
      </c>
      <c r="H1175" s="226">
        <f t="shared" si="164"/>
        <v>0</v>
      </c>
      <c r="N1175" s="83"/>
      <c r="O1175" s="83"/>
      <c r="P1175" s="83"/>
      <c r="Q1175" s="83"/>
      <c r="R1175" s="86"/>
    </row>
    <row r="1176" spans="1:18" s="28" customFormat="1" ht="15" customHeight="1">
      <c r="A1176" s="27" t="s">
        <v>367</v>
      </c>
      <c r="B1176" s="56" t="s">
        <v>74</v>
      </c>
      <c r="C1176" s="56" t="s">
        <v>66</v>
      </c>
      <c r="D1176" s="56" t="s">
        <v>219</v>
      </c>
      <c r="E1176" s="56"/>
      <c r="F1176" s="55">
        <f>F1177</f>
        <v>311</v>
      </c>
      <c r="G1176" s="170">
        <f>G1177</f>
        <v>152.29999999999998</v>
      </c>
      <c r="H1176" s="226">
        <f t="shared" si="164"/>
        <v>48.971061093247584</v>
      </c>
      <c r="N1176" s="83"/>
      <c r="O1176" s="83"/>
      <c r="P1176" s="83"/>
      <c r="Q1176" s="83"/>
      <c r="R1176" s="86"/>
    </row>
    <row r="1177" spans="1:18" s="28" customFormat="1" ht="14.25" customHeight="1">
      <c r="A1177" s="27" t="s">
        <v>368</v>
      </c>
      <c r="B1177" s="56" t="s">
        <v>74</v>
      </c>
      <c r="C1177" s="56" t="s">
        <v>66</v>
      </c>
      <c r="D1177" s="56" t="s">
        <v>365</v>
      </c>
      <c r="E1177" s="56"/>
      <c r="F1177" s="55">
        <f>F1178+F1182</f>
        <v>311</v>
      </c>
      <c r="G1177" s="170">
        <f>G1178+G1182</f>
        <v>152.29999999999998</v>
      </c>
      <c r="H1177" s="226">
        <f t="shared" si="164"/>
        <v>48.971061093247584</v>
      </c>
      <c r="N1177" s="83"/>
      <c r="O1177" s="83"/>
      <c r="P1177" s="83"/>
      <c r="Q1177" s="83"/>
      <c r="R1177" s="86"/>
    </row>
    <row r="1178" spans="1:18" s="28" customFormat="1" ht="44.25" customHeight="1">
      <c r="A1178" s="27" t="s">
        <v>292</v>
      </c>
      <c r="B1178" s="56" t="s">
        <v>74</v>
      </c>
      <c r="C1178" s="56" t="s">
        <v>66</v>
      </c>
      <c r="D1178" s="56" t="s">
        <v>366</v>
      </c>
      <c r="E1178" s="56"/>
      <c r="F1178" s="55">
        <f aca="true" t="shared" si="171" ref="F1178:G1180">F1179</f>
        <v>300</v>
      </c>
      <c r="G1178" s="170">
        <f t="shared" si="171"/>
        <v>141.1</v>
      </c>
      <c r="H1178" s="226">
        <f t="shared" si="164"/>
        <v>47.03333333333333</v>
      </c>
      <c r="N1178" s="83"/>
      <c r="O1178" s="83"/>
      <c r="P1178" s="83"/>
      <c r="Q1178" s="83"/>
      <c r="R1178" s="86"/>
    </row>
    <row r="1179" spans="1:18" s="28" customFormat="1" ht="27" customHeight="1">
      <c r="A1179" s="27" t="s">
        <v>106</v>
      </c>
      <c r="B1179" s="56" t="s">
        <v>74</v>
      </c>
      <c r="C1179" s="56" t="s">
        <v>66</v>
      </c>
      <c r="D1179" s="56" t="s">
        <v>366</v>
      </c>
      <c r="E1179" s="56" t="s">
        <v>107</v>
      </c>
      <c r="F1179" s="55">
        <f t="shared" si="171"/>
        <v>300</v>
      </c>
      <c r="G1179" s="170">
        <f t="shared" si="171"/>
        <v>141.1</v>
      </c>
      <c r="H1179" s="226">
        <f t="shared" si="164"/>
        <v>47.03333333333333</v>
      </c>
      <c r="N1179" s="83"/>
      <c r="O1179" s="83"/>
      <c r="P1179" s="83"/>
      <c r="Q1179" s="83"/>
      <c r="R1179" s="86"/>
    </row>
    <row r="1180" spans="1:18" s="28" customFormat="1" ht="17.25" customHeight="1">
      <c r="A1180" s="27" t="s">
        <v>112</v>
      </c>
      <c r="B1180" s="56" t="s">
        <v>74</v>
      </c>
      <c r="C1180" s="56" t="s">
        <v>66</v>
      </c>
      <c r="D1180" s="56" t="s">
        <v>366</v>
      </c>
      <c r="E1180" s="56" t="s">
        <v>113</v>
      </c>
      <c r="F1180" s="55">
        <f t="shared" si="171"/>
        <v>300</v>
      </c>
      <c r="G1180" s="170">
        <f t="shared" si="171"/>
        <v>141.1</v>
      </c>
      <c r="H1180" s="226">
        <f t="shared" si="164"/>
        <v>47.03333333333333</v>
      </c>
      <c r="N1180" s="83"/>
      <c r="O1180" s="83"/>
      <c r="P1180" s="83"/>
      <c r="Q1180" s="83"/>
      <c r="R1180" s="86"/>
    </row>
    <row r="1181" spans="1:18" s="28" customFormat="1" ht="16.5" customHeight="1">
      <c r="A1181" s="27" t="s">
        <v>116</v>
      </c>
      <c r="B1181" s="56" t="s">
        <v>74</v>
      </c>
      <c r="C1181" s="56" t="s">
        <v>66</v>
      </c>
      <c r="D1181" s="56" t="s">
        <v>366</v>
      </c>
      <c r="E1181" s="56" t="s">
        <v>117</v>
      </c>
      <c r="F1181" s="55">
        <f>'пр.4 вед.стр.'!G1151</f>
        <v>300</v>
      </c>
      <c r="G1181" s="170">
        <f>'пр.4 вед.стр.'!H1151</f>
        <v>141.1</v>
      </c>
      <c r="H1181" s="226">
        <f t="shared" si="164"/>
        <v>47.03333333333333</v>
      </c>
      <c r="N1181" s="83"/>
      <c r="O1181" s="83"/>
      <c r="P1181" s="83"/>
      <c r="Q1181" s="83"/>
      <c r="R1181" s="86"/>
    </row>
    <row r="1182" spans="1:18" s="28" customFormat="1" ht="18" customHeight="1">
      <c r="A1182" s="27" t="s">
        <v>239</v>
      </c>
      <c r="B1182" s="56" t="s">
        <v>74</v>
      </c>
      <c r="C1182" s="56" t="s">
        <v>66</v>
      </c>
      <c r="D1182" s="56" t="s">
        <v>369</v>
      </c>
      <c r="E1182" s="56"/>
      <c r="F1182" s="55">
        <f aca="true" t="shared" si="172" ref="F1182:G1184">F1183</f>
        <v>11</v>
      </c>
      <c r="G1182" s="170">
        <f t="shared" si="172"/>
        <v>11.2</v>
      </c>
      <c r="H1182" s="226">
        <f t="shared" si="164"/>
        <v>101.81818181818181</v>
      </c>
      <c r="N1182" s="83"/>
      <c r="O1182" s="83"/>
      <c r="P1182" s="83"/>
      <c r="Q1182" s="83"/>
      <c r="R1182" s="86"/>
    </row>
    <row r="1183" spans="1:18" s="28" customFormat="1" ht="30.75" customHeight="1">
      <c r="A1183" s="27" t="s">
        <v>106</v>
      </c>
      <c r="B1183" s="56" t="s">
        <v>74</v>
      </c>
      <c r="C1183" s="56" t="s">
        <v>66</v>
      </c>
      <c r="D1183" s="56" t="s">
        <v>369</v>
      </c>
      <c r="E1183" s="56" t="s">
        <v>107</v>
      </c>
      <c r="F1183" s="55">
        <f t="shared" si="172"/>
        <v>11</v>
      </c>
      <c r="G1183" s="170">
        <f t="shared" si="172"/>
        <v>11.2</v>
      </c>
      <c r="H1183" s="226">
        <f t="shared" si="164"/>
        <v>101.81818181818181</v>
      </c>
      <c r="N1183" s="87"/>
      <c r="O1183" s="87"/>
      <c r="P1183" s="87"/>
      <c r="Q1183" s="87"/>
      <c r="R1183" s="86"/>
    </row>
    <row r="1184" spans="1:18" s="28" customFormat="1" ht="15" customHeight="1">
      <c r="A1184" s="27" t="s">
        <v>112</v>
      </c>
      <c r="B1184" s="56" t="s">
        <v>74</v>
      </c>
      <c r="C1184" s="56" t="s">
        <v>66</v>
      </c>
      <c r="D1184" s="56" t="s">
        <v>369</v>
      </c>
      <c r="E1184" s="56" t="s">
        <v>113</v>
      </c>
      <c r="F1184" s="55">
        <f t="shared" si="172"/>
        <v>11</v>
      </c>
      <c r="G1184" s="170">
        <f t="shared" si="172"/>
        <v>11.2</v>
      </c>
      <c r="H1184" s="226">
        <f t="shared" si="164"/>
        <v>101.81818181818181</v>
      </c>
      <c r="N1184" s="83"/>
      <c r="O1184" s="83"/>
      <c r="P1184" s="83"/>
      <c r="Q1184" s="83"/>
      <c r="R1184" s="86"/>
    </row>
    <row r="1185" spans="1:18" s="28" customFormat="1" ht="15" customHeight="1">
      <c r="A1185" s="27" t="s">
        <v>116</v>
      </c>
      <c r="B1185" s="56" t="s">
        <v>74</v>
      </c>
      <c r="C1185" s="56" t="s">
        <v>66</v>
      </c>
      <c r="D1185" s="56" t="s">
        <v>369</v>
      </c>
      <c r="E1185" s="56" t="s">
        <v>117</v>
      </c>
      <c r="F1185" s="55">
        <f>'пр.4 вед.стр.'!G1155</f>
        <v>11</v>
      </c>
      <c r="G1185" s="170">
        <f>'пр.4 вед.стр.'!H1155</f>
        <v>11.2</v>
      </c>
      <c r="H1185" s="226">
        <f t="shared" si="164"/>
        <v>101.81818181818181</v>
      </c>
      <c r="N1185" s="83"/>
      <c r="O1185" s="83"/>
      <c r="P1185" s="83"/>
      <c r="Q1185" s="83"/>
      <c r="R1185" s="86"/>
    </row>
    <row r="1186" spans="1:18" s="28" customFormat="1" ht="18" customHeight="1">
      <c r="A1186" s="27" t="s">
        <v>29</v>
      </c>
      <c r="B1186" s="56" t="s">
        <v>74</v>
      </c>
      <c r="C1186" s="56" t="s">
        <v>66</v>
      </c>
      <c r="D1186" s="56" t="s">
        <v>236</v>
      </c>
      <c r="E1186" s="56"/>
      <c r="F1186" s="55">
        <f aca="true" t="shared" si="173" ref="F1186:G1189">F1187</f>
        <v>22084.6</v>
      </c>
      <c r="G1186" s="170">
        <f t="shared" si="173"/>
        <v>10232.7</v>
      </c>
      <c r="H1186" s="226">
        <f t="shared" si="164"/>
        <v>46.334097063111855</v>
      </c>
      <c r="N1186" s="83"/>
      <c r="O1186" s="83"/>
      <c r="P1186" s="83"/>
      <c r="Q1186" s="83"/>
      <c r="R1186" s="86"/>
    </row>
    <row r="1187" spans="1:18" s="28" customFormat="1" ht="30.75" customHeight="1">
      <c r="A1187" s="27" t="s">
        <v>482</v>
      </c>
      <c r="B1187" s="56" t="s">
        <v>74</v>
      </c>
      <c r="C1187" s="56" t="s">
        <v>66</v>
      </c>
      <c r="D1187" s="56" t="s">
        <v>392</v>
      </c>
      <c r="E1187" s="56"/>
      <c r="F1187" s="55">
        <f t="shared" si="173"/>
        <v>22084.6</v>
      </c>
      <c r="G1187" s="170">
        <f t="shared" si="173"/>
        <v>10232.7</v>
      </c>
      <c r="H1187" s="226">
        <f t="shared" si="164"/>
        <v>46.334097063111855</v>
      </c>
      <c r="N1187" s="83"/>
      <c r="O1187" s="83"/>
      <c r="P1187" s="83"/>
      <c r="Q1187" s="83"/>
      <c r="R1187" s="86"/>
    </row>
    <row r="1188" spans="1:18" s="28" customFormat="1" ht="16.5" customHeight="1">
      <c r="A1188" s="27" t="s">
        <v>254</v>
      </c>
      <c r="B1188" s="56" t="s">
        <v>74</v>
      </c>
      <c r="C1188" s="56" t="s">
        <v>66</v>
      </c>
      <c r="D1188" s="56" t="s">
        <v>393</v>
      </c>
      <c r="E1188" s="56"/>
      <c r="F1188" s="55">
        <f t="shared" si="173"/>
        <v>22084.6</v>
      </c>
      <c r="G1188" s="170">
        <f t="shared" si="173"/>
        <v>10232.7</v>
      </c>
      <c r="H1188" s="226">
        <f t="shared" si="164"/>
        <v>46.334097063111855</v>
      </c>
      <c r="N1188" s="83"/>
      <c r="O1188" s="83"/>
      <c r="P1188" s="83"/>
      <c r="Q1188" s="83"/>
      <c r="R1188" s="86"/>
    </row>
    <row r="1189" spans="1:18" s="28" customFormat="1" ht="30.75" customHeight="1">
      <c r="A1189" s="27" t="s">
        <v>106</v>
      </c>
      <c r="B1189" s="56" t="s">
        <v>74</v>
      </c>
      <c r="C1189" s="56" t="s">
        <v>66</v>
      </c>
      <c r="D1189" s="56" t="s">
        <v>393</v>
      </c>
      <c r="E1189" s="56" t="s">
        <v>107</v>
      </c>
      <c r="F1189" s="55">
        <f t="shared" si="173"/>
        <v>22084.6</v>
      </c>
      <c r="G1189" s="170">
        <f t="shared" si="173"/>
        <v>10232.7</v>
      </c>
      <c r="H1189" s="226">
        <f t="shared" si="164"/>
        <v>46.334097063111855</v>
      </c>
      <c r="N1189" s="83"/>
      <c r="O1189" s="83"/>
      <c r="P1189" s="83"/>
      <c r="Q1189" s="83"/>
      <c r="R1189" s="86"/>
    </row>
    <row r="1190" spans="1:18" s="28" customFormat="1" ht="15" customHeight="1">
      <c r="A1190" s="27" t="s">
        <v>112</v>
      </c>
      <c r="B1190" s="56" t="s">
        <v>74</v>
      </c>
      <c r="C1190" s="56" t="s">
        <v>66</v>
      </c>
      <c r="D1190" s="56" t="s">
        <v>393</v>
      </c>
      <c r="E1190" s="56" t="s">
        <v>113</v>
      </c>
      <c r="F1190" s="55">
        <f>F1191+F1192</f>
        <v>22084.6</v>
      </c>
      <c r="G1190" s="170">
        <f>G1191+G1192</f>
        <v>10232.7</v>
      </c>
      <c r="H1190" s="226">
        <f t="shared" si="164"/>
        <v>46.334097063111855</v>
      </c>
      <c r="N1190" s="83"/>
      <c r="O1190" s="83"/>
      <c r="P1190" s="83"/>
      <c r="Q1190" s="83"/>
      <c r="R1190" s="86"/>
    </row>
    <row r="1191" spans="1:18" s="28" customFormat="1" ht="30.75" customHeight="1">
      <c r="A1191" s="27" t="s">
        <v>114</v>
      </c>
      <c r="B1191" s="56" t="s">
        <v>74</v>
      </c>
      <c r="C1191" s="56" t="s">
        <v>66</v>
      </c>
      <c r="D1191" s="56" t="s">
        <v>393</v>
      </c>
      <c r="E1191" s="56" t="s">
        <v>115</v>
      </c>
      <c r="F1191" s="55">
        <f>'пр.4 вед.стр.'!G1161</f>
        <v>21599.6</v>
      </c>
      <c r="G1191" s="170">
        <f>'пр.4 вед.стр.'!H1161</f>
        <v>10232.7</v>
      </c>
      <c r="H1191" s="226">
        <f t="shared" si="164"/>
        <v>47.37448841645217</v>
      </c>
      <c r="N1191" s="83"/>
      <c r="O1191" s="83"/>
      <c r="P1191" s="83"/>
      <c r="Q1191" s="83"/>
      <c r="R1191" s="86"/>
    </row>
    <row r="1192" spans="1:18" s="28" customFormat="1" ht="15.75" customHeight="1">
      <c r="A1192" s="27" t="s">
        <v>116</v>
      </c>
      <c r="B1192" s="56" t="s">
        <v>74</v>
      </c>
      <c r="C1192" s="56" t="s">
        <v>66</v>
      </c>
      <c r="D1192" s="56" t="s">
        <v>393</v>
      </c>
      <c r="E1192" s="56" t="s">
        <v>117</v>
      </c>
      <c r="F1192" s="55">
        <f>'пр.4 вед.стр.'!G1162</f>
        <v>485</v>
      </c>
      <c r="G1192" s="170">
        <f>'пр.4 вед.стр.'!H1162</f>
        <v>0</v>
      </c>
      <c r="H1192" s="226">
        <f t="shared" si="164"/>
        <v>0</v>
      </c>
      <c r="N1192" s="83"/>
      <c r="O1192" s="83"/>
      <c r="P1192" s="83"/>
      <c r="Q1192" s="83"/>
      <c r="R1192" s="86"/>
    </row>
    <row r="1193" spans="1:18" s="28" customFormat="1" ht="15" customHeight="1">
      <c r="A1193" s="27" t="s">
        <v>30</v>
      </c>
      <c r="B1193" s="56" t="s">
        <v>74</v>
      </c>
      <c r="C1193" s="56" t="s">
        <v>66</v>
      </c>
      <c r="D1193" s="56" t="s">
        <v>235</v>
      </c>
      <c r="E1193" s="56"/>
      <c r="F1193" s="55">
        <f aca="true" t="shared" si="174" ref="F1193:G1196">F1194</f>
        <v>100</v>
      </c>
      <c r="G1193" s="170">
        <f t="shared" si="174"/>
        <v>88.2</v>
      </c>
      <c r="H1193" s="226">
        <f t="shared" si="164"/>
        <v>88.2</v>
      </c>
      <c r="N1193" s="83"/>
      <c r="O1193" s="83"/>
      <c r="P1193" s="83"/>
      <c r="Q1193" s="83"/>
      <c r="R1193" s="86"/>
    </row>
    <row r="1194" spans="1:18" s="28" customFormat="1" ht="17.25" customHeight="1">
      <c r="A1194" s="27" t="s">
        <v>394</v>
      </c>
      <c r="B1194" s="56" t="s">
        <v>74</v>
      </c>
      <c r="C1194" s="56" t="s">
        <v>66</v>
      </c>
      <c r="D1194" s="56" t="s">
        <v>416</v>
      </c>
      <c r="E1194" s="56"/>
      <c r="F1194" s="55">
        <f t="shared" si="174"/>
        <v>100</v>
      </c>
      <c r="G1194" s="170">
        <f t="shared" si="174"/>
        <v>88.2</v>
      </c>
      <c r="H1194" s="226">
        <f t="shared" si="164"/>
        <v>88.2</v>
      </c>
      <c r="N1194" s="83"/>
      <c r="O1194" s="83"/>
      <c r="P1194" s="83"/>
      <c r="Q1194" s="83"/>
      <c r="R1194" s="86"/>
    </row>
    <row r="1195" spans="1:18" s="28" customFormat="1" ht="30.75" customHeight="1">
      <c r="A1195" s="27" t="s">
        <v>106</v>
      </c>
      <c r="B1195" s="56" t="s">
        <v>74</v>
      </c>
      <c r="C1195" s="56" t="s">
        <v>66</v>
      </c>
      <c r="D1195" s="56" t="s">
        <v>416</v>
      </c>
      <c r="E1195" s="56" t="s">
        <v>107</v>
      </c>
      <c r="F1195" s="55">
        <f t="shared" si="174"/>
        <v>100</v>
      </c>
      <c r="G1195" s="170">
        <f t="shared" si="174"/>
        <v>88.2</v>
      </c>
      <c r="H1195" s="226">
        <f t="shared" si="164"/>
        <v>88.2</v>
      </c>
      <c r="N1195" s="83"/>
      <c r="O1195" s="83"/>
      <c r="P1195" s="83"/>
      <c r="Q1195" s="83"/>
      <c r="R1195" s="86"/>
    </row>
    <row r="1196" spans="1:18" s="28" customFormat="1" ht="18" customHeight="1">
      <c r="A1196" s="27" t="s">
        <v>112</v>
      </c>
      <c r="B1196" s="56" t="s">
        <v>74</v>
      </c>
      <c r="C1196" s="56" t="s">
        <v>66</v>
      </c>
      <c r="D1196" s="56" t="s">
        <v>416</v>
      </c>
      <c r="E1196" s="56" t="s">
        <v>113</v>
      </c>
      <c r="F1196" s="55">
        <f t="shared" si="174"/>
        <v>100</v>
      </c>
      <c r="G1196" s="170">
        <f t="shared" si="174"/>
        <v>88.2</v>
      </c>
      <c r="H1196" s="226">
        <f t="shared" si="164"/>
        <v>88.2</v>
      </c>
      <c r="N1196" s="83"/>
      <c r="O1196" s="83"/>
      <c r="P1196" s="83"/>
      <c r="Q1196" s="83"/>
      <c r="R1196" s="86"/>
    </row>
    <row r="1197" spans="1:18" s="28" customFormat="1" ht="15" customHeight="1">
      <c r="A1197" s="27" t="s">
        <v>116</v>
      </c>
      <c r="B1197" s="56" t="s">
        <v>74</v>
      </c>
      <c r="C1197" s="56" t="s">
        <v>66</v>
      </c>
      <c r="D1197" s="56" t="s">
        <v>416</v>
      </c>
      <c r="E1197" s="56" t="s">
        <v>117</v>
      </c>
      <c r="F1197" s="55">
        <f>'пр.4 вед.стр.'!G1167</f>
        <v>100</v>
      </c>
      <c r="G1197" s="170">
        <f>'пр.4 вед.стр.'!H1167</f>
        <v>88.2</v>
      </c>
      <c r="H1197" s="226">
        <f t="shared" si="164"/>
        <v>88.2</v>
      </c>
      <c r="N1197" s="83"/>
      <c r="O1197" s="83"/>
      <c r="P1197" s="83"/>
      <c r="Q1197" s="83"/>
      <c r="R1197" s="86"/>
    </row>
    <row r="1198" spans="1:18" s="28" customFormat="1" ht="20.25" customHeight="1">
      <c r="A1198" s="58" t="s">
        <v>86</v>
      </c>
      <c r="B1198" s="60" t="s">
        <v>78</v>
      </c>
      <c r="C1198" s="60" t="s">
        <v>36</v>
      </c>
      <c r="D1198" s="56"/>
      <c r="E1198" s="56"/>
      <c r="F1198" s="61">
        <f>F1199</f>
        <v>5617</v>
      </c>
      <c r="G1198" s="169">
        <f>G1199</f>
        <v>4212.8</v>
      </c>
      <c r="H1198" s="228">
        <f t="shared" si="164"/>
        <v>75.00089015488696</v>
      </c>
      <c r="N1198" s="83"/>
      <c r="O1198" s="83"/>
      <c r="P1198" s="83"/>
      <c r="Q1198" s="83"/>
      <c r="R1198" s="86"/>
    </row>
    <row r="1199" spans="1:18" s="28" customFormat="1" ht="19.5" customHeight="1">
      <c r="A1199" s="58" t="s">
        <v>13</v>
      </c>
      <c r="B1199" s="60" t="s">
        <v>78</v>
      </c>
      <c r="C1199" s="60" t="s">
        <v>67</v>
      </c>
      <c r="D1199" s="60"/>
      <c r="E1199" s="56"/>
      <c r="F1199" s="61">
        <f aca="true" t="shared" si="175" ref="F1199:G1204">F1200</f>
        <v>5617</v>
      </c>
      <c r="G1199" s="169">
        <f t="shared" si="175"/>
        <v>4212.8</v>
      </c>
      <c r="H1199" s="228">
        <f t="shared" si="164"/>
        <v>75.00089015488696</v>
      </c>
      <c r="N1199" s="83"/>
      <c r="O1199" s="83"/>
      <c r="P1199" s="83"/>
      <c r="Q1199" s="83"/>
      <c r="R1199" s="86"/>
    </row>
    <row r="1200" spans="1:18" s="28" customFormat="1" ht="15" customHeight="1">
      <c r="A1200" s="27" t="s">
        <v>211</v>
      </c>
      <c r="B1200" s="56" t="s">
        <v>78</v>
      </c>
      <c r="C1200" s="56" t="s">
        <v>67</v>
      </c>
      <c r="D1200" s="56" t="s">
        <v>228</v>
      </c>
      <c r="E1200" s="56"/>
      <c r="F1200" s="55">
        <f t="shared" si="175"/>
        <v>5617</v>
      </c>
      <c r="G1200" s="170">
        <f t="shared" si="175"/>
        <v>4212.8</v>
      </c>
      <c r="H1200" s="226">
        <f t="shared" si="164"/>
        <v>75.00089015488696</v>
      </c>
      <c r="N1200" s="83"/>
      <c r="O1200" s="83"/>
      <c r="P1200" s="83"/>
      <c r="Q1200" s="83"/>
      <c r="R1200" s="86"/>
    </row>
    <row r="1201" spans="1:18" s="28" customFormat="1" ht="30.75" customHeight="1">
      <c r="A1201" s="27" t="s">
        <v>255</v>
      </c>
      <c r="B1201" s="56" t="s">
        <v>78</v>
      </c>
      <c r="C1201" s="56" t="s">
        <v>67</v>
      </c>
      <c r="D1201" s="56" t="s">
        <v>374</v>
      </c>
      <c r="E1201" s="56"/>
      <c r="F1201" s="55">
        <f t="shared" si="175"/>
        <v>5617</v>
      </c>
      <c r="G1201" s="170">
        <f t="shared" si="175"/>
        <v>4212.8</v>
      </c>
      <c r="H1201" s="226">
        <f t="shared" si="164"/>
        <v>75.00089015488696</v>
      </c>
      <c r="N1201" s="83"/>
      <c r="O1201" s="83"/>
      <c r="P1201" s="83"/>
      <c r="Q1201" s="83"/>
      <c r="R1201" s="86"/>
    </row>
    <row r="1202" spans="1:18" s="28" customFormat="1" ht="17.25" customHeight="1">
      <c r="A1202" s="27" t="s">
        <v>254</v>
      </c>
      <c r="B1202" s="56" t="s">
        <v>78</v>
      </c>
      <c r="C1202" s="56" t="s">
        <v>67</v>
      </c>
      <c r="D1202" s="56" t="s">
        <v>375</v>
      </c>
      <c r="E1202" s="56"/>
      <c r="F1202" s="55">
        <f t="shared" si="175"/>
        <v>5617</v>
      </c>
      <c r="G1202" s="170">
        <f t="shared" si="175"/>
        <v>4212.8</v>
      </c>
      <c r="H1202" s="226">
        <f t="shared" si="164"/>
        <v>75.00089015488696</v>
      </c>
      <c r="N1202" s="83"/>
      <c r="O1202" s="83"/>
      <c r="P1202" s="83"/>
      <c r="Q1202" s="83"/>
      <c r="R1202" s="86"/>
    </row>
    <row r="1203" spans="1:18" s="28" customFormat="1" ht="30.75" customHeight="1">
      <c r="A1203" s="27" t="s">
        <v>106</v>
      </c>
      <c r="B1203" s="56" t="s">
        <v>78</v>
      </c>
      <c r="C1203" s="56" t="s">
        <v>67</v>
      </c>
      <c r="D1203" s="56" t="s">
        <v>375</v>
      </c>
      <c r="E1203" s="56" t="s">
        <v>107</v>
      </c>
      <c r="F1203" s="55">
        <f t="shared" si="175"/>
        <v>5617</v>
      </c>
      <c r="G1203" s="170">
        <f t="shared" si="175"/>
        <v>4212.8</v>
      </c>
      <c r="H1203" s="226">
        <f t="shared" si="164"/>
        <v>75.00089015488696</v>
      </c>
      <c r="N1203" s="83"/>
      <c r="O1203" s="83"/>
      <c r="P1203" s="83"/>
      <c r="Q1203" s="83"/>
      <c r="R1203" s="86"/>
    </row>
    <row r="1204" spans="1:18" s="28" customFormat="1" ht="15" customHeight="1">
      <c r="A1204" s="27" t="s">
        <v>108</v>
      </c>
      <c r="B1204" s="56" t="s">
        <v>78</v>
      </c>
      <c r="C1204" s="56" t="s">
        <v>67</v>
      </c>
      <c r="D1204" s="56" t="s">
        <v>375</v>
      </c>
      <c r="E1204" s="56" t="s">
        <v>109</v>
      </c>
      <c r="F1204" s="55">
        <f t="shared" si="175"/>
        <v>5617</v>
      </c>
      <c r="G1204" s="170">
        <f t="shared" si="175"/>
        <v>4212.8</v>
      </c>
      <c r="H1204" s="226">
        <f t="shared" si="164"/>
        <v>75.00089015488696</v>
      </c>
      <c r="N1204" s="83"/>
      <c r="O1204" s="83"/>
      <c r="P1204" s="83"/>
      <c r="Q1204" s="83"/>
      <c r="R1204" s="86"/>
    </row>
    <row r="1205" spans="1:18" s="28" customFormat="1" ht="27" customHeight="1">
      <c r="A1205" s="27" t="s">
        <v>110</v>
      </c>
      <c r="B1205" s="56" t="s">
        <v>78</v>
      </c>
      <c r="C1205" s="56" t="s">
        <v>67</v>
      </c>
      <c r="D1205" s="56" t="s">
        <v>375</v>
      </c>
      <c r="E1205" s="56" t="s">
        <v>111</v>
      </c>
      <c r="F1205" s="55">
        <f>'пр.4 вед.стр.'!G469</f>
        <v>5617</v>
      </c>
      <c r="G1205" s="170">
        <f>'пр.4 вед.стр.'!H469</f>
        <v>4212.8</v>
      </c>
      <c r="H1205" s="226">
        <f t="shared" si="164"/>
        <v>75.00089015488696</v>
      </c>
      <c r="N1205" s="83"/>
      <c r="O1205" s="83"/>
      <c r="P1205" s="83"/>
      <c r="Q1205" s="83"/>
      <c r="R1205" s="86"/>
    </row>
    <row r="1206" spans="1:18" s="28" customFormat="1" ht="12.75">
      <c r="A1206" s="58" t="s">
        <v>278</v>
      </c>
      <c r="B1206" s="60" t="s">
        <v>88</v>
      </c>
      <c r="C1206" s="60" t="s">
        <v>36</v>
      </c>
      <c r="D1206" s="60"/>
      <c r="E1206" s="60"/>
      <c r="F1206" s="61">
        <f aca="true" t="shared" si="176" ref="F1206:G1210">F1207</f>
        <v>36</v>
      </c>
      <c r="G1206" s="169">
        <f t="shared" si="176"/>
        <v>0</v>
      </c>
      <c r="H1206" s="228">
        <f t="shared" si="164"/>
        <v>0</v>
      </c>
      <c r="N1206" s="83"/>
      <c r="O1206" s="83"/>
      <c r="P1206" s="83"/>
      <c r="Q1206" s="83"/>
      <c r="R1206" s="86"/>
    </row>
    <row r="1207" spans="1:18" s="28" customFormat="1" ht="12.75">
      <c r="A1207" s="58" t="s">
        <v>92</v>
      </c>
      <c r="B1207" s="60" t="s">
        <v>88</v>
      </c>
      <c r="C1207" s="60" t="s">
        <v>66</v>
      </c>
      <c r="D1207" s="60"/>
      <c r="E1207" s="60"/>
      <c r="F1207" s="61">
        <f t="shared" si="176"/>
        <v>36</v>
      </c>
      <c r="G1207" s="169">
        <f t="shared" si="176"/>
        <v>0</v>
      </c>
      <c r="H1207" s="228">
        <f t="shared" si="164"/>
        <v>0</v>
      </c>
      <c r="N1207" s="83"/>
      <c r="O1207" s="83"/>
      <c r="P1207" s="83"/>
      <c r="Q1207" s="83"/>
      <c r="R1207" s="86"/>
    </row>
    <row r="1208" spans="1:18" s="28" customFormat="1" ht="12.75">
      <c r="A1208" s="27" t="s">
        <v>90</v>
      </c>
      <c r="B1208" s="56" t="s">
        <v>88</v>
      </c>
      <c r="C1208" s="56" t="s">
        <v>66</v>
      </c>
      <c r="D1208" s="56" t="s">
        <v>226</v>
      </c>
      <c r="E1208" s="56"/>
      <c r="F1208" s="55">
        <f t="shared" si="176"/>
        <v>36</v>
      </c>
      <c r="G1208" s="170">
        <f t="shared" si="176"/>
        <v>0</v>
      </c>
      <c r="H1208" s="226">
        <f t="shared" si="164"/>
        <v>0</v>
      </c>
      <c r="N1208" s="83"/>
      <c r="O1208" s="83"/>
      <c r="P1208" s="83"/>
      <c r="Q1208" s="83"/>
      <c r="R1208" s="86"/>
    </row>
    <row r="1209" spans="1:18" s="28" customFormat="1" ht="12.75">
      <c r="A1209" s="27" t="s">
        <v>91</v>
      </c>
      <c r="B1209" s="56" t="s">
        <v>88</v>
      </c>
      <c r="C1209" s="56" t="s">
        <v>66</v>
      </c>
      <c r="D1209" s="56" t="s">
        <v>407</v>
      </c>
      <c r="E1209" s="56"/>
      <c r="F1209" s="55">
        <f t="shared" si="176"/>
        <v>36</v>
      </c>
      <c r="G1209" s="170">
        <f t="shared" si="176"/>
        <v>0</v>
      </c>
      <c r="H1209" s="226">
        <f t="shared" si="164"/>
        <v>0</v>
      </c>
      <c r="N1209" s="83"/>
      <c r="O1209" s="83"/>
      <c r="P1209" s="83"/>
      <c r="Q1209" s="83"/>
      <c r="R1209" s="86"/>
    </row>
    <row r="1210" spans="1:18" s="28" customFormat="1" ht="12.75">
      <c r="A1210" s="27" t="s">
        <v>89</v>
      </c>
      <c r="B1210" s="56" t="s">
        <v>88</v>
      </c>
      <c r="C1210" s="56" t="s">
        <v>66</v>
      </c>
      <c r="D1210" s="56" t="s">
        <v>407</v>
      </c>
      <c r="E1210" s="56" t="s">
        <v>126</v>
      </c>
      <c r="F1210" s="55">
        <f t="shared" si="176"/>
        <v>36</v>
      </c>
      <c r="G1210" s="170">
        <f t="shared" si="176"/>
        <v>0</v>
      </c>
      <c r="H1210" s="226">
        <f t="shared" si="164"/>
        <v>0</v>
      </c>
      <c r="N1210" s="86"/>
      <c r="O1210" s="86"/>
      <c r="P1210" s="86"/>
      <c r="Q1210" s="86"/>
      <c r="R1210" s="86"/>
    </row>
    <row r="1211" spans="1:18" s="28" customFormat="1" ht="12.75">
      <c r="A1211" s="27" t="s">
        <v>127</v>
      </c>
      <c r="B1211" s="56" t="s">
        <v>88</v>
      </c>
      <c r="C1211" s="56" t="s">
        <v>66</v>
      </c>
      <c r="D1211" s="56" t="s">
        <v>407</v>
      </c>
      <c r="E1211" s="56" t="s">
        <v>128</v>
      </c>
      <c r="F1211" s="55">
        <f>'пр.4 вед.стр.'!G303</f>
        <v>36</v>
      </c>
      <c r="G1211" s="170">
        <f>'пр.4 вед.стр.'!H303</f>
        <v>0</v>
      </c>
      <c r="H1211" s="226">
        <f t="shared" si="164"/>
        <v>0</v>
      </c>
      <c r="N1211" s="86"/>
      <c r="O1211" s="86"/>
      <c r="P1211" s="86"/>
      <c r="Q1211" s="86"/>
      <c r="R1211" s="86"/>
    </row>
    <row r="1212" spans="1:8" ht="12.75">
      <c r="A1212" s="147" t="s">
        <v>77</v>
      </c>
      <c r="B1212" s="60"/>
      <c r="C1212" s="60"/>
      <c r="D1212" s="60"/>
      <c r="E1212" s="60"/>
      <c r="F1212" s="61">
        <f>F5+F212+F221+F251+F326+F463+F494+F909+F1078+F1146+F1198+F1206</f>
        <v>683239.7999999999</v>
      </c>
      <c r="G1212" s="61">
        <f>G5+G212+G221+G251+G326+G463+G494+G909+G1078+G1146+G1198+G1206</f>
        <v>441807.80000000005</v>
      </c>
      <c r="H1212" s="228">
        <f t="shared" si="164"/>
        <v>64.66365103438062</v>
      </c>
    </row>
    <row r="1218" ht="12.75">
      <c r="G1218" s="229"/>
    </row>
    <row r="1222" ht="12.75">
      <c r="G1222" s="229"/>
    </row>
    <row r="1239" spans="14:17" ht="12.75">
      <c r="N1239" s="86"/>
      <c r="O1239" s="86"/>
      <c r="P1239" s="86"/>
      <c r="Q1239" s="86"/>
    </row>
    <row r="1240" spans="14:17" ht="12.75">
      <c r="N1240" s="86"/>
      <c r="O1240" s="86"/>
      <c r="P1240" s="86"/>
      <c r="Q1240" s="86"/>
    </row>
    <row r="1243" spans="14:17" ht="12.75">
      <c r="N1243" s="86"/>
      <c r="O1243" s="86"/>
      <c r="P1243" s="86"/>
      <c r="Q1243" s="86"/>
    </row>
    <row r="1244" spans="14:17" ht="12.75">
      <c r="N1244" s="86"/>
      <c r="O1244" s="86"/>
      <c r="P1244" s="86"/>
      <c r="Q1244" s="86"/>
    </row>
    <row r="1245" spans="14:17" ht="12.75">
      <c r="N1245" s="86"/>
      <c r="O1245" s="86"/>
      <c r="P1245" s="86"/>
      <c r="Q1245" s="86"/>
    </row>
    <row r="1246" spans="14:17" ht="12.75">
      <c r="N1246" s="86"/>
      <c r="O1246" s="86"/>
      <c r="P1246" s="86"/>
      <c r="Q1246" s="86"/>
    </row>
    <row r="1247" spans="14:17" ht="12.75">
      <c r="N1247" s="86"/>
      <c r="O1247" s="86"/>
      <c r="P1247" s="86"/>
      <c r="Q1247" s="86"/>
    </row>
    <row r="1248" spans="14:17" ht="12.75">
      <c r="N1248" s="86"/>
      <c r="O1248" s="86"/>
      <c r="P1248" s="86"/>
      <c r="Q1248" s="86"/>
    </row>
    <row r="1249" spans="14:17" ht="12.75">
      <c r="N1249" s="86"/>
      <c r="O1249" s="86"/>
      <c r="P1249" s="86"/>
      <c r="Q1249" s="86"/>
    </row>
    <row r="1250" spans="14:17" ht="12.75">
      <c r="N1250" s="86"/>
      <c r="O1250" s="86"/>
      <c r="P1250" s="86"/>
      <c r="Q1250" s="86"/>
    </row>
    <row r="1251" spans="14:17" ht="12.75">
      <c r="N1251" s="86"/>
      <c r="O1251" s="86"/>
      <c r="P1251" s="86"/>
      <c r="Q1251" s="86"/>
    </row>
    <row r="1252" spans="14:17" ht="12.75">
      <c r="N1252" s="86"/>
      <c r="O1252" s="86"/>
      <c r="P1252" s="86"/>
      <c r="Q1252" s="86"/>
    </row>
    <row r="1253" spans="14:17" ht="12.75">
      <c r="N1253" s="86"/>
      <c r="O1253" s="86"/>
      <c r="P1253" s="86"/>
      <c r="Q1253" s="86"/>
    </row>
    <row r="1254" spans="14:17" ht="12.75">
      <c r="N1254" s="86"/>
      <c r="O1254" s="86"/>
      <c r="P1254" s="86"/>
      <c r="Q1254" s="86"/>
    </row>
    <row r="1255" spans="14:17" ht="12.75">
      <c r="N1255" s="86"/>
      <c r="O1255" s="86"/>
      <c r="P1255" s="86"/>
      <c r="Q1255" s="86"/>
    </row>
    <row r="1256" spans="14:17" ht="12.75">
      <c r="N1256" s="86"/>
      <c r="O1256" s="86"/>
      <c r="P1256" s="86"/>
      <c r="Q1256" s="86"/>
    </row>
    <row r="1257" spans="14:17" ht="12.75">
      <c r="N1257" s="86"/>
      <c r="O1257" s="86"/>
      <c r="P1257" s="86"/>
      <c r="Q1257" s="86"/>
    </row>
    <row r="1258" spans="14:17" ht="12.75">
      <c r="N1258" s="86"/>
      <c r="O1258" s="86"/>
      <c r="P1258" s="86"/>
      <c r="Q1258" s="86"/>
    </row>
    <row r="1259" spans="14:17" ht="12.75">
      <c r="N1259" s="86"/>
      <c r="O1259" s="86"/>
      <c r="P1259" s="86"/>
      <c r="Q1259" s="86"/>
    </row>
    <row r="1260" spans="14:17" ht="12.75">
      <c r="N1260" s="86"/>
      <c r="O1260" s="86"/>
      <c r="P1260" s="86"/>
      <c r="Q1260" s="86"/>
    </row>
    <row r="1261" spans="14:17" ht="12.75">
      <c r="N1261" s="86"/>
      <c r="O1261" s="86"/>
      <c r="P1261" s="86"/>
      <c r="Q1261" s="86"/>
    </row>
    <row r="1262" spans="14:17" ht="12.75">
      <c r="N1262" s="86"/>
      <c r="O1262" s="86"/>
      <c r="P1262" s="86"/>
      <c r="Q1262" s="86"/>
    </row>
    <row r="1263" spans="14:17" ht="12.75">
      <c r="N1263" s="86"/>
      <c r="O1263" s="86"/>
      <c r="P1263" s="86"/>
      <c r="Q1263" s="86"/>
    </row>
    <row r="1264" spans="14:17" ht="12.75">
      <c r="N1264" s="86"/>
      <c r="O1264" s="86"/>
      <c r="P1264" s="86"/>
      <c r="Q1264" s="86"/>
    </row>
    <row r="1269" spans="14:17" ht="12.75">
      <c r="N1269" s="86"/>
      <c r="O1269" s="86"/>
      <c r="P1269" s="86"/>
      <c r="Q1269" s="86"/>
    </row>
    <row r="1270" spans="14:17" ht="12.75">
      <c r="N1270" s="86"/>
      <c r="O1270" s="86"/>
      <c r="P1270" s="86"/>
      <c r="Q1270" s="86"/>
    </row>
    <row r="1315" spans="14:17" ht="12.75">
      <c r="N1315" s="86"/>
      <c r="O1315" s="86"/>
      <c r="P1315" s="86"/>
      <c r="Q1315" s="86"/>
    </row>
    <row r="1316" spans="14:17" ht="12.75">
      <c r="N1316" s="86"/>
      <c r="O1316" s="86"/>
      <c r="P1316" s="86"/>
      <c r="Q1316" s="86"/>
    </row>
    <row r="1317" spans="14:17" ht="12.75">
      <c r="N1317" s="86"/>
      <c r="O1317" s="86"/>
      <c r="P1317" s="86"/>
      <c r="Q1317" s="86"/>
    </row>
    <row r="1318" spans="14:17" ht="12.75">
      <c r="N1318" s="86"/>
      <c r="O1318" s="86"/>
      <c r="P1318" s="86"/>
      <c r="Q1318" s="86"/>
    </row>
    <row r="1319" spans="14:17" ht="12.75">
      <c r="N1319" s="86"/>
      <c r="O1319" s="86"/>
      <c r="P1319" s="86"/>
      <c r="Q1319" s="86"/>
    </row>
    <row r="1320" spans="14:17" ht="12.75">
      <c r="N1320" s="86"/>
      <c r="O1320" s="86"/>
      <c r="P1320" s="86"/>
      <c r="Q1320" s="86"/>
    </row>
    <row r="1321" spans="14:17" ht="12.75">
      <c r="N1321" s="88"/>
      <c r="O1321" s="88"/>
      <c r="P1321" s="88"/>
      <c r="Q1321" s="88"/>
    </row>
    <row r="1322" spans="14:17" ht="12.75">
      <c r="N1322" s="88"/>
      <c r="O1322" s="88"/>
      <c r="P1322" s="88"/>
      <c r="Q1322" s="88"/>
    </row>
    <row r="1323" spans="14:17" ht="12.75">
      <c r="N1323" s="86"/>
      <c r="O1323" s="86"/>
      <c r="P1323" s="86"/>
      <c r="Q1323" s="86"/>
    </row>
    <row r="1324" spans="14:17" ht="12.75">
      <c r="N1324" s="86"/>
      <c r="O1324" s="86"/>
      <c r="P1324" s="86"/>
      <c r="Q1324" s="86"/>
    </row>
    <row r="1325" spans="14:17" ht="12.75">
      <c r="N1325" s="86"/>
      <c r="O1325" s="86"/>
      <c r="P1325" s="86"/>
      <c r="Q1325" s="86"/>
    </row>
    <row r="1326" spans="14:17" ht="12.75">
      <c r="N1326" s="86"/>
      <c r="O1326" s="86"/>
      <c r="P1326" s="86"/>
      <c r="Q1326" s="86"/>
    </row>
    <row r="1327" spans="14:17" ht="12.75">
      <c r="N1327" s="86"/>
      <c r="O1327" s="86"/>
      <c r="P1327" s="86"/>
      <c r="Q1327" s="86"/>
    </row>
    <row r="1328" spans="14:17" ht="12.75">
      <c r="N1328" s="86"/>
      <c r="O1328" s="86"/>
      <c r="P1328" s="86"/>
      <c r="Q1328" s="86"/>
    </row>
    <row r="1329" spans="14:17" ht="12.75">
      <c r="N1329" s="86"/>
      <c r="O1329" s="86"/>
      <c r="P1329" s="86"/>
      <c r="Q1329" s="86"/>
    </row>
    <row r="1330" spans="14:17" ht="12.75">
      <c r="N1330" s="86"/>
      <c r="O1330" s="86"/>
      <c r="P1330" s="86"/>
      <c r="Q1330" s="86"/>
    </row>
    <row r="1331" spans="14:17" ht="12.75">
      <c r="N1331" s="86"/>
      <c r="O1331" s="86"/>
      <c r="P1331" s="86"/>
      <c r="Q1331" s="86"/>
    </row>
    <row r="1332" spans="14:17" ht="12.75">
      <c r="N1332" s="86"/>
      <c r="O1332" s="86"/>
      <c r="P1332" s="86"/>
      <c r="Q1332" s="86"/>
    </row>
  </sheetData>
  <sheetProtection/>
  <mergeCells count="1">
    <mergeCell ref="A1:F1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9"/>
  <sheetViews>
    <sheetView zoomScalePageLayoutView="0" workbookViewId="0" topLeftCell="A1">
      <selection activeCell="A1" sqref="A1:I1335"/>
    </sheetView>
  </sheetViews>
  <sheetFormatPr defaultColWidth="9.125" defaultRowHeight="12.75"/>
  <cols>
    <col min="1" max="1" width="67.50390625" style="109" customWidth="1"/>
    <col min="2" max="2" width="7.375" style="126" customWidth="1"/>
    <col min="3" max="3" width="3.875" style="126" customWidth="1"/>
    <col min="4" max="4" width="3.625" style="126" customWidth="1"/>
    <col min="5" max="5" width="15.50390625" style="126" customWidth="1"/>
    <col min="6" max="6" width="5.375" style="126" customWidth="1"/>
    <col min="7" max="7" width="11.50390625" style="126" customWidth="1"/>
    <col min="8" max="8" width="11.125" style="11" customWidth="1"/>
    <col min="9" max="16384" width="9.125" style="11" customWidth="1"/>
  </cols>
  <sheetData>
    <row r="1" spans="1:9" ht="60.75" customHeight="1">
      <c r="A1" s="240" t="s">
        <v>784</v>
      </c>
      <c r="B1" s="240"/>
      <c r="C1" s="240"/>
      <c r="D1" s="240"/>
      <c r="E1" s="240"/>
      <c r="F1" s="240"/>
      <c r="G1" s="240"/>
      <c r="H1" s="239"/>
      <c r="I1" s="239"/>
    </row>
    <row r="2" ht="12.75">
      <c r="I2" s="126" t="s">
        <v>1</v>
      </c>
    </row>
    <row r="3" spans="1:9" ht="55.5" customHeight="1">
      <c r="A3" s="136" t="s">
        <v>32</v>
      </c>
      <c r="B3" s="127" t="s">
        <v>0</v>
      </c>
      <c r="C3" s="127" t="s">
        <v>46</v>
      </c>
      <c r="D3" s="127" t="s">
        <v>45</v>
      </c>
      <c r="E3" s="127" t="s">
        <v>47</v>
      </c>
      <c r="F3" s="127" t="s">
        <v>48</v>
      </c>
      <c r="G3" s="73" t="s">
        <v>654</v>
      </c>
      <c r="H3" s="168" t="s">
        <v>792</v>
      </c>
      <c r="I3" s="161" t="s">
        <v>783</v>
      </c>
    </row>
    <row r="4" spans="1:9" ht="12.75">
      <c r="A4" s="136">
        <v>1</v>
      </c>
      <c r="B4" s="127">
        <v>2</v>
      </c>
      <c r="C4" s="127">
        <v>3</v>
      </c>
      <c r="D4" s="127">
        <v>4</v>
      </c>
      <c r="E4" s="127">
        <v>5</v>
      </c>
      <c r="F4" s="127">
        <v>6</v>
      </c>
      <c r="G4" s="127">
        <v>7</v>
      </c>
      <c r="H4" s="167">
        <v>8</v>
      </c>
      <c r="I4" s="22">
        <v>9</v>
      </c>
    </row>
    <row r="5" spans="1:9" ht="12.75">
      <c r="A5" s="137" t="s">
        <v>154</v>
      </c>
      <c r="B5" s="60" t="s">
        <v>417</v>
      </c>
      <c r="C5" s="60"/>
      <c r="D5" s="152"/>
      <c r="E5" s="152"/>
      <c r="F5" s="152"/>
      <c r="G5" s="61">
        <f>G6+G122+G209+G218+G152+G113+G176</f>
        <v>133169.19999999998</v>
      </c>
      <c r="H5" s="169">
        <f>H6+H122+H209+H218+H152+H113+H176</f>
        <v>93033.09999999999</v>
      </c>
      <c r="I5" s="226">
        <f>H5/G5*100</f>
        <v>69.86082367394263</v>
      </c>
    </row>
    <row r="6" spans="1:9" ht="12.75">
      <c r="A6" s="58" t="s">
        <v>2</v>
      </c>
      <c r="B6" s="60" t="s">
        <v>417</v>
      </c>
      <c r="C6" s="60" t="s">
        <v>66</v>
      </c>
      <c r="D6" s="60" t="s">
        <v>36</v>
      </c>
      <c r="E6" s="56"/>
      <c r="F6" s="56"/>
      <c r="G6" s="61">
        <f>G7+G15+G46</f>
        <v>93321.09999999999</v>
      </c>
      <c r="H6" s="169">
        <f>H7+H15+H46</f>
        <v>64106.200000000004</v>
      </c>
      <c r="I6" s="226">
        <f aca="true" t="shared" si="0" ref="I6:I69">H6/G6*100</f>
        <v>68.69421813501985</v>
      </c>
    </row>
    <row r="7" spans="1:9" ht="26.25">
      <c r="A7" s="138" t="s">
        <v>15</v>
      </c>
      <c r="B7" s="60" t="s">
        <v>417</v>
      </c>
      <c r="C7" s="60" t="s">
        <v>66</v>
      </c>
      <c r="D7" s="60" t="s">
        <v>67</v>
      </c>
      <c r="E7" s="60"/>
      <c r="F7" s="60"/>
      <c r="G7" s="61">
        <f aca="true" t="shared" si="1" ref="G7:H11">G8</f>
        <v>3933.2</v>
      </c>
      <c r="H7" s="169">
        <f t="shared" si="1"/>
        <v>3436.5</v>
      </c>
      <c r="I7" s="226">
        <f t="shared" si="0"/>
        <v>87.37160581714635</v>
      </c>
    </row>
    <row r="8" spans="1:9" ht="24.75" customHeight="1">
      <c r="A8" s="27" t="s">
        <v>424</v>
      </c>
      <c r="B8" s="56" t="s">
        <v>417</v>
      </c>
      <c r="C8" s="56" t="s">
        <v>66</v>
      </c>
      <c r="D8" s="56" t="s">
        <v>67</v>
      </c>
      <c r="E8" s="56" t="s">
        <v>218</v>
      </c>
      <c r="F8" s="56"/>
      <c r="G8" s="55">
        <f t="shared" si="1"/>
        <v>3933.2</v>
      </c>
      <c r="H8" s="55">
        <f t="shared" si="1"/>
        <v>3436.5</v>
      </c>
      <c r="I8" s="226">
        <f t="shared" si="0"/>
        <v>87.37160581714635</v>
      </c>
    </row>
    <row r="9" spans="1:9" ht="12.75">
      <c r="A9" s="27" t="s">
        <v>16</v>
      </c>
      <c r="B9" s="56" t="s">
        <v>417</v>
      </c>
      <c r="C9" s="56" t="s">
        <v>66</v>
      </c>
      <c r="D9" s="56" t="s">
        <v>67</v>
      </c>
      <c r="E9" s="56" t="s">
        <v>242</v>
      </c>
      <c r="F9" s="56"/>
      <c r="G9" s="55">
        <f t="shared" si="1"/>
        <v>3933.2</v>
      </c>
      <c r="H9" s="55">
        <f t="shared" si="1"/>
        <v>3436.5</v>
      </c>
      <c r="I9" s="226">
        <f t="shared" si="0"/>
        <v>87.37160581714635</v>
      </c>
    </row>
    <row r="10" spans="1:9" ht="12.75">
      <c r="A10" s="27" t="s">
        <v>240</v>
      </c>
      <c r="B10" s="56" t="s">
        <v>417</v>
      </c>
      <c r="C10" s="56" t="s">
        <v>66</v>
      </c>
      <c r="D10" s="56" t="s">
        <v>67</v>
      </c>
      <c r="E10" s="56" t="s">
        <v>243</v>
      </c>
      <c r="F10" s="56"/>
      <c r="G10" s="55">
        <f t="shared" si="1"/>
        <v>3933.2</v>
      </c>
      <c r="H10" s="55">
        <f t="shared" si="1"/>
        <v>3436.5</v>
      </c>
      <c r="I10" s="226">
        <f t="shared" si="0"/>
        <v>87.37160581714635</v>
      </c>
    </row>
    <row r="11" spans="1:9" ht="47.25" customHeight="1">
      <c r="A11" s="27" t="s">
        <v>103</v>
      </c>
      <c r="B11" s="56" t="s">
        <v>417</v>
      </c>
      <c r="C11" s="56" t="s">
        <v>66</v>
      </c>
      <c r="D11" s="56" t="s">
        <v>67</v>
      </c>
      <c r="E11" s="56" t="s">
        <v>243</v>
      </c>
      <c r="F11" s="56" t="s">
        <v>104</v>
      </c>
      <c r="G11" s="55">
        <f t="shared" si="1"/>
        <v>3933.2</v>
      </c>
      <c r="H11" s="55">
        <f t="shared" si="1"/>
        <v>3436.5</v>
      </c>
      <c r="I11" s="226">
        <f t="shared" si="0"/>
        <v>87.37160581714635</v>
      </c>
    </row>
    <row r="12" spans="1:9" ht="12.75">
      <c r="A12" s="27" t="s">
        <v>94</v>
      </c>
      <c r="B12" s="56" t="s">
        <v>417</v>
      </c>
      <c r="C12" s="56" t="s">
        <v>66</v>
      </c>
      <c r="D12" s="56" t="s">
        <v>67</v>
      </c>
      <c r="E12" s="56" t="s">
        <v>243</v>
      </c>
      <c r="F12" s="56" t="s">
        <v>95</v>
      </c>
      <c r="G12" s="55">
        <f>G13+G14</f>
        <v>3933.2</v>
      </c>
      <c r="H12" s="55">
        <f>H13+H14</f>
        <v>3436.5</v>
      </c>
      <c r="I12" s="226">
        <f t="shared" si="0"/>
        <v>87.37160581714635</v>
      </c>
    </row>
    <row r="13" spans="1:9" ht="12.75">
      <c r="A13" s="27" t="s">
        <v>159</v>
      </c>
      <c r="B13" s="56" t="s">
        <v>417</v>
      </c>
      <c r="C13" s="56" t="s">
        <v>66</v>
      </c>
      <c r="D13" s="56" t="s">
        <v>67</v>
      </c>
      <c r="E13" s="56" t="s">
        <v>243</v>
      </c>
      <c r="F13" s="56" t="s">
        <v>96</v>
      </c>
      <c r="G13" s="55">
        <v>3301.1</v>
      </c>
      <c r="H13" s="55">
        <v>2883.4</v>
      </c>
      <c r="I13" s="226">
        <f t="shared" si="0"/>
        <v>87.34664202841478</v>
      </c>
    </row>
    <row r="14" spans="1:9" ht="39">
      <c r="A14" s="27" t="s">
        <v>161</v>
      </c>
      <c r="B14" s="56" t="s">
        <v>417</v>
      </c>
      <c r="C14" s="56" t="s">
        <v>66</v>
      </c>
      <c r="D14" s="56" t="s">
        <v>67</v>
      </c>
      <c r="E14" s="56" t="s">
        <v>243</v>
      </c>
      <c r="F14" s="56" t="s">
        <v>160</v>
      </c>
      <c r="G14" s="55">
        <v>632.1</v>
      </c>
      <c r="H14" s="55">
        <v>553.1</v>
      </c>
      <c r="I14" s="226">
        <f t="shared" si="0"/>
        <v>87.50197753520013</v>
      </c>
    </row>
    <row r="15" spans="1:9" ht="39">
      <c r="A15" s="58" t="s">
        <v>17</v>
      </c>
      <c r="B15" s="60" t="s">
        <v>417</v>
      </c>
      <c r="C15" s="60" t="s">
        <v>66</v>
      </c>
      <c r="D15" s="60" t="s">
        <v>68</v>
      </c>
      <c r="E15" s="60"/>
      <c r="F15" s="60"/>
      <c r="G15" s="61">
        <f>G17+G29</f>
        <v>84432.5</v>
      </c>
      <c r="H15" s="61">
        <f>H17+H29</f>
        <v>57971.4</v>
      </c>
      <c r="I15" s="226">
        <f t="shared" si="0"/>
        <v>68.66005388920144</v>
      </c>
    </row>
    <row r="16" spans="1:9" ht="18.75" customHeight="1">
      <c r="A16" s="27" t="s">
        <v>367</v>
      </c>
      <c r="B16" s="56" t="s">
        <v>417</v>
      </c>
      <c r="C16" s="56" t="s">
        <v>66</v>
      </c>
      <c r="D16" s="56" t="s">
        <v>68</v>
      </c>
      <c r="E16" s="56" t="s">
        <v>219</v>
      </c>
      <c r="F16" s="60"/>
      <c r="G16" s="61">
        <f>G17</f>
        <v>2000</v>
      </c>
      <c r="H16" s="61">
        <f>H17</f>
        <v>2042.1</v>
      </c>
      <c r="I16" s="226">
        <f t="shared" si="0"/>
        <v>102.105</v>
      </c>
    </row>
    <row r="17" spans="1:9" ht="12.75">
      <c r="A17" s="27" t="s">
        <v>368</v>
      </c>
      <c r="B17" s="56" t="s">
        <v>417</v>
      </c>
      <c r="C17" s="56" t="s">
        <v>66</v>
      </c>
      <c r="D17" s="56" t="s">
        <v>68</v>
      </c>
      <c r="E17" s="56" t="s">
        <v>365</v>
      </c>
      <c r="F17" s="56"/>
      <c r="G17" s="55">
        <f>G18+G22</f>
        <v>2000</v>
      </c>
      <c r="H17" s="55">
        <f>H18+H22</f>
        <v>2042.1</v>
      </c>
      <c r="I17" s="226">
        <f t="shared" si="0"/>
        <v>102.105</v>
      </c>
    </row>
    <row r="18" spans="1:9" ht="52.5">
      <c r="A18" s="27" t="s">
        <v>292</v>
      </c>
      <c r="B18" s="56" t="s">
        <v>417</v>
      </c>
      <c r="C18" s="56" t="s">
        <v>66</v>
      </c>
      <c r="D18" s="56" t="s">
        <v>68</v>
      </c>
      <c r="E18" s="56" t="s">
        <v>366</v>
      </c>
      <c r="F18" s="56"/>
      <c r="G18" s="55">
        <f aca="true" t="shared" si="2" ref="G18:H20">G19</f>
        <v>1800</v>
      </c>
      <c r="H18" s="55">
        <f t="shared" si="2"/>
        <v>1921</v>
      </c>
      <c r="I18" s="226">
        <f t="shared" si="0"/>
        <v>106.72222222222223</v>
      </c>
    </row>
    <row r="19" spans="1:9" ht="39">
      <c r="A19" s="27" t="s">
        <v>103</v>
      </c>
      <c r="B19" s="56" t="s">
        <v>417</v>
      </c>
      <c r="C19" s="56" t="s">
        <v>66</v>
      </c>
      <c r="D19" s="56" t="s">
        <v>68</v>
      </c>
      <c r="E19" s="56" t="s">
        <v>366</v>
      </c>
      <c r="F19" s="56" t="s">
        <v>104</v>
      </c>
      <c r="G19" s="55">
        <f t="shared" si="2"/>
        <v>1800</v>
      </c>
      <c r="H19" s="55">
        <f t="shared" si="2"/>
        <v>1921</v>
      </c>
      <c r="I19" s="226">
        <f t="shared" si="0"/>
        <v>106.72222222222223</v>
      </c>
    </row>
    <row r="20" spans="1:9" ht="12.75">
      <c r="A20" s="27" t="s">
        <v>94</v>
      </c>
      <c r="B20" s="56" t="s">
        <v>417</v>
      </c>
      <c r="C20" s="56" t="s">
        <v>66</v>
      </c>
      <c r="D20" s="56" t="s">
        <v>68</v>
      </c>
      <c r="E20" s="56" t="s">
        <v>366</v>
      </c>
      <c r="F20" s="56" t="s">
        <v>95</v>
      </c>
      <c r="G20" s="55">
        <f t="shared" si="2"/>
        <v>1800</v>
      </c>
      <c r="H20" s="55">
        <f t="shared" si="2"/>
        <v>1921</v>
      </c>
      <c r="I20" s="226">
        <f t="shared" si="0"/>
        <v>106.72222222222223</v>
      </c>
    </row>
    <row r="21" spans="1:9" ht="26.25">
      <c r="A21" s="27" t="s">
        <v>97</v>
      </c>
      <c r="B21" s="56" t="s">
        <v>417</v>
      </c>
      <c r="C21" s="56" t="s">
        <v>66</v>
      </c>
      <c r="D21" s="56" t="s">
        <v>68</v>
      </c>
      <c r="E21" s="56" t="s">
        <v>366</v>
      </c>
      <c r="F21" s="56" t="s">
        <v>98</v>
      </c>
      <c r="G21" s="55">
        <f>1800</f>
        <v>1800</v>
      </c>
      <c r="H21" s="55">
        <v>1921</v>
      </c>
      <c r="I21" s="226">
        <f t="shared" si="0"/>
        <v>106.72222222222223</v>
      </c>
    </row>
    <row r="22" spans="1:9" ht="12.75">
      <c r="A22" s="27" t="s">
        <v>239</v>
      </c>
      <c r="B22" s="56" t="s">
        <v>417</v>
      </c>
      <c r="C22" s="56" t="s">
        <v>66</v>
      </c>
      <c r="D22" s="56" t="s">
        <v>68</v>
      </c>
      <c r="E22" s="56" t="s">
        <v>369</v>
      </c>
      <c r="F22" s="56"/>
      <c r="G22" s="55">
        <f>G23+G26</f>
        <v>200</v>
      </c>
      <c r="H22" s="55">
        <f>H23+H26</f>
        <v>121.1</v>
      </c>
      <c r="I22" s="226">
        <f t="shared" si="0"/>
        <v>60.54999999999999</v>
      </c>
    </row>
    <row r="23" spans="1:9" ht="21.75" customHeight="1">
      <c r="A23" s="27" t="s">
        <v>103</v>
      </c>
      <c r="B23" s="56" t="s">
        <v>417</v>
      </c>
      <c r="C23" s="56" t="s">
        <v>66</v>
      </c>
      <c r="D23" s="56" t="s">
        <v>68</v>
      </c>
      <c r="E23" s="56" t="s">
        <v>369</v>
      </c>
      <c r="F23" s="56" t="s">
        <v>104</v>
      </c>
      <c r="G23" s="55">
        <f>G24</f>
        <v>150</v>
      </c>
      <c r="H23" s="55">
        <f>H24</f>
        <v>72.5</v>
      </c>
      <c r="I23" s="226">
        <f t="shared" si="0"/>
        <v>48.333333333333336</v>
      </c>
    </row>
    <row r="24" spans="1:9" ht="12.75">
      <c r="A24" s="27" t="s">
        <v>94</v>
      </c>
      <c r="B24" s="56" t="s">
        <v>417</v>
      </c>
      <c r="C24" s="56" t="s">
        <v>66</v>
      </c>
      <c r="D24" s="56" t="s">
        <v>68</v>
      </c>
      <c r="E24" s="56" t="s">
        <v>369</v>
      </c>
      <c r="F24" s="56" t="s">
        <v>95</v>
      </c>
      <c r="G24" s="55">
        <f>G25</f>
        <v>150</v>
      </c>
      <c r="H24" s="55">
        <f>H25</f>
        <v>72.5</v>
      </c>
      <c r="I24" s="226">
        <f t="shared" si="0"/>
        <v>48.333333333333336</v>
      </c>
    </row>
    <row r="25" spans="1:9" ht="26.25">
      <c r="A25" s="27" t="s">
        <v>97</v>
      </c>
      <c r="B25" s="56" t="s">
        <v>417</v>
      </c>
      <c r="C25" s="56" t="s">
        <v>66</v>
      </c>
      <c r="D25" s="56" t="s">
        <v>68</v>
      </c>
      <c r="E25" s="56" t="s">
        <v>369</v>
      </c>
      <c r="F25" s="56" t="s">
        <v>98</v>
      </c>
      <c r="G25" s="55">
        <f>50+100</f>
        <v>150</v>
      </c>
      <c r="H25" s="55">
        <v>72.5</v>
      </c>
      <c r="I25" s="226">
        <f t="shared" si="0"/>
        <v>48.333333333333336</v>
      </c>
    </row>
    <row r="26" spans="1:9" ht="12.75">
      <c r="A26" s="27" t="s">
        <v>118</v>
      </c>
      <c r="B26" s="56" t="s">
        <v>417</v>
      </c>
      <c r="C26" s="56" t="s">
        <v>66</v>
      </c>
      <c r="D26" s="56" t="s">
        <v>68</v>
      </c>
      <c r="E26" s="56" t="s">
        <v>369</v>
      </c>
      <c r="F26" s="56" t="s">
        <v>119</v>
      </c>
      <c r="G26" s="55">
        <f>G27</f>
        <v>50</v>
      </c>
      <c r="H26" s="55">
        <f>H27</f>
        <v>48.6</v>
      </c>
      <c r="I26" s="226">
        <f t="shared" si="0"/>
        <v>97.2</v>
      </c>
    </row>
    <row r="27" spans="1:9" ht="26.25">
      <c r="A27" s="27" t="s">
        <v>138</v>
      </c>
      <c r="B27" s="56" t="s">
        <v>417</v>
      </c>
      <c r="C27" s="56" t="s">
        <v>66</v>
      </c>
      <c r="D27" s="56" t="s">
        <v>68</v>
      </c>
      <c r="E27" s="56" t="s">
        <v>369</v>
      </c>
      <c r="F27" s="56" t="s">
        <v>137</v>
      </c>
      <c r="G27" s="55">
        <f>G28</f>
        <v>50</v>
      </c>
      <c r="H27" s="55">
        <f>H28</f>
        <v>48.6</v>
      </c>
      <c r="I27" s="226">
        <f t="shared" si="0"/>
        <v>97.2</v>
      </c>
    </row>
    <row r="28" spans="1:9" ht="26.25">
      <c r="A28" s="27" t="s">
        <v>749</v>
      </c>
      <c r="B28" s="56" t="s">
        <v>417</v>
      </c>
      <c r="C28" s="56" t="s">
        <v>66</v>
      </c>
      <c r="D28" s="56" t="s">
        <v>68</v>
      </c>
      <c r="E28" s="56" t="s">
        <v>369</v>
      </c>
      <c r="F28" s="56" t="s">
        <v>140</v>
      </c>
      <c r="G28" s="55">
        <v>50</v>
      </c>
      <c r="H28" s="55">
        <v>48.6</v>
      </c>
      <c r="I28" s="226">
        <f t="shared" si="0"/>
        <v>97.2</v>
      </c>
    </row>
    <row r="29" spans="1:9" ht="26.25">
      <c r="A29" s="27" t="s">
        <v>424</v>
      </c>
      <c r="B29" s="56" t="s">
        <v>417</v>
      </c>
      <c r="C29" s="56" t="s">
        <v>66</v>
      </c>
      <c r="D29" s="56" t="s">
        <v>68</v>
      </c>
      <c r="E29" s="56" t="s">
        <v>218</v>
      </c>
      <c r="F29" s="56"/>
      <c r="G29" s="55">
        <f>G30</f>
        <v>82432.5</v>
      </c>
      <c r="H29" s="55">
        <f>H30</f>
        <v>55929.3</v>
      </c>
      <c r="I29" s="226">
        <f t="shared" si="0"/>
        <v>67.84860340278411</v>
      </c>
    </row>
    <row r="30" spans="1:9" ht="12.75">
      <c r="A30" s="27" t="s">
        <v>50</v>
      </c>
      <c r="B30" s="56" t="s">
        <v>417</v>
      </c>
      <c r="C30" s="56" t="s">
        <v>66</v>
      </c>
      <c r="D30" s="56" t="s">
        <v>68</v>
      </c>
      <c r="E30" s="56" t="s">
        <v>244</v>
      </c>
      <c r="F30" s="56"/>
      <c r="G30" s="55">
        <f>G31+G37</f>
        <v>82432.5</v>
      </c>
      <c r="H30" s="55">
        <f>H31+H37</f>
        <v>55929.3</v>
      </c>
      <c r="I30" s="226">
        <f t="shared" si="0"/>
        <v>67.84860340278411</v>
      </c>
    </row>
    <row r="31" spans="1:9" ht="12.75">
      <c r="A31" s="27" t="s">
        <v>240</v>
      </c>
      <c r="B31" s="56" t="s">
        <v>417</v>
      </c>
      <c r="C31" s="56" t="s">
        <v>66</v>
      </c>
      <c r="D31" s="56" t="s">
        <v>68</v>
      </c>
      <c r="E31" s="56" t="s">
        <v>245</v>
      </c>
      <c r="F31" s="56"/>
      <c r="G31" s="55">
        <f>G32</f>
        <v>77090.7</v>
      </c>
      <c r="H31" s="55">
        <f>H32</f>
        <v>53020.600000000006</v>
      </c>
      <c r="I31" s="226">
        <f t="shared" si="0"/>
        <v>68.77690823925585</v>
      </c>
    </row>
    <row r="32" spans="1:9" ht="39">
      <c r="A32" s="27" t="s">
        <v>103</v>
      </c>
      <c r="B32" s="56" t="s">
        <v>417</v>
      </c>
      <c r="C32" s="56" t="s">
        <v>66</v>
      </c>
      <c r="D32" s="56" t="s">
        <v>68</v>
      </c>
      <c r="E32" s="56" t="s">
        <v>245</v>
      </c>
      <c r="F32" s="56" t="s">
        <v>104</v>
      </c>
      <c r="G32" s="55">
        <f>G33</f>
        <v>77090.7</v>
      </c>
      <c r="H32" s="55">
        <f>H33</f>
        <v>53020.600000000006</v>
      </c>
      <c r="I32" s="226">
        <f t="shared" si="0"/>
        <v>68.77690823925585</v>
      </c>
    </row>
    <row r="33" spans="1:9" ht="12" customHeight="1">
      <c r="A33" s="27" t="s">
        <v>94</v>
      </c>
      <c r="B33" s="56" t="s">
        <v>417</v>
      </c>
      <c r="C33" s="56" t="s">
        <v>66</v>
      </c>
      <c r="D33" s="56" t="s">
        <v>68</v>
      </c>
      <c r="E33" s="56" t="s">
        <v>245</v>
      </c>
      <c r="F33" s="56" t="s">
        <v>95</v>
      </c>
      <c r="G33" s="55">
        <f>G34+G35+G36</f>
        <v>77090.7</v>
      </c>
      <c r="H33" s="55">
        <f>H34+H35+H36</f>
        <v>53020.600000000006</v>
      </c>
      <c r="I33" s="226">
        <f t="shared" si="0"/>
        <v>68.77690823925585</v>
      </c>
    </row>
    <row r="34" spans="1:9" ht="12.75">
      <c r="A34" s="27" t="s">
        <v>159</v>
      </c>
      <c r="B34" s="56" t="s">
        <v>417</v>
      </c>
      <c r="C34" s="56" t="s">
        <v>66</v>
      </c>
      <c r="D34" s="56" t="s">
        <v>68</v>
      </c>
      <c r="E34" s="56" t="s">
        <v>245</v>
      </c>
      <c r="F34" s="56" t="s">
        <v>96</v>
      </c>
      <c r="G34" s="55">
        <v>61806.9</v>
      </c>
      <c r="H34" s="55">
        <v>41893.3</v>
      </c>
      <c r="I34" s="226">
        <f t="shared" si="0"/>
        <v>67.78094355160994</v>
      </c>
    </row>
    <row r="35" spans="1:9" ht="26.25">
      <c r="A35" s="27" t="s">
        <v>97</v>
      </c>
      <c r="B35" s="56" t="s">
        <v>417</v>
      </c>
      <c r="C35" s="56" t="s">
        <v>66</v>
      </c>
      <c r="D35" s="56" t="s">
        <v>68</v>
      </c>
      <c r="E35" s="56" t="s">
        <v>245</v>
      </c>
      <c r="F35" s="56" t="s">
        <v>98</v>
      </c>
      <c r="G35" s="55">
        <f>565-50</f>
        <v>515</v>
      </c>
      <c r="H35" s="55">
        <v>166.4</v>
      </c>
      <c r="I35" s="226">
        <f t="shared" si="0"/>
        <v>32.31067961165049</v>
      </c>
    </row>
    <row r="36" spans="1:9" ht="39">
      <c r="A36" s="27" t="s">
        <v>161</v>
      </c>
      <c r="B36" s="56" t="s">
        <v>417</v>
      </c>
      <c r="C36" s="56" t="s">
        <v>66</v>
      </c>
      <c r="D36" s="56" t="s">
        <v>68</v>
      </c>
      <c r="E36" s="56" t="s">
        <v>245</v>
      </c>
      <c r="F36" s="56" t="s">
        <v>160</v>
      </c>
      <c r="G36" s="55">
        <f>15209.3-95.6-235.6-109.3</f>
        <v>14768.8</v>
      </c>
      <c r="H36" s="55">
        <v>10960.9</v>
      </c>
      <c r="I36" s="226">
        <f t="shared" si="0"/>
        <v>74.21659173392557</v>
      </c>
    </row>
    <row r="37" spans="1:9" ht="12.75">
      <c r="A37" s="27" t="s">
        <v>241</v>
      </c>
      <c r="B37" s="56" t="s">
        <v>417</v>
      </c>
      <c r="C37" s="56" t="s">
        <v>66</v>
      </c>
      <c r="D37" s="56" t="s">
        <v>68</v>
      </c>
      <c r="E37" s="56" t="s">
        <v>246</v>
      </c>
      <c r="F37" s="56"/>
      <c r="G37" s="55">
        <f>G38+G41</f>
        <v>5341.8</v>
      </c>
      <c r="H37" s="55">
        <f>H38+H41</f>
        <v>2908.7</v>
      </c>
      <c r="I37" s="226">
        <f t="shared" si="0"/>
        <v>54.45168295331161</v>
      </c>
    </row>
    <row r="38" spans="1:9" ht="26.25">
      <c r="A38" s="27" t="s">
        <v>622</v>
      </c>
      <c r="B38" s="56" t="s">
        <v>417</v>
      </c>
      <c r="C38" s="56" t="s">
        <v>66</v>
      </c>
      <c r="D38" s="56" t="s">
        <v>68</v>
      </c>
      <c r="E38" s="56" t="s">
        <v>246</v>
      </c>
      <c r="F38" s="56" t="s">
        <v>105</v>
      </c>
      <c r="G38" s="55">
        <f>G39</f>
        <v>4427.400000000001</v>
      </c>
      <c r="H38" s="55">
        <f>H39</f>
        <v>2072.9</v>
      </c>
      <c r="I38" s="226">
        <f t="shared" si="0"/>
        <v>46.81980394814112</v>
      </c>
    </row>
    <row r="39" spans="1:9" ht="26.25">
      <c r="A39" s="27" t="s">
        <v>99</v>
      </c>
      <c r="B39" s="56" t="s">
        <v>417</v>
      </c>
      <c r="C39" s="56" t="s">
        <v>66</v>
      </c>
      <c r="D39" s="56" t="s">
        <v>68</v>
      </c>
      <c r="E39" s="56" t="s">
        <v>246</v>
      </c>
      <c r="F39" s="56" t="s">
        <v>100</v>
      </c>
      <c r="G39" s="55">
        <f>G40</f>
        <v>4427.400000000001</v>
      </c>
      <c r="H39" s="55">
        <f>H40</f>
        <v>2072.9</v>
      </c>
      <c r="I39" s="226">
        <f t="shared" si="0"/>
        <v>46.81980394814112</v>
      </c>
    </row>
    <row r="40" spans="1:9" ht="25.5" customHeight="1">
      <c r="A40" s="27" t="s">
        <v>101</v>
      </c>
      <c r="B40" s="56" t="s">
        <v>417</v>
      </c>
      <c r="C40" s="56" t="s">
        <v>66</v>
      </c>
      <c r="D40" s="56" t="s">
        <v>68</v>
      </c>
      <c r="E40" s="56" t="s">
        <v>246</v>
      </c>
      <c r="F40" s="56" t="s">
        <v>102</v>
      </c>
      <c r="G40" s="55">
        <f>4224+94.1+109.3</f>
        <v>4427.400000000001</v>
      </c>
      <c r="H40" s="55">
        <v>2072.9</v>
      </c>
      <c r="I40" s="226">
        <f t="shared" si="0"/>
        <v>46.81980394814112</v>
      </c>
    </row>
    <row r="41" spans="1:9" ht="12.75">
      <c r="A41" s="27" t="s">
        <v>129</v>
      </c>
      <c r="B41" s="56" t="s">
        <v>417</v>
      </c>
      <c r="C41" s="56" t="s">
        <v>66</v>
      </c>
      <c r="D41" s="56" t="s">
        <v>68</v>
      </c>
      <c r="E41" s="56" t="s">
        <v>246</v>
      </c>
      <c r="F41" s="56" t="s">
        <v>130</v>
      </c>
      <c r="G41" s="55">
        <f>G42</f>
        <v>914.4</v>
      </c>
      <c r="H41" s="55">
        <f>H42</f>
        <v>835.8</v>
      </c>
      <c r="I41" s="226">
        <f t="shared" si="0"/>
        <v>91.40419947506561</v>
      </c>
    </row>
    <row r="42" spans="1:9" ht="12.75">
      <c r="A42" s="27" t="s">
        <v>132</v>
      </c>
      <c r="B42" s="56" t="s">
        <v>417</v>
      </c>
      <c r="C42" s="56" t="s">
        <v>66</v>
      </c>
      <c r="D42" s="56" t="s">
        <v>68</v>
      </c>
      <c r="E42" s="56" t="s">
        <v>246</v>
      </c>
      <c r="F42" s="56" t="s">
        <v>133</v>
      </c>
      <c r="G42" s="55">
        <f>G43+G44+G45</f>
        <v>914.4</v>
      </c>
      <c r="H42" s="55">
        <f>H43+H44+H45</f>
        <v>835.8</v>
      </c>
      <c r="I42" s="226">
        <f t="shared" si="0"/>
        <v>91.40419947506561</v>
      </c>
    </row>
    <row r="43" spans="1:9" ht="12.75">
      <c r="A43" s="27" t="s">
        <v>134</v>
      </c>
      <c r="B43" s="56" t="s">
        <v>417</v>
      </c>
      <c r="C43" s="56" t="s">
        <v>66</v>
      </c>
      <c r="D43" s="56" t="s">
        <v>68</v>
      </c>
      <c r="E43" s="56" t="s">
        <v>246</v>
      </c>
      <c r="F43" s="56" t="s">
        <v>135</v>
      </c>
      <c r="G43" s="55">
        <f>210-60</f>
        <v>150</v>
      </c>
      <c r="H43" s="55">
        <v>100.5</v>
      </c>
      <c r="I43" s="226">
        <f t="shared" si="0"/>
        <v>67</v>
      </c>
    </row>
    <row r="44" spans="1:9" ht="12.75">
      <c r="A44" s="27" t="s">
        <v>162</v>
      </c>
      <c r="B44" s="56" t="s">
        <v>417</v>
      </c>
      <c r="C44" s="56" t="s">
        <v>66</v>
      </c>
      <c r="D44" s="56" t="s">
        <v>68</v>
      </c>
      <c r="E44" s="56" t="s">
        <v>246</v>
      </c>
      <c r="F44" s="56" t="s">
        <v>136</v>
      </c>
      <c r="G44" s="55">
        <v>65</v>
      </c>
      <c r="H44" s="55">
        <v>32.8</v>
      </c>
      <c r="I44" s="226">
        <f t="shared" si="0"/>
        <v>50.46153846153846</v>
      </c>
    </row>
    <row r="45" spans="1:9" ht="15.75" customHeight="1">
      <c r="A45" s="27" t="s">
        <v>163</v>
      </c>
      <c r="B45" s="56" t="s">
        <v>417</v>
      </c>
      <c r="C45" s="56" t="s">
        <v>66</v>
      </c>
      <c r="D45" s="56" t="s">
        <v>68</v>
      </c>
      <c r="E45" s="56" t="s">
        <v>246</v>
      </c>
      <c r="F45" s="56" t="s">
        <v>164</v>
      </c>
      <c r="G45" s="55">
        <f>60+95.6+483.8+60</f>
        <v>699.4</v>
      </c>
      <c r="H45" s="55">
        <v>702.5</v>
      </c>
      <c r="I45" s="226">
        <f t="shared" si="0"/>
        <v>100.44323706033744</v>
      </c>
    </row>
    <row r="46" spans="1:9" ht="12.75">
      <c r="A46" s="58" t="s">
        <v>63</v>
      </c>
      <c r="B46" s="60" t="s">
        <v>417</v>
      </c>
      <c r="C46" s="60" t="s">
        <v>66</v>
      </c>
      <c r="D46" s="60" t="s">
        <v>88</v>
      </c>
      <c r="E46" s="60"/>
      <c r="F46" s="60"/>
      <c r="G46" s="61">
        <f>G47+G64+G75+G89+G95+G101</f>
        <v>4955.4</v>
      </c>
      <c r="H46" s="61">
        <f>H47+H64+H75+H89+H95+H101</f>
        <v>2698.3</v>
      </c>
      <c r="I46" s="226">
        <f t="shared" si="0"/>
        <v>54.4517092464786</v>
      </c>
    </row>
    <row r="47" spans="1:9" ht="24" customHeight="1">
      <c r="A47" s="27" t="s">
        <v>291</v>
      </c>
      <c r="B47" s="56" t="s">
        <v>417</v>
      </c>
      <c r="C47" s="56" t="s">
        <v>66</v>
      </c>
      <c r="D47" s="56" t="s">
        <v>88</v>
      </c>
      <c r="E47" s="56" t="s">
        <v>268</v>
      </c>
      <c r="F47" s="56"/>
      <c r="G47" s="55">
        <f>G48+G54</f>
        <v>2418</v>
      </c>
      <c r="H47" s="55">
        <f>H48+H54</f>
        <v>1116.7</v>
      </c>
      <c r="I47" s="226">
        <f t="shared" si="0"/>
        <v>46.182795698924735</v>
      </c>
    </row>
    <row r="48" spans="1:9" ht="26.25">
      <c r="A48" s="27" t="s">
        <v>280</v>
      </c>
      <c r="B48" s="56" t="s">
        <v>417</v>
      </c>
      <c r="C48" s="56" t="s">
        <v>66</v>
      </c>
      <c r="D48" s="56" t="s">
        <v>88</v>
      </c>
      <c r="E48" s="56" t="s">
        <v>281</v>
      </c>
      <c r="F48" s="56"/>
      <c r="G48" s="55">
        <f aca="true" t="shared" si="3" ref="G48:H50">G49</f>
        <v>1390.7</v>
      </c>
      <c r="H48" s="55">
        <f t="shared" si="3"/>
        <v>611</v>
      </c>
      <c r="I48" s="226">
        <f t="shared" si="0"/>
        <v>43.934709139282376</v>
      </c>
    </row>
    <row r="49" spans="1:9" ht="66">
      <c r="A49" s="27" t="s">
        <v>425</v>
      </c>
      <c r="B49" s="56" t="s">
        <v>417</v>
      </c>
      <c r="C49" s="56" t="s">
        <v>66</v>
      </c>
      <c r="D49" s="56" t="s">
        <v>88</v>
      </c>
      <c r="E49" s="56" t="s">
        <v>269</v>
      </c>
      <c r="F49" s="56"/>
      <c r="G49" s="55">
        <f t="shared" si="3"/>
        <v>1390.7</v>
      </c>
      <c r="H49" s="55">
        <f t="shared" si="3"/>
        <v>611</v>
      </c>
      <c r="I49" s="226">
        <f t="shared" si="0"/>
        <v>43.934709139282376</v>
      </c>
    </row>
    <row r="50" spans="1:9" ht="39">
      <c r="A50" s="27" t="s">
        <v>103</v>
      </c>
      <c r="B50" s="56" t="s">
        <v>417</v>
      </c>
      <c r="C50" s="56" t="s">
        <v>66</v>
      </c>
      <c r="D50" s="56" t="s">
        <v>88</v>
      </c>
      <c r="E50" s="56" t="s">
        <v>269</v>
      </c>
      <c r="F50" s="56" t="s">
        <v>104</v>
      </c>
      <c r="G50" s="55">
        <f t="shared" si="3"/>
        <v>1390.7</v>
      </c>
      <c r="H50" s="55">
        <f t="shared" si="3"/>
        <v>611</v>
      </c>
      <c r="I50" s="226">
        <f t="shared" si="0"/>
        <v>43.934709139282376</v>
      </c>
    </row>
    <row r="51" spans="1:9" ht="20.25" customHeight="1">
      <c r="A51" s="27" t="s">
        <v>94</v>
      </c>
      <c r="B51" s="56" t="s">
        <v>417</v>
      </c>
      <c r="C51" s="56" t="s">
        <v>66</v>
      </c>
      <c r="D51" s="56" t="s">
        <v>88</v>
      </c>
      <c r="E51" s="56" t="s">
        <v>269</v>
      </c>
      <c r="F51" s="56" t="s">
        <v>95</v>
      </c>
      <c r="G51" s="55">
        <f>G52+G53</f>
        <v>1390.7</v>
      </c>
      <c r="H51" s="55">
        <f>H52+H53</f>
        <v>611</v>
      </c>
      <c r="I51" s="226">
        <f t="shared" si="0"/>
        <v>43.934709139282376</v>
      </c>
    </row>
    <row r="52" spans="1:9" ht="19.5" customHeight="1">
      <c r="A52" s="27" t="s">
        <v>159</v>
      </c>
      <c r="B52" s="56" t="s">
        <v>417</v>
      </c>
      <c r="C52" s="56" t="s">
        <v>66</v>
      </c>
      <c r="D52" s="56" t="s">
        <v>88</v>
      </c>
      <c r="E52" s="56" t="s">
        <v>269</v>
      </c>
      <c r="F52" s="56" t="s">
        <v>96</v>
      </c>
      <c r="G52" s="55">
        <v>1095</v>
      </c>
      <c r="H52" s="55">
        <v>498.4</v>
      </c>
      <c r="I52" s="226">
        <f t="shared" si="0"/>
        <v>45.51598173515982</v>
      </c>
    </row>
    <row r="53" spans="1:9" ht="39">
      <c r="A53" s="27" t="s">
        <v>161</v>
      </c>
      <c r="B53" s="56" t="s">
        <v>417</v>
      </c>
      <c r="C53" s="56" t="s">
        <v>66</v>
      </c>
      <c r="D53" s="56" t="s">
        <v>88</v>
      </c>
      <c r="E53" s="56" t="s">
        <v>269</v>
      </c>
      <c r="F53" s="56" t="s">
        <v>160</v>
      </c>
      <c r="G53" s="55">
        <v>295.7</v>
      </c>
      <c r="H53" s="55">
        <v>112.6</v>
      </c>
      <c r="I53" s="226">
        <f t="shared" si="0"/>
        <v>38.07913425769361</v>
      </c>
    </row>
    <row r="54" spans="1:9" ht="26.25">
      <c r="A54" s="27" t="s">
        <v>282</v>
      </c>
      <c r="B54" s="56" t="s">
        <v>417</v>
      </c>
      <c r="C54" s="56" t="s">
        <v>66</v>
      </c>
      <c r="D54" s="56" t="s">
        <v>88</v>
      </c>
      <c r="E54" s="56" t="s">
        <v>283</v>
      </c>
      <c r="F54" s="56"/>
      <c r="G54" s="55">
        <f>G55</f>
        <v>1027.3</v>
      </c>
      <c r="H54" s="55">
        <f>H55</f>
        <v>505.7</v>
      </c>
      <c r="I54" s="226">
        <f t="shared" si="0"/>
        <v>49.22612673999806</v>
      </c>
    </row>
    <row r="55" spans="1:9" ht="39">
      <c r="A55" s="27" t="s">
        <v>298</v>
      </c>
      <c r="B55" s="56" t="s">
        <v>417</v>
      </c>
      <c r="C55" s="56" t="s">
        <v>66</v>
      </c>
      <c r="D55" s="56" t="s">
        <v>88</v>
      </c>
      <c r="E55" s="56" t="s">
        <v>270</v>
      </c>
      <c r="F55" s="56"/>
      <c r="G55" s="55">
        <f>G56+G61</f>
        <v>1027.3</v>
      </c>
      <c r="H55" s="55">
        <f>H56+H61</f>
        <v>505.7</v>
      </c>
      <c r="I55" s="226">
        <f t="shared" si="0"/>
        <v>49.22612673999806</v>
      </c>
    </row>
    <row r="56" spans="1:9" ht="46.5" customHeight="1">
      <c r="A56" s="27" t="s">
        <v>103</v>
      </c>
      <c r="B56" s="56" t="s">
        <v>417</v>
      </c>
      <c r="C56" s="56" t="s">
        <v>66</v>
      </c>
      <c r="D56" s="56" t="s">
        <v>88</v>
      </c>
      <c r="E56" s="56" t="s">
        <v>270</v>
      </c>
      <c r="F56" s="56" t="s">
        <v>104</v>
      </c>
      <c r="G56" s="55">
        <f>G57</f>
        <v>987</v>
      </c>
      <c r="H56" s="55">
        <f>H57</f>
        <v>502.9</v>
      </c>
      <c r="I56" s="226">
        <f t="shared" si="0"/>
        <v>50.95238095238095</v>
      </c>
    </row>
    <row r="57" spans="1:9" ht="15" customHeight="1">
      <c r="A57" s="27" t="s">
        <v>94</v>
      </c>
      <c r="B57" s="56" t="s">
        <v>417</v>
      </c>
      <c r="C57" s="56" t="s">
        <v>66</v>
      </c>
      <c r="D57" s="56" t="s">
        <v>88</v>
      </c>
      <c r="E57" s="56" t="s">
        <v>270</v>
      </c>
      <c r="F57" s="56" t="s">
        <v>95</v>
      </c>
      <c r="G57" s="55">
        <f>G58+G60+G59</f>
        <v>987</v>
      </c>
      <c r="H57" s="55">
        <f>H58+H60+H59</f>
        <v>502.9</v>
      </c>
      <c r="I57" s="226">
        <f t="shared" si="0"/>
        <v>50.95238095238095</v>
      </c>
    </row>
    <row r="58" spans="1:9" ht="18" customHeight="1">
      <c r="A58" s="27" t="s">
        <v>159</v>
      </c>
      <c r="B58" s="56" t="s">
        <v>417</v>
      </c>
      <c r="C58" s="56" t="s">
        <v>66</v>
      </c>
      <c r="D58" s="56" t="s">
        <v>88</v>
      </c>
      <c r="E58" s="56" t="s">
        <v>270</v>
      </c>
      <c r="F58" s="56" t="s">
        <v>96</v>
      </c>
      <c r="G58" s="55">
        <v>742</v>
      </c>
      <c r="H58" s="55">
        <v>351.3</v>
      </c>
      <c r="I58" s="226">
        <f t="shared" si="0"/>
        <v>47.34501347708895</v>
      </c>
    </row>
    <row r="59" spans="1:9" ht="26.25" customHeight="1">
      <c r="A59" s="27" t="s">
        <v>97</v>
      </c>
      <c r="B59" s="56" t="s">
        <v>417</v>
      </c>
      <c r="C59" s="56" t="s">
        <v>66</v>
      </c>
      <c r="D59" s="56" t="s">
        <v>88</v>
      </c>
      <c r="E59" s="56" t="s">
        <v>270</v>
      </c>
      <c r="F59" s="56" t="s">
        <v>98</v>
      </c>
      <c r="G59" s="55">
        <v>15</v>
      </c>
      <c r="H59" s="55">
        <v>0.4</v>
      </c>
      <c r="I59" s="226">
        <f t="shared" si="0"/>
        <v>2.666666666666667</v>
      </c>
    </row>
    <row r="60" spans="1:9" ht="26.25" customHeight="1">
      <c r="A60" s="27" t="s">
        <v>161</v>
      </c>
      <c r="B60" s="56" t="s">
        <v>417</v>
      </c>
      <c r="C60" s="56" t="s">
        <v>66</v>
      </c>
      <c r="D60" s="56" t="s">
        <v>88</v>
      </c>
      <c r="E60" s="56" t="s">
        <v>270</v>
      </c>
      <c r="F60" s="56" t="s">
        <v>160</v>
      </c>
      <c r="G60" s="55">
        <v>230</v>
      </c>
      <c r="H60" s="55">
        <v>151.2</v>
      </c>
      <c r="I60" s="226">
        <f t="shared" si="0"/>
        <v>65.7391304347826</v>
      </c>
    </row>
    <row r="61" spans="1:9" ht="26.25" customHeight="1">
      <c r="A61" s="27" t="s">
        <v>622</v>
      </c>
      <c r="B61" s="56" t="s">
        <v>417</v>
      </c>
      <c r="C61" s="56" t="s">
        <v>66</v>
      </c>
      <c r="D61" s="56" t="s">
        <v>88</v>
      </c>
      <c r="E61" s="56" t="s">
        <v>270</v>
      </c>
      <c r="F61" s="56" t="s">
        <v>105</v>
      </c>
      <c r="G61" s="55">
        <f>G62</f>
        <v>40.3</v>
      </c>
      <c r="H61" s="55">
        <f>H62</f>
        <v>2.8</v>
      </c>
      <c r="I61" s="226">
        <f t="shared" si="0"/>
        <v>6.9478908188585615</v>
      </c>
    </row>
    <row r="62" spans="1:9" ht="26.25" customHeight="1">
      <c r="A62" s="27" t="s">
        <v>99</v>
      </c>
      <c r="B62" s="56" t="s">
        <v>417</v>
      </c>
      <c r="C62" s="56" t="s">
        <v>66</v>
      </c>
      <c r="D62" s="56" t="s">
        <v>88</v>
      </c>
      <c r="E62" s="56" t="s">
        <v>270</v>
      </c>
      <c r="F62" s="56" t="s">
        <v>100</v>
      </c>
      <c r="G62" s="55">
        <f>G63</f>
        <v>40.3</v>
      </c>
      <c r="H62" s="55">
        <f>H63</f>
        <v>2.8</v>
      </c>
      <c r="I62" s="226">
        <f t="shared" si="0"/>
        <v>6.9478908188585615</v>
      </c>
    </row>
    <row r="63" spans="1:9" ht="29.25" customHeight="1">
      <c r="A63" s="27" t="s">
        <v>101</v>
      </c>
      <c r="B63" s="56" t="s">
        <v>417</v>
      </c>
      <c r="C63" s="56" t="s">
        <v>66</v>
      </c>
      <c r="D63" s="56" t="s">
        <v>88</v>
      </c>
      <c r="E63" s="56" t="s">
        <v>270</v>
      </c>
      <c r="F63" s="56" t="s">
        <v>102</v>
      </c>
      <c r="G63" s="55">
        <v>40.3</v>
      </c>
      <c r="H63" s="55">
        <v>2.8</v>
      </c>
      <c r="I63" s="226">
        <f t="shared" si="0"/>
        <v>6.9478908188585615</v>
      </c>
    </row>
    <row r="64" spans="1:9" ht="12.75">
      <c r="A64" s="27" t="s">
        <v>426</v>
      </c>
      <c r="B64" s="56" t="s">
        <v>417</v>
      </c>
      <c r="C64" s="56" t="s">
        <v>66</v>
      </c>
      <c r="D64" s="56" t="s">
        <v>88</v>
      </c>
      <c r="E64" s="56" t="s">
        <v>427</v>
      </c>
      <c r="F64" s="56"/>
      <c r="G64" s="55">
        <f>G65</f>
        <v>1406.5</v>
      </c>
      <c r="H64" s="55">
        <f>H65</f>
        <v>643.2</v>
      </c>
      <c r="I64" s="226">
        <f t="shared" si="0"/>
        <v>45.730536793458946</v>
      </c>
    </row>
    <row r="65" spans="1:9" ht="12.75">
      <c r="A65" s="27" t="s">
        <v>428</v>
      </c>
      <c r="B65" s="56" t="s">
        <v>417</v>
      </c>
      <c r="C65" s="56" t="s">
        <v>66</v>
      </c>
      <c r="D65" s="56" t="s">
        <v>88</v>
      </c>
      <c r="E65" s="56" t="s">
        <v>429</v>
      </c>
      <c r="F65" s="56"/>
      <c r="G65" s="55">
        <f>G66</f>
        <v>1406.5</v>
      </c>
      <c r="H65" s="55">
        <f>H66</f>
        <v>643.2</v>
      </c>
      <c r="I65" s="226">
        <f t="shared" si="0"/>
        <v>45.730536793458946</v>
      </c>
    </row>
    <row r="66" spans="1:9" ht="105">
      <c r="A66" s="27" t="s">
        <v>430</v>
      </c>
      <c r="B66" s="56" t="s">
        <v>417</v>
      </c>
      <c r="C66" s="56" t="s">
        <v>66</v>
      </c>
      <c r="D66" s="56" t="s">
        <v>88</v>
      </c>
      <c r="E66" s="56" t="s">
        <v>271</v>
      </c>
      <c r="F66" s="56"/>
      <c r="G66" s="55">
        <f>G67+G72</f>
        <v>1406.5</v>
      </c>
      <c r="H66" s="55">
        <f>H67+H72</f>
        <v>643.2</v>
      </c>
      <c r="I66" s="226">
        <f t="shared" si="0"/>
        <v>45.730536793458946</v>
      </c>
    </row>
    <row r="67" spans="1:9" ht="39">
      <c r="A67" s="27" t="s">
        <v>103</v>
      </c>
      <c r="B67" s="56" t="s">
        <v>417</v>
      </c>
      <c r="C67" s="56" t="s">
        <v>66</v>
      </c>
      <c r="D67" s="56" t="s">
        <v>88</v>
      </c>
      <c r="E67" s="56" t="s">
        <v>271</v>
      </c>
      <c r="F67" s="56" t="s">
        <v>104</v>
      </c>
      <c r="G67" s="55">
        <f>G68</f>
        <v>1320.2</v>
      </c>
      <c r="H67" s="55">
        <f>H68</f>
        <v>632.7</v>
      </c>
      <c r="I67" s="226">
        <f t="shared" si="0"/>
        <v>47.924556885320406</v>
      </c>
    </row>
    <row r="68" spans="1:9" ht="21" customHeight="1">
      <c r="A68" s="27" t="s">
        <v>94</v>
      </c>
      <c r="B68" s="56" t="s">
        <v>417</v>
      </c>
      <c r="C68" s="56" t="s">
        <v>66</v>
      </c>
      <c r="D68" s="56" t="s">
        <v>88</v>
      </c>
      <c r="E68" s="56" t="s">
        <v>271</v>
      </c>
      <c r="F68" s="56" t="s">
        <v>95</v>
      </c>
      <c r="G68" s="55">
        <f>G69+G70+G71</f>
        <v>1320.2</v>
      </c>
      <c r="H68" s="55">
        <f>H69+H70+H71</f>
        <v>632.7</v>
      </c>
      <c r="I68" s="226">
        <f t="shared" si="0"/>
        <v>47.924556885320406</v>
      </c>
    </row>
    <row r="69" spans="1:9" ht="12.75">
      <c r="A69" s="27" t="s">
        <v>159</v>
      </c>
      <c r="B69" s="56" t="s">
        <v>417</v>
      </c>
      <c r="C69" s="56" t="s">
        <v>66</v>
      </c>
      <c r="D69" s="56" t="s">
        <v>88</v>
      </c>
      <c r="E69" s="56" t="s">
        <v>271</v>
      </c>
      <c r="F69" s="56" t="s">
        <v>96</v>
      </c>
      <c r="G69" s="55">
        <v>990</v>
      </c>
      <c r="H69" s="55">
        <v>469.4</v>
      </c>
      <c r="I69" s="226">
        <f t="shared" si="0"/>
        <v>47.41414141414141</v>
      </c>
    </row>
    <row r="70" spans="1:9" ht="26.25">
      <c r="A70" s="27" t="s">
        <v>97</v>
      </c>
      <c r="B70" s="56" t="s">
        <v>417</v>
      </c>
      <c r="C70" s="56" t="s">
        <v>66</v>
      </c>
      <c r="D70" s="56" t="s">
        <v>88</v>
      </c>
      <c r="E70" s="56" t="s">
        <v>271</v>
      </c>
      <c r="F70" s="56" t="s">
        <v>98</v>
      </c>
      <c r="G70" s="55">
        <v>31.2</v>
      </c>
      <c r="H70" s="55">
        <v>0</v>
      </c>
      <c r="I70" s="226">
        <f aca="true" t="shared" si="4" ref="I70:I128">H70/G70*100</f>
        <v>0</v>
      </c>
    </row>
    <row r="71" spans="1:9" ht="39">
      <c r="A71" s="27" t="s">
        <v>161</v>
      </c>
      <c r="B71" s="56" t="s">
        <v>417</v>
      </c>
      <c r="C71" s="56" t="s">
        <v>66</v>
      </c>
      <c r="D71" s="56" t="s">
        <v>88</v>
      </c>
      <c r="E71" s="56" t="s">
        <v>271</v>
      </c>
      <c r="F71" s="56" t="s">
        <v>160</v>
      </c>
      <c r="G71" s="55">
        <v>299</v>
      </c>
      <c r="H71" s="55">
        <v>163.3</v>
      </c>
      <c r="I71" s="226">
        <f t="shared" si="4"/>
        <v>54.61538461538462</v>
      </c>
    </row>
    <row r="72" spans="1:9" ht="26.25">
      <c r="A72" s="27" t="s">
        <v>622</v>
      </c>
      <c r="B72" s="56" t="s">
        <v>417</v>
      </c>
      <c r="C72" s="56" t="s">
        <v>66</v>
      </c>
      <c r="D72" s="56" t="s">
        <v>88</v>
      </c>
      <c r="E72" s="56" t="s">
        <v>271</v>
      </c>
      <c r="F72" s="56" t="s">
        <v>105</v>
      </c>
      <c r="G72" s="55">
        <f>G73</f>
        <v>86.3</v>
      </c>
      <c r="H72" s="55">
        <f>H73</f>
        <v>10.5</v>
      </c>
      <c r="I72" s="226">
        <f t="shared" si="4"/>
        <v>12.16685979142526</v>
      </c>
    </row>
    <row r="73" spans="1:9" ht="26.25">
      <c r="A73" s="27" t="s">
        <v>99</v>
      </c>
      <c r="B73" s="56" t="s">
        <v>417</v>
      </c>
      <c r="C73" s="56" t="s">
        <v>66</v>
      </c>
      <c r="D73" s="56" t="s">
        <v>88</v>
      </c>
      <c r="E73" s="56" t="s">
        <v>271</v>
      </c>
      <c r="F73" s="56" t="s">
        <v>100</v>
      </c>
      <c r="G73" s="55">
        <f>G74</f>
        <v>86.3</v>
      </c>
      <c r="H73" s="55">
        <f>H74</f>
        <v>10.5</v>
      </c>
      <c r="I73" s="226">
        <f t="shared" si="4"/>
        <v>12.16685979142526</v>
      </c>
    </row>
    <row r="74" spans="1:9" ht="26.25">
      <c r="A74" s="27" t="s">
        <v>101</v>
      </c>
      <c r="B74" s="56" t="s">
        <v>417</v>
      </c>
      <c r="C74" s="56" t="s">
        <v>66</v>
      </c>
      <c r="D74" s="56" t="s">
        <v>88</v>
      </c>
      <c r="E74" s="56" t="s">
        <v>271</v>
      </c>
      <c r="F74" s="56" t="s">
        <v>102</v>
      </c>
      <c r="G74" s="55">
        <v>86.3</v>
      </c>
      <c r="H74" s="55">
        <v>10.5</v>
      </c>
      <c r="I74" s="226">
        <f t="shared" si="4"/>
        <v>12.16685979142526</v>
      </c>
    </row>
    <row r="75" spans="1:9" ht="26.25">
      <c r="A75" s="108" t="s">
        <v>431</v>
      </c>
      <c r="B75" s="56" t="s">
        <v>417</v>
      </c>
      <c r="C75" s="56" t="s">
        <v>66</v>
      </c>
      <c r="D75" s="56" t="s">
        <v>88</v>
      </c>
      <c r="E75" s="148" t="s">
        <v>192</v>
      </c>
      <c r="F75" s="149"/>
      <c r="G75" s="55">
        <f>G76+G84</f>
        <v>70</v>
      </c>
      <c r="H75" s="55">
        <f>H76+H84</f>
        <v>4.6</v>
      </c>
      <c r="I75" s="226">
        <f t="shared" si="4"/>
        <v>6.571428571428571</v>
      </c>
    </row>
    <row r="76" spans="1:9" ht="26.25">
      <c r="A76" s="108" t="s">
        <v>247</v>
      </c>
      <c r="B76" s="56" t="s">
        <v>417</v>
      </c>
      <c r="C76" s="56" t="s">
        <v>66</v>
      </c>
      <c r="D76" s="56" t="s">
        <v>88</v>
      </c>
      <c r="E76" s="148" t="s">
        <v>345</v>
      </c>
      <c r="F76" s="149"/>
      <c r="G76" s="55">
        <f>G77</f>
        <v>50</v>
      </c>
      <c r="H76" s="55">
        <f>H77</f>
        <v>4.6</v>
      </c>
      <c r="I76" s="226">
        <f t="shared" si="4"/>
        <v>9.2</v>
      </c>
    </row>
    <row r="77" spans="1:9" ht="26.25">
      <c r="A77" s="108" t="s">
        <v>208</v>
      </c>
      <c r="B77" s="56" t="s">
        <v>417</v>
      </c>
      <c r="C77" s="56" t="s">
        <v>66</v>
      </c>
      <c r="D77" s="56" t="s">
        <v>88</v>
      </c>
      <c r="E77" s="148" t="s">
        <v>432</v>
      </c>
      <c r="F77" s="149"/>
      <c r="G77" s="55">
        <f>G81+G78</f>
        <v>50</v>
      </c>
      <c r="H77" s="55">
        <f>H81+H78</f>
        <v>4.6</v>
      </c>
      <c r="I77" s="226">
        <f t="shared" si="4"/>
        <v>9.2</v>
      </c>
    </row>
    <row r="78" spans="1:9" ht="39">
      <c r="A78" s="27" t="s">
        <v>103</v>
      </c>
      <c r="B78" s="56" t="s">
        <v>417</v>
      </c>
      <c r="C78" s="56" t="s">
        <v>66</v>
      </c>
      <c r="D78" s="56" t="s">
        <v>88</v>
      </c>
      <c r="E78" s="148" t="s">
        <v>432</v>
      </c>
      <c r="F78" s="149" t="s">
        <v>104</v>
      </c>
      <c r="G78" s="55">
        <f>G79</f>
        <v>40</v>
      </c>
      <c r="H78" s="55">
        <f>H79</f>
        <v>0</v>
      </c>
      <c r="I78" s="226">
        <f t="shared" si="4"/>
        <v>0</v>
      </c>
    </row>
    <row r="79" spans="1:9" ht="12.75">
      <c r="A79" s="27" t="s">
        <v>94</v>
      </c>
      <c r="B79" s="56" t="s">
        <v>417</v>
      </c>
      <c r="C79" s="56" t="s">
        <v>66</v>
      </c>
      <c r="D79" s="56" t="s">
        <v>88</v>
      </c>
      <c r="E79" s="148" t="s">
        <v>432</v>
      </c>
      <c r="F79" s="149" t="s">
        <v>95</v>
      </c>
      <c r="G79" s="55">
        <f>G80</f>
        <v>40</v>
      </c>
      <c r="H79" s="55">
        <f>H80</f>
        <v>0</v>
      </c>
      <c r="I79" s="226">
        <f t="shared" si="4"/>
        <v>0</v>
      </c>
    </row>
    <row r="80" spans="1:9" ht="39">
      <c r="A80" s="108" t="s">
        <v>652</v>
      </c>
      <c r="B80" s="56" t="s">
        <v>417</v>
      </c>
      <c r="C80" s="56" t="s">
        <v>66</v>
      </c>
      <c r="D80" s="56" t="s">
        <v>88</v>
      </c>
      <c r="E80" s="148" t="s">
        <v>432</v>
      </c>
      <c r="F80" s="149" t="s">
        <v>653</v>
      </c>
      <c r="G80" s="55">
        <f>'МП пр.5'!G617</f>
        <v>40</v>
      </c>
      <c r="H80" s="55">
        <f>'МП пр.5'!H617</f>
        <v>0</v>
      </c>
      <c r="I80" s="226">
        <f t="shared" si="4"/>
        <v>0</v>
      </c>
    </row>
    <row r="81" spans="1:9" ht="26.25">
      <c r="A81" s="27" t="s">
        <v>622</v>
      </c>
      <c r="B81" s="56" t="s">
        <v>417</v>
      </c>
      <c r="C81" s="56" t="s">
        <v>66</v>
      </c>
      <c r="D81" s="56" t="s">
        <v>88</v>
      </c>
      <c r="E81" s="148" t="s">
        <v>432</v>
      </c>
      <c r="F81" s="149" t="s">
        <v>105</v>
      </c>
      <c r="G81" s="55">
        <f>G82</f>
        <v>10</v>
      </c>
      <c r="H81" s="55">
        <f>H82</f>
        <v>4.6</v>
      </c>
      <c r="I81" s="226">
        <f t="shared" si="4"/>
        <v>46</v>
      </c>
    </row>
    <row r="82" spans="1:9" ht="26.25">
      <c r="A82" s="27" t="s">
        <v>99</v>
      </c>
      <c r="B82" s="56" t="s">
        <v>417</v>
      </c>
      <c r="C82" s="56" t="s">
        <v>66</v>
      </c>
      <c r="D82" s="56" t="s">
        <v>88</v>
      </c>
      <c r="E82" s="148" t="s">
        <v>432</v>
      </c>
      <c r="F82" s="149" t="s">
        <v>100</v>
      </c>
      <c r="G82" s="55">
        <f>G83</f>
        <v>10</v>
      </c>
      <c r="H82" s="55">
        <f>H83</f>
        <v>4.6</v>
      </c>
      <c r="I82" s="226">
        <f t="shared" si="4"/>
        <v>46</v>
      </c>
    </row>
    <row r="83" spans="1:9" ht="26.25">
      <c r="A83" s="27" t="s">
        <v>101</v>
      </c>
      <c r="B83" s="56" t="s">
        <v>417</v>
      </c>
      <c r="C83" s="56" t="s">
        <v>66</v>
      </c>
      <c r="D83" s="56" t="s">
        <v>88</v>
      </c>
      <c r="E83" s="148" t="s">
        <v>432</v>
      </c>
      <c r="F83" s="149" t="s">
        <v>102</v>
      </c>
      <c r="G83" s="55">
        <f>'МП пр.5'!G621</f>
        <v>10</v>
      </c>
      <c r="H83" s="55">
        <f>'МП пр.5'!H621</f>
        <v>4.6</v>
      </c>
      <c r="I83" s="226">
        <f t="shared" si="4"/>
        <v>46</v>
      </c>
    </row>
    <row r="84" spans="1:9" ht="26.25">
      <c r="A84" s="27" t="str">
        <f>'МП пр.5'!A622</f>
        <v>Основное мероприятие "Профилактика правонарушений по отдельным видам противоправной деятельности"</v>
      </c>
      <c r="B84" s="56" t="s">
        <v>417</v>
      </c>
      <c r="C84" s="56" t="s">
        <v>66</v>
      </c>
      <c r="D84" s="56" t="s">
        <v>88</v>
      </c>
      <c r="E84" s="148" t="str">
        <f>'МП пр.5'!B622</f>
        <v>7Т 0 05 00000 </v>
      </c>
      <c r="F84" s="149"/>
      <c r="G84" s="55">
        <f aca="true" t="shared" si="5" ref="G84:H87">G85</f>
        <v>20</v>
      </c>
      <c r="H84" s="55">
        <f t="shared" si="5"/>
        <v>0</v>
      </c>
      <c r="I84" s="226">
        <f t="shared" si="4"/>
        <v>0</v>
      </c>
    </row>
    <row r="85" spans="1:9" ht="27.75" customHeight="1">
      <c r="A85" s="27" t="str">
        <f>'МП пр.5'!A630</f>
        <v>Разработка сметы на оборудование мест массового пребывания людей системой видеонаблюдения</v>
      </c>
      <c r="B85" s="56" t="s">
        <v>417</v>
      </c>
      <c r="C85" s="56" t="s">
        <v>66</v>
      </c>
      <c r="D85" s="56" t="s">
        <v>88</v>
      </c>
      <c r="E85" s="148" t="str">
        <f>'МП пр.5'!B630</f>
        <v>7Т 0 05 95110 </v>
      </c>
      <c r="F85" s="149"/>
      <c r="G85" s="55">
        <f t="shared" si="5"/>
        <v>20</v>
      </c>
      <c r="H85" s="55">
        <f t="shared" si="5"/>
        <v>0</v>
      </c>
      <c r="I85" s="226">
        <f t="shared" si="4"/>
        <v>0</v>
      </c>
    </row>
    <row r="86" spans="1:9" ht="26.25">
      <c r="A86" s="27" t="str">
        <f>'МП пр.5'!A633</f>
        <v>Закупка товаров, работ и услуг для обеспечения государственных (муниципальных) нужд</v>
      </c>
      <c r="B86" s="56" t="s">
        <v>417</v>
      </c>
      <c r="C86" s="56" t="s">
        <v>66</v>
      </c>
      <c r="D86" s="56" t="s">
        <v>88</v>
      </c>
      <c r="E86" s="148" t="str">
        <f>'МП пр.5'!B631</f>
        <v>7Т 0 05 95110 </v>
      </c>
      <c r="F86" s="154" t="str">
        <f>'МП пр.5'!E633</f>
        <v>200</v>
      </c>
      <c r="G86" s="55">
        <f t="shared" si="5"/>
        <v>20</v>
      </c>
      <c r="H86" s="55">
        <f t="shared" si="5"/>
        <v>0</v>
      </c>
      <c r="I86" s="226">
        <f t="shared" si="4"/>
        <v>0</v>
      </c>
    </row>
    <row r="87" spans="1:9" ht="26.25">
      <c r="A87" s="27" t="str">
        <f>'МП пр.5'!A634</f>
        <v>Иные закупки товаров, работ и услуг для обеспечения государственных и муниципальных нужд</v>
      </c>
      <c r="B87" s="56" t="s">
        <v>417</v>
      </c>
      <c r="C87" s="56" t="s">
        <v>66</v>
      </c>
      <c r="D87" s="56" t="s">
        <v>88</v>
      </c>
      <c r="E87" s="148" t="str">
        <f>'МП пр.5'!B632</f>
        <v>7Т 0 05 95110 </v>
      </c>
      <c r="F87" s="154" t="str">
        <f>'МП пр.5'!E634</f>
        <v>240</v>
      </c>
      <c r="G87" s="55">
        <f t="shared" si="5"/>
        <v>20</v>
      </c>
      <c r="H87" s="55">
        <f t="shared" si="5"/>
        <v>0</v>
      </c>
      <c r="I87" s="226">
        <f t="shared" si="4"/>
        <v>0</v>
      </c>
    </row>
    <row r="88" spans="1:9" ht="24.75" customHeight="1">
      <c r="A88" s="27" t="str">
        <f>'МП пр.5'!A635</f>
        <v>Прочая закупка товаров, работ и услуг для обеспечения государственных (муниципальных) нужд</v>
      </c>
      <c r="B88" s="56" t="s">
        <v>417</v>
      </c>
      <c r="C88" s="56" t="s">
        <v>66</v>
      </c>
      <c r="D88" s="56" t="s">
        <v>88</v>
      </c>
      <c r="E88" s="148" t="str">
        <f>'МП пр.5'!B633</f>
        <v>7Т 0 05 95110 </v>
      </c>
      <c r="F88" s="154" t="str">
        <f>'МП пр.5'!E635</f>
        <v>244</v>
      </c>
      <c r="G88" s="55">
        <f>'МП пр.5'!G636</f>
        <v>20</v>
      </c>
      <c r="H88" s="55">
        <f>'МП пр.5'!H636</f>
        <v>0</v>
      </c>
      <c r="I88" s="226">
        <f t="shared" si="4"/>
        <v>0</v>
      </c>
    </row>
    <row r="89" spans="1:9" ht="26.25">
      <c r="A89" s="27" t="s">
        <v>433</v>
      </c>
      <c r="B89" s="56" t="s">
        <v>417</v>
      </c>
      <c r="C89" s="56" t="s">
        <v>66</v>
      </c>
      <c r="D89" s="56" t="s">
        <v>88</v>
      </c>
      <c r="E89" s="148" t="s">
        <v>434</v>
      </c>
      <c r="F89" s="149"/>
      <c r="G89" s="55">
        <f aca="true" t="shared" si="6" ref="G89:H93">G90</f>
        <v>48</v>
      </c>
      <c r="H89" s="55">
        <f t="shared" si="6"/>
        <v>34.5</v>
      </c>
      <c r="I89" s="226">
        <f t="shared" si="4"/>
        <v>71.875</v>
      </c>
    </row>
    <row r="90" spans="1:9" ht="26.25">
      <c r="A90" s="27" t="s">
        <v>435</v>
      </c>
      <c r="B90" s="56" t="s">
        <v>417</v>
      </c>
      <c r="C90" s="56" t="s">
        <v>66</v>
      </c>
      <c r="D90" s="56" t="s">
        <v>88</v>
      </c>
      <c r="E90" s="148" t="s">
        <v>436</v>
      </c>
      <c r="F90" s="149"/>
      <c r="G90" s="55">
        <f t="shared" si="6"/>
        <v>48</v>
      </c>
      <c r="H90" s="55">
        <f t="shared" si="6"/>
        <v>34.5</v>
      </c>
      <c r="I90" s="226">
        <f t="shared" si="4"/>
        <v>71.875</v>
      </c>
    </row>
    <row r="91" spans="1:9" ht="12.75">
      <c r="A91" s="27" t="s">
        <v>437</v>
      </c>
      <c r="B91" s="56" t="s">
        <v>417</v>
      </c>
      <c r="C91" s="56" t="s">
        <v>66</v>
      </c>
      <c r="D91" s="56" t="s">
        <v>88</v>
      </c>
      <c r="E91" s="148" t="s">
        <v>438</v>
      </c>
      <c r="F91" s="149"/>
      <c r="G91" s="55">
        <f t="shared" si="6"/>
        <v>48</v>
      </c>
      <c r="H91" s="55">
        <f t="shared" si="6"/>
        <v>34.5</v>
      </c>
      <c r="I91" s="226">
        <f t="shared" si="4"/>
        <v>71.875</v>
      </c>
    </row>
    <row r="92" spans="1:9" ht="26.25">
      <c r="A92" s="27" t="s">
        <v>622</v>
      </c>
      <c r="B92" s="56" t="s">
        <v>417</v>
      </c>
      <c r="C92" s="56" t="s">
        <v>66</v>
      </c>
      <c r="D92" s="56" t="s">
        <v>88</v>
      </c>
      <c r="E92" s="148" t="s">
        <v>438</v>
      </c>
      <c r="F92" s="149" t="s">
        <v>105</v>
      </c>
      <c r="G92" s="55">
        <f t="shared" si="6"/>
        <v>48</v>
      </c>
      <c r="H92" s="55">
        <f t="shared" si="6"/>
        <v>34.5</v>
      </c>
      <c r="I92" s="226">
        <f t="shared" si="4"/>
        <v>71.875</v>
      </c>
    </row>
    <row r="93" spans="1:9" ht="26.25">
      <c r="A93" s="27" t="s">
        <v>99</v>
      </c>
      <c r="B93" s="56" t="s">
        <v>417</v>
      </c>
      <c r="C93" s="56" t="s">
        <v>66</v>
      </c>
      <c r="D93" s="56" t="s">
        <v>88</v>
      </c>
      <c r="E93" s="148" t="s">
        <v>438</v>
      </c>
      <c r="F93" s="149" t="s">
        <v>100</v>
      </c>
      <c r="G93" s="55">
        <f t="shared" si="6"/>
        <v>48</v>
      </c>
      <c r="H93" s="55">
        <f t="shared" si="6"/>
        <v>34.5</v>
      </c>
      <c r="I93" s="226">
        <f t="shared" si="4"/>
        <v>71.875</v>
      </c>
    </row>
    <row r="94" spans="1:9" ht="26.25">
      <c r="A94" s="27" t="s">
        <v>101</v>
      </c>
      <c r="B94" s="56" t="s">
        <v>417</v>
      </c>
      <c r="C94" s="56" t="s">
        <v>66</v>
      </c>
      <c r="D94" s="56" t="s">
        <v>88</v>
      </c>
      <c r="E94" s="148" t="s">
        <v>438</v>
      </c>
      <c r="F94" s="149" t="s">
        <v>102</v>
      </c>
      <c r="G94" s="55">
        <f>'МП пр.5'!G840</f>
        <v>48</v>
      </c>
      <c r="H94" s="55">
        <f>'МП пр.5'!H840</f>
        <v>34.5</v>
      </c>
      <c r="I94" s="226">
        <f t="shared" si="4"/>
        <v>71.875</v>
      </c>
    </row>
    <row r="95" spans="1:9" ht="18" customHeight="1">
      <c r="A95" s="27" t="s">
        <v>367</v>
      </c>
      <c r="B95" s="56" t="s">
        <v>417</v>
      </c>
      <c r="C95" s="56" t="s">
        <v>66</v>
      </c>
      <c r="D95" s="56" t="s">
        <v>88</v>
      </c>
      <c r="E95" s="56" t="s">
        <v>219</v>
      </c>
      <c r="F95" s="56"/>
      <c r="G95" s="55">
        <f aca="true" t="shared" si="7" ref="G95:H99">G96</f>
        <v>50</v>
      </c>
      <c r="H95" s="55">
        <f t="shared" si="7"/>
        <v>0</v>
      </c>
      <c r="I95" s="226">
        <f t="shared" si="4"/>
        <v>0</v>
      </c>
    </row>
    <row r="96" spans="1:9" ht="20.25" customHeight="1">
      <c r="A96" s="27" t="s">
        <v>368</v>
      </c>
      <c r="B96" s="56" t="s">
        <v>417</v>
      </c>
      <c r="C96" s="56" t="s">
        <v>66</v>
      </c>
      <c r="D96" s="56" t="s">
        <v>88</v>
      </c>
      <c r="E96" s="56" t="s">
        <v>365</v>
      </c>
      <c r="F96" s="56"/>
      <c r="G96" s="55">
        <f t="shared" si="7"/>
        <v>50</v>
      </c>
      <c r="H96" s="55">
        <f t="shared" si="7"/>
        <v>0</v>
      </c>
      <c r="I96" s="226">
        <f t="shared" si="4"/>
        <v>0</v>
      </c>
    </row>
    <row r="97" spans="1:9" ht="54.75" customHeight="1">
      <c r="A97" s="27" t="s">
        <v>292</v>
      </c>
      <c r="B97" s="56" t="s">
        <v>417</v>
      </c>
      <c r="C97" s="56" t="s">
        <v>66</v>
      </c>
      <c r="D97" s="56" t="s">
        <v>88</v>
      </c>
      <c r="E97" s="56" t="s">
        <v>366</v>
      </c>
      <c r="F97" s="56"/>
      <c r="G97" s="55">
        <f t="shared" si="7"/>
        <v>50</v>
      </c>
      <c r="H97" s="55">
        <f t="shared" si="7"/>
        <v>0</v>
      </c>
      <c r="I97" s="226">
        <f t="shared" si="4"/>
        <v>0</v>
      </c>
    </row>
    <row r="98" spans="1:9" ht="27" customHeight="1">
      <c r="A98" s="27" t="s">
        <v>103</v>
      </c>
      <c r="B98" s="56" t="s">
        <v>417</v>
      </c>
      <c r="C98" s="56" t="s">
        <v>66</v>
      </c>
      <c r="D98" s="56" t="s">
        <v>88</v>
      </c>
      <c r="E98" s="56" t="s">
        <v>366</v>
      </c>
      <c r="F98" s="56" t="s">
        <v>104</v>
      </c>
      <c r="G98" s="55">
        <f t="shared" si="7"/>
        <v>50</v>
      </c>
      <c r="H98" s="55">
        <f t="shared" si="7"/>
        <v>0</v>
      </c>
      <c r="I98" s="226">
        <f t="shared" si="4"/>
        <v>0</v>
      </c>
    </row>
    <row r="99" spans="1:9" ht="15.75" customHeight="1">
      <c r="A99" s="27" t="s">
        <v>94</v>
      </c>
      <c r="B99" s="56" t="s">
        <v>417</v>
      </c>
      <c r="C99" s="56" t="s">
        <v>66</v>
      </c>
      <c r="D99" s="56" t="s">
        <v>88</v>
      </c>
      <c r="E99" s="56" t="s">
        <v>366</v>
      </c>
      <c r="F99" s="56" t="s">
        <v>95</v>
      </c>
      <c r="G99" s="55">
        <f t="shared" si="7"/>
        <v>50</v>
      </c>
      <c r="H99" s="55">
        <f t="shared" si="7"/>
        <v>0</v>
      </c>
      <c r="I99" s="226">
        <f t="shared" si="4"/>
        <v>0</v>
      </c>
    </row>
    <row r="100" spans="1:9" ht="25.5" customHeight="1">
      <c r="A100" s="27" t="s">
        <v>97</v>
      </c>
      <c r="B100" s="56" t="s">
        <v>417</v>
      </c>
      <c r="C100" s="56" t="s">
        <v>66</v>
      </c>
      <c r="D100" s="56" t="s">
        <v>88</v>
      </c>
      <c r="E100" s="56" t="s">
        <v>366</v>
      </c>
      <c r="F100" s="56" t="s">
        <v>98</v>
      </c>
      <c r="G100" s="55">
        <v>50</v>
      </c>
      <c r="H100" s="55">
        <v>0</v>
      </c>
      <c r="I100" s="226">
        <f t="shared" si="4"/>
        <v>0</v>
      </c>
    </row>
    <row r="101" spans="1:9" ht="28.5" customHeight="1">
      <c r="A101" s="27" t="s">
        <v>424</v>
      </c>
      <c r="B101" s="56" t="s">
        <v>417</v>
      </c>
      <c r="C101" s="56" t="s">
        <v>66</v>
      </c>
      <c r="D101" s="56" t="s">
        <v>88</v>
      </c>
      <c r="E101" s="56" t="s">
        <v>218</v>
      </c>
      <c r="F101" s="56"/>
      <c r="G101" s="55">
        <f>G102</f>
        <v>962.9</v>
      </c>
      <c r="H101" s="55">
        <f>H102</f>
        <v>899.3000000000001</v>
      </c>
      <c r="I101" s="226">
        <f t="shared" si="4"/>
        <v>93.39495274691039</v>
      </c>
    </row>
    <row r="102" spans="1:9" ht="27" customHeight="1">
      <c r="A102" s="27" t="s">
        <v>703</v>
      </c>
      <c r="B102" s="56" t="s">
        <v>417</v>
      </c>
      <c r="C102" s="56" t="s">
        <v>66</v>
      </c>
      <c r="D102" s="56" t="s">
        <v>88</v>
      </c>
      <c r="E102" s="56" t="s">
        <v>704</v>
      </c>
      <c r="F102" s="56"/>
      <c r="G102" s="55">
        <f>G103+G109</f>
        <v>962.9</v>
      </c>
      <c r="H102" s="55">
        <f>H103+H109</f>
        <v>899.3000000000001</v>
      </c>
      <c r="I102" s="226">
        <f t="shared" si="4"/>
        <v>93.39495274691039</v>
      </c>
    </row>
    <row r="103" spans="1:9" ht="12.75">
      <c r="A103" s="27" t="s">
        <v>240</v>
      </c>
      <c r="B103" s="56" t="s">
        <v>417</v>
      </c>
      <c r="C103" s="56" t="s">
        <v>66</v>
      </c>
      <c r="D103" s="56" t="s">
        <v>88</v>
      </c>
      <c r="E103" s="56" t="s">
        <v>705</v>
      </c>
      <c r="F103" s="56"/>
      <c r="G103" s="55">
        <f>G104</f>
        <v>854.9</v>
      </c>
      <c r="H103" s="55">
        <f>H104</f>
        <v>872.1</v>
      </c>
      <c r="I103" s="226">
        <f t="shared" si="4"/>
        <v>102.01193122002574</v>
      </c>
    </row>
    <row r="104" spans="1:9" ht="39">
      <c r="A104" s="27" t="s">
        <v>103</v>
      </c>
      <c r="B104" s="56" t="s">
        <v>417</v>
      </c>
      <c r="C104" s="56" t="s">
        <v>66</v>
      </c>
      <c r="D104" s="56" t="s">
        <v>88</v>
      </c>
      <c r="E104" s="56" t="s">
        <v>705</v>
      </c>
      <c r="F104" s="56" t="s">
        <v>104</v>
      </c>
      <c r="G104" s="55">
        <f>G105</f>
        <v>854.9</v>
      </c>
      <c r="H104" s="55">
        <f>H105</f>
        <v>872.1</v>
      </c>
      <c r="I104" s="226">
        <f t="shared" si="4"/>
        <v>102.01193122002574</v>
      </c>
    </row>
    <row r="105" spans="1:9" ht="12.75">
      <c r="A105" s="27" t="s">
        <v>94</v>
      </c>
      <c r="B105" s="56" t="s">
        <v>417</v>
      </c>
      <c r="C105" s="56" t="s">
        <v>66</v>
      </c>
      <c r="D105" s="56" t="s">
        <v>88</v>
      </c>
      <c r="E105" s="56" t="s">
        <v>705</v>
      </c>
      <c r="F105" s="56" t="s">
        <v>95</v>
      </c>
      <c r="G105" s="55">
        <f>G106+G107+G108</f>
        <v>854.9</v>
      </c>
      <c r="H105" s="55">
        <f>H106+H107+H108</f>
        <v>872.1</v>
      </c>
      <c r="I105" s="226">
        <f t="shared" si="4"/>
        <v>102.01193122002574</v>
      </c>
    </row>
    <row r="106" spans="1:9" s="54" customFormat="1" ht="15.75" customHeight="1">
      <c r="A106" s="27" t="s">
        <v>159</v>
      </c>
      <c r="B106" s="56" t="s">
        <v>417</v>
      </c>
      <c r="C106" s="56" t="s">
        <v>66</v>
      </c>
      <c r="D106" s="56" t="s">
        <v>88</v>
      </c>
      <c r="E106" s="56" t="s">
        <v>705</v>
      </c>
      <c r="F106" s="56" t="s">
        <v>96</v>
      </c>
      <c r="G106" s="55">
        <v>650</v>
      </c>
      <c r="H106" s="55">
        <v>650</v>
      </c>
      <c r="I106" s="226">
        <f t="shared" si="4"/>
        <v>100</v>
      </c>
    </row>
    <row r="107" spans="1:9" ht="26.25">
      <c r="A107" s="27" t="s">
        <v>97</v>
      </c>
      <c r="B107" s="56" t="s">
        <v>417</v>
      </c>
      <c r="C107" s="56" t="s">
        <v>66</v>
      </c>
      <c r="D107" s="56" t="s">
        <v>88</v>
      </c>
      <c r="E107" s="56" t="s">
        <v>705</v>
      </c>
      <c r="F107" s="56" t="s">
        <v>98</v>
      </c>
      <c r="G107" s="55">
        <v>8</v>
      </c>
      <c r="H107" s="55">
        <v>25.2</v>
      </c>
      <c r="I107" s="226">
        <f t="shared" si="4"/>
        <v>315</v>
      </c>
    </row>
    <row r="108" spans="1:9" ht="39">
      <c r="A108" s="27" t="s">
        <v>161</v>
      </c>
      <c r="B108" s="56" t="s">
        <v>417</v>
      </c>
      <c r="C108" s="56" t="s">
        <v>66</v>
      </c>
      <c r="D108" s="56" t="s">
        <v>88</v>
      </c>
      <c r="E108" s="56" t="s">
        <v>705</v>
      </c>
      <c r="F108" s="56" t="s">
        <v>160</v>
      </c>
      <c r="G108" s="55">
        <v>196.9</v>
      </c>
      <c r="H108" s="55">
        <v>196.9</v>
      </c>
      <c r="I108" s="226">
        <f t="shared" si="4"/>
        <v>100</v>
      </c>
    </row>
    <row r="109" spans="1:9" ht="12.75">
      <c r="A109" s="27" t="s">
        <v>241</v>
      </c>
      <c r="B109" s="56" t="s">
        <v>417</v>
      </c>
      <c r="C109" s="56" t="s">
        <v>66</v>
      </c>
      <c r="D109" s="56" t="s">
        <v>88</v>
      </c>
      <c r="E109" s="56" t="s">
        <v>706</v>
      </c>
      <c r="F109" s="56"/>
      <c r="G109" s="55">
        <f aca="true" t="shared" si="8" ref="G109:H111">G110</f>
        <v>108</v>
      </c>
      <c r="H109" s="55">
        <f t="shared" si="8"/>
        <v>27.2</v>
      </c>
      <c r="I109" s="226">
        <f t="shared" si="4"/>
        <v>25.185185185185183</v>
      </c>
    </row>
    <row r="110" spans="1:9" ht="26.25">
      <c r="A110" s="27" t="s">
        <v>622</v>
      </c>
      <c r="B110" s="56" t="s">
        <v>417</v>
      </c>
      <c r="C110" s="56" t="s">
        <v>66</v>
      </c>
      <c r="D110" s="56" t="s">
        <v>88</v>
      </c>
      <c r="E110" s="56" t="s">
        <v>706</v>
      </c>
      <c r="F110" s="56" t="s">
        <v>105</v>
      </c>
      <c r="G110" s="55">
        <f t="shared" si="8"/>
        <v>108</v>
      </c>
      <c r="H110" s="55">
        <f t="shared" si="8"/>
        <v>27.2</v>
      </c>
      <c r="I110" s="226">
        <f t="shared" si="4"/>
        <v>25.185185185185183</v>
      </c>
    </row>
    <row r="111" spans="1:9" ht="26.25">
      <c r="A111" s="27" t="s">
        <v>99</v>
      </c>
      <c r="B111" s="56" t="s">
        <v>417</v>
      </c>
      <c r="C111" s="56" t="s">
        <v>66</v>
      </c>
      <c r="D111" s="56" t="s">
        <v>88</v>
      </c>
      <c r="E111" s="56" t="s">
        <v>706</v>
      </c>
      <c r="F111" s="56" t="s">
        <v>100</v>
      </c>
      <c r="G111" s="55">
        <f t="shared" si="8"/>
        <v>108</v>
      </c>
      <c r="H111" s="55">
        <f t="shared" si="8"/>
        <v>27.2</v>
      </c>
      <c r="I111" s="226">
        <f t="shared" si="4"/>
        <v>25.185185185185183</v>
      </c>
    </row>
    <row r="112" spans="1:9" ht="26.25">
      <c r="A112" s="27" t="s">
        <v>101</v>
      </c>
      <c r="B112" s="56" t="s">
        <v>417</v>
      </c>
      <c r="C112" s="56" t="s">
        <v>66</v>
      </c>
      <c r="D112" s="56" t="s">
        <v>88</v>
      </c>
      <c r="E112" s="56" t="s">
        <v>706</v>
      </c>
      <c r="F112" s="56" t="s">
        <v>102</v>
      </c>
      <c r="G112" s="55">
        <v>108</v>
      </c>
      <c r="H112" s="55">
        <v>27.2</v>
      </c>
      <c r="I112" s="226">
        <f t="shared" si="4"/>
        <v>25.185185185185183</v>
      </c>
    </row>
    <row r="113" spans="1:9" ht="13.5" customHeight="1">
      <c r="A113" s="58" t="s">
        <v>277</v>
      </c>
      <c r="B113" s="60" t="s">
        <v>417</v>
      </c>
      <c r="C113" s="60" t="s">
        <v>67</v>
      </c>
      <c r="D113" s="60" t="s">
        <v>36</v>
      </c>
      <c r="E113" s="73"/>
      <c r="F113" s="150"/>
      <c r="G113" s="61">
        <f aca="true" t="shared" si="9" ref="G113:H116">G114</f>
        <v>375.5</v>
      </c>
      <c r="H113" s="61">
        <f t="shared" si="9"/>
        <v>93.9</v>
      </c>
      <c r="I113" s="226">
        <f t="shared" si="4"/>
        <v>25.00665778961385</v>
      </c>
    </row>
    <row r="114" spans="1:9" ht="13.5" customHeight="1">
      <c r="A114" s="58" t="s">
        <v>274</v>
      </c>
      <c r="B114" s="60" t="s">
        <v>417</v>
      </c>
      <c r="C114" s="60" t="s">
        <v>67</v>
      </c>
      <c r="D114" s="60" t="s">
        <v>70</v>
      </c>
      <c r="E114" s="73"/>
      <c r="F114" s="150"/>
      <c r="G114" s="61">
        <f t="shared" si="9"/>
        <v>375.5</v>
      </c>
      <c r="H114" s="61">
        <f t="shared" si="9"/>
        <v>93.9</v>
      </c>
      <c r="I114" s="226">
        <f t="shared" si="4"/>
        <v>25.00665778961385</v>
      </c>
    </row>
    <row r="115" spans="1:9" ht="13.5" customHeight="1">
      <c r="A115" s="27" t="s">
        <v>426</v>
      </c>
      <c r="B115" s="56" t="s">
        <v>417</v>
      </c>
      <c r="C115" s="56" t="s">
        <v>67</v>
      </c>
      <c r="D115" s="56" t="s">
        <v>70</v>
      </c>
      <c r="E115" s="56" t="s">
        <v>427</v>
      </c>
      <c r="F115" s="150"/>
      <c r="G115" s="61">
        <f t="shared" si="9"/>
        <v>375.5</v>
      </c>
      <c r="H115" s="61">
        <f t="shared" si="9"/>
        <v>93.9</v>
      </c>
      <c r="I115" s="226">
        <f t="shared" si="4"/>
        <v>25.00665778961385</v>
      </c>
    </row>
    <row r="116" spans="1:9" ht="13.5" customHeight="1">
      <c r="A116" s="27" t="s">
        <v>428</v>
      </c>
      <c r="B116" s="56" t="s">
        <v>417</v>
      </c>
      <c r="C116" s="56" t="s">
        <v>67</v>
      </c>
      <c r="D116" s="56" t="s">
        <v>70</v>
      </c>
      <c r="E116" s="56" t="s">
        <v>429</v>
      </c>
      <c r="F116" s="150"/>
      <c r="G116" s="61">
        <f t="shared" si="9"/>
        <v>375.5</v>
      </c>
      <c r="H116" s="61">
        <f t="shared" si="9"/>
        <v>93.9</v>
      </c>
      <c r="I116" s="226">
        <f t="shared" si="4"/>
        <v>25.00665778961385</v>
      </c>
    </row>
    <row r="117" spans="1:9" ht="23.25" customHeight="1">
      <c r="A117" s="27" t="s">
        <v>272</v>
      </c>
      <c r="B117" s="56" t="s">
        <v>417</v>
      </c>
      <c r="C117" s="56" t="s">
        <v>67</v>
      </c>
      <c r="D117" s="56" t="s">
        <v>70</v>
      </c>
      <c r="E117" s="151" t="s">
        <v>273</v>
      </c>
      <c r="F117" s="149"/>
      <c r="G117" s="55">
        <f>G119</f>
        <v>375.5</v>
      </c>
      <c r="H117" s="55">
        <f>H119</f>
        <v>93.9</v>
      </c>
      <c r="I117" s="226">
        <f t="shared" si="4"/>
        <v>25.00665778961385</v>
      </c>
    </row>
    <row r="118" spans="1:9" ht="23.25" customHeight="1">
      <c r="A118" s="27" t="s">
        <v>103</v>
      </c>
      <c r="B118" s="56" t="s">
        <v>417</v>
      </c>
      <c r="C118" s="56" t="s">
        <v>67</v>
      </c>
      <c r="D118" s="56" t="s">
        <v>70</v>
      </c>
      <c r="E118" s="151" t="s">
        <v>273</v>
      </c>
      <c r="F118" s="149" t="s">
        <v>104</v>
      </c>
      <c r="G118" s="55">
        <f>G119</f>
        <v>375.5</v>
      </c>
      <c r="H118" s="55">
        <f>H119</f>
        <v>93.9</v>
      </c>
      <c r="I118" s="226">
        <f t="shared" si="4"/>
        <v>25.00665778961385</v>
      </c>
    </row>
    <row r="119" spans="1:9" ht="13.5" customHeight="1">
      <c r="A119" s="27" t="s">
        <v>94</v>
      </c>
      <c r="B119" s="56" t="s">
        <v>417</v>
      </c>
      <c r="C119" s="56" t="s">
        <v>67</v>
      </c>
      <c r="D119" s="56" t="s">
        <v>70</v>
      </c>
      <c r="E119" s="151" t="s">
        <v>273</v>
      </c>
      <c r="F119" s="56" t="s">
        <v>95</v>
      </c>
      <c r="G119" s="55">
        <f>G120+G121</f>
        <v>375.5</v>
      </c>
      <c r="H119" s="55">
        <f>H120+H121</f>
        <v>93.9</v>
      </c>
      <c r="I119" s="226">
        <f t="shared" si="4"/>
        <v>25.00665778961385</v>
      </c>
    </row>
    <row r="120" spans="1:9" ht="12.75">
      <c r="A120" s="27" t="s">
        <v>159</v>
      </c>
      <c r="B120" s="56" t="s">
        <v>417</v>
      </c>
      <c r="C120" s="56" t="s">
        <v>67</v>
      </c>
      <c r="D120" s="56" t="s">
        <v>70</v>
      </c>
      <c r="E120" s="151" t="s">
        <v>273</v>
      </c>
      <c r="F120" s="56" t="s">
        <v>96</v>
      </c>
      <c r="G120" s="55">
        <v>288.4</v>
      </c>
      <c r="H120" s="55">
        <v>75.9</v>
      </c>
      <c r="I120" s="226">
        <f t="shared" si="4"/>
        <v>26.317614424410547</v>
      </c>
    </row>
    <row r="121" spans="1:9" ht="39">
      <c r="A121" s="27" t="s">
        <v>161</v>
      </c>
      <c r="B121" s="56" t="s">
        <v>417</v>
      </c>
      <c r="C121" s="56" t="s">
        <v>67</v>
      </c>
      <c r="D121" s="56" t="s">
        <v>70</v>
      </c>
      <c r="E121" s="151" t="s">
        <v>273</v>
      </c>
      <c r="F121" s="56" t="s">
        <v>160</v>
      </c>
      <c r="G121" s="55">
        <v>87.1</v>
      </c>
      <c r="H121" s="55">
        <v>18</v>
      </c>
      <c r="I121" s="226">
        <f t="shared" si="4"/>
        <v>20.66590126291619</v>
      </c>
    </row>
    <row r="122" spans="1:9" ht="26.25">
      <c r="A122" s="58" t="s">
        <v>4</v>
      </c>
      <c r="B122" s="60" t="s">
        <v>417</v>
      </c>
      <c r="C122" s="60" t="s">
        <v>70</v>
      </c>
      <c r="D122" s="60" t="s">
        <v>36</v>
      </c>
      <c r="E122" s="56"/>
      <c r="F122" s="56"/>
      <c r="G122" s="61">
        <f>G123</f>
        <v>3867.4</v>
      </c>
      <c r="H122" s="61">
        <f>H123</f>
        <v>2432.4</v>
      </c>
      <c r="I122" s="226">
        <f t="shared" si="4"/>
        <v>62.89496819568703</v>
      </c>
    </row>
    <row r="123" spans="1:9" ht="26.25">
      <c r="A123" s="58" t="s">
        <v>81</v>
      </c>
      <c r="B123" s="60" t="s">
        <v>417</v>
      </c>
      <c r="C123" s="60" t="s">
        <v>70</v>
      </c>
      <c r="D123" s="60" t="s">
        <v>75</v>
      </c>
      <c r="E123" s="56"/>
      <c r="F123" s="56"/>
      <c r="G123" s="61">
        <f>G124+G142+G130+G136</f>
        <v>3867.4</v>
      </c>
      <c r="H123" s="61">
        <f>H124+H142+H130+H136</f>
        <v>2432.4</v>
      </c>
      <c r="I123" s="226">
        <f t="shared" si="4"/>
        <v>62.89496819568703</v>
      </c>
    </row>
    <row r="124" spans="1:9" ht="39">
      <c r="A124" s="27" t="s">
        <v>439</v>
      </c>
      <c r="B124" s="56" t="s">
        <v>417</v>
      </c>
      <c r="C124" s="149" t="s">
        <v>70</v>
      </c>
      <c r="D124" s="149" t="s">
        <v>75</v>
      </c>
      <c r="E124" s="148" t="s">
        <v>172</v>
      </c>
      <c r="F124" s="149"/>
      <c r="G124" s="55">
        <f aca="true" t="shared" si="10" ref="G124:H128">G125</f>
        <v>300</v>
      </c>
      <c r="H124" s="55">
        <f t="shared" si="10"/>
        <v>148.4</v>
      </c>
      <c r="I124" s="226">
        <f t="shared" si="4"/>
        <v>49.46666666666667</v>
      </c>
    </row>
    <row r="125" spans="1:9" ht="39">
      <c r="A125" s="27" t="s">
        <v>440</v>
      </c>
      <c r="B125" s="56" t="s">
        <v>417</v>
      </c>
      <c r="C125" s="149" t="s">
        <v>70</v>
      </c>
      <c r="D125" s="149" t="s">
        <v>75</v>
      </c>
      <c r="E125" s="148" t="s">
        <v>324</v>
      </c>
      <c r="F125" s="149"/>
      <c r="G125" s="55">
        <f t="shared" si="10"/>
        <v>300</v>
      </c>
      <c r="H125" s="55">
        <f t="shared" si="10"/>
        <v>148.4</v>
      </c>
      <c r="I125" s="226">
        <f t="shared" si="4"/>
        <v>49.46666666666667</v>
      </c>
    </row>
    <row r="126" spans="1:9" ht="26.25">
      <c r="A126" s="27" t="s">
        <v>171</v>
      </c>
      <c r="B126" s="56" t="s">
        <v>417</v>
      </c>
      <c r="C126" s="149" t="s">
        <v>70</v>
      </c>
      <c r="D126" s="149" t="s">
        <v>75</v>
      </c>
      <c r="E126" s="148" t="s">
        <v>325</v>
      </c>
      <c r="F126" s="149"/>
      <c r="G126" s="55">
        <f t="shared" si="10"/>
        <v>300</v>
      </c>
      <c r="H126" s="55">
        <f t="shared" si="10"/>
        <v>148.4</v>
      </c>
      <c r="I126" s="226">
        <f t="shared" si="4"/>
        <v>49.46666666666667</v>
      </c>
    </row>
    <row r="127" spans="1:9" ht="26.25">
      <c r="A127" s="27" t="s">
        <v>622</v>
      </c>
      <c r="B127" s="56" t="s">
        <v>417</v>
      </c>
      <c r="C127" s="149" t="s">
        <v>70</v>
      </c>
      <c r="D127" s="149" t="s">
        <v>75</v>
      </c>
      <c r="E127" s="148" t="s">
        <v>325</v>
      </c>
      <c r="F127" s="149" t="s">
        <v>105</v>
      </c>
      <c r="G127" s="55">
        <f t="shared" si="10"/>
        <v>300</v>
      </c>
      <c r="H127" s="55">
        <f t="shared" si="10"/>
        <v>148.4</v>
      </c>
      <c r="I127" s="226">
        <f t="shared" si="4"/>
        <v>49.46666666666667</v>
      </c>
    </row>
    <row r="128" spans="1:9" ht="27" customHeight="1">
      <c r="A128" s="27" t="s">
        <v>99</v>
      </c>
      <c r="B128" s="56" t="s">
        <v>417</v>
      </c>
      <c r="C128" s="149" t="s">
        <v>70</v>
      </c>
      <c r="D128" s="149" t="s">
        <v>75</v>
      </c>
      <c r="E128" s="148" t="s">
        <v>325</v>
      </c>
      <c r="F128" s="149" t="s">
        <v>100</v>
      </c>
      <c r="G128" s="55">
        <f t="shared" si="10"/>
        <v>300</v>
      </c>
      <c r="H128" s="55">
        <f t="shared" si="10"/>
        <v>148.4</v>
      </c>
      <c r="I128" s="226">
        <f t="shared" si="4"/>
        <v>49.46666666666667</v>
      </c>
    </row>
    <row r="129" spans="1:9" ht="26.25">
      <c r="A129" s="27" t="s">
        <v>101</v>
      </c>
      <c r="B129" s="56" t="s">
        <v>417</v>
      </c>
      <c r="C129" s="149" t="s">
        <v>70</v>
      </c>
      <c r="D129" s="149" t="s">
        <v>75</v>
      </c>
      <c r="E129" s="148" t="s">
        <v>325</v>
      </c>
      <c r="F129" s="149" t="s">
        <v>102</v>
      </c>
      <c r="G129" s="55">
        <f>'МП пр.5'!G763</f>
        <v>300</v>
      </c>
      <c r="H129" s="55">
        <f>'МП пр.5'!H763</f>
        <v>148.4</v>
      </c>
      <c r="I129" s="226">
        <f aca="true" t="shared" si="11" ref="I129:I188">H129/G129*100</f>
        <v>49.46666666666667</v>
      </c>
    </row>
    <row r="130" spans="1:9" ht="12.75">
      <c r="A130" s="139" t="s">
        <v>367</v>
      </c>
      <c r="B130" s="57" t="s">
        <v>417</v>
      </c>
      <c r="C130" s="56" t="s">
        <v>70</v>
      </c>
      <c r="D130" s="56" t="s">
        <v>75</v>
      </c>
      <c r="E130" s="56" t="s">
        <v>219</v>
      </c>
      <c r="F130" s="56"/>
      <c r="G130" s="55">
        <f aca="true" t="shared" si="12" ref="G130:H134">G131</f>
        <v>200</v>
      </c>
      <c r="H130" s="55">
        <f t="shared" si="12"/>
        <v>38.6</v>
      </c>
      <c r="I130" s="226">
        <f t="shared" si="11"/>
        <v>19.3</v>
      </c>
    </row>
    <row r="131" spans="1:9" ht="12.75">
      <c r="A131" s="139" t="s">
        <v>368</v>
      </c>
      <c r="B131" s="57" t="s">
        <v>417</v>
      </c>
      <c r="C131" s="56" t="s">
        <v>70</v>
      </c>
      <c r="D131" s="56" t="s">
        <v>75</v>
      </c>
      <c r="E131" s="56" t="s">
        <v>365</v>
      </c>
      <c r="F131" s="56"/>
      <c r="G131" s="55">
        <f t="shared" si="12"/>
        <v>200</v>
      </c>
      <c r="H131" s="55">
        <f t="shared" si="12"/>
        <v>38.6</v>
      </c>
      <c r="I131" s="226">
        <f t="shared" si="11"/>
        <v>19.3</v>
      </c>
    </row>
    <row r="132" spans="1:9" ht="52.5">
      <c r="A132" s="27" t="s">
        <v>441</v>
      </c>
      <c r="B132" s="57" t="s">
        <v>417</v>
      </c>
      <c r="C132" s="56" t="s">
        <v>70</v>
      </c>
      <c r="D132" s="56" t="s">
        <v>75</v>
      </c>
      <c r="E132" s="56" t="s">
        <v>366</v>
      </c>
      <c r="F132" s="56"/>
      <c r="G132" s="55">
        <f t="shared" si="12"/>
        <v>200</v>
      </c>
      <c r="H132" s="55">
        <f t="shared" si="12"/>
        <v>38.6</v>
      </c>
      <c r="I132" s="226">
        <f t="shared" si="11"/>
        <v>19.3</v>
      </c>
    </row>
    <row r="133" spans="1:9" ht="39">
      <c r="A133" s="27" t="s">
        <v>103</v>
      </c>
      <c r="B133" s="57" t="s">
        <v>417</v>
      </c>
      <c r="C133" s="56" t="s">
        <v>70</v>
      </c>
      <c r="D133" s="56" t="s">
        <v>75</v>
      </c>
      <c r="E133" s="56" t="s">
        <v>366</v>
      </c>
      <c r="F133" s="56" t="s">
        <v>104</v>
      </c>
      <c r="G133" s="55">
        <f t="shared" si="12"/>
        <v>200</v>
      </c>
      <c r="H133" s="55">
        <f t="shared" si="12"/>
        <v>38.6</v>
      </c>
      <c r="I133" s="226">
        <f t="shared" si="11"/>
        <v>19.3</v>
      </c>
    </row>
    <row r="134" spans="1:9" ht="12.75">
      <c r="A134" s="27" t="s">
        <v>300</v>
      </c>
      <c r="B134" s="57" t="s">
        <v>417</v>
      </c>
      <c r="C134" s="56" t="s">
        <v>70</v>
      </c>
      <c r="D134" s="56" t="s">
        <v>75</v>
      </c>
      <c r="E134" s="56" t="s">
        <v>366</v>
      </c>
      <c r="F134" s="56" t="s">
        <v>302</v>
      </c>
      <c r="G134" s="55">
        <f t="shared" si="12"/>
        <v>200</v>
      </c>
      <c r="H134" s="55">
        <f t="shared" si="12"/>
        <v>38.6</v>
      </c>
      <c r="I134" s="226">
        <f t="shared" si="11"/>
        <v>19.3</v>
      </c>
    </row>
    <row r="135" spans="1:9" ht="12.75">
      <c r="A135" s="27" t="s">
        <v>442</v>
      </c>
      <c r="B135" s="57" t="s">
        <v>417</v>
      </c>
      <c r="C135" s="56" t="s">
        <v>70</v>
      </c>
      <c r="D135" s="56" t="s">
        <v>75</v>
      </c>
      <c r="E135" s="56" t="s">
        <v>366</v>
      </c>
      <c r="F135" s="56" t="s">
        <v>301</v>
      </c>
      <c r="G135" s="55">
        <v>200</v>
      </c>
      <c r="H135" s="55">
        <v>38.6</v>
      </c>
      <c r="I135" s="226">
        <f t="shared" si="11"/>
        <v>19.3</v>
      </c>
    </row>
    <row r="136" spans="1:9" ht="26.25">
      <c r="A136" s="27" t="s">
        <v>707</v>
      </c>
      <c r="B136" s="56" t="s">
        <v>417</v>
      </c>
      <c r="C136" s="56" t="s">
        <v>70</v>
      </c>
      <c r="D136" s="56" t="s">
        <v>75</v>
      </c>
      <c r="E136" s="56" t="s">
        <v>708</v>
      </c>
      <c r="F136" s="56"/>
      <c r="G136" s="55">
        <f aca="true" t="shared" si="13" ref="G136:H140">G137</f>
        <v>181.9</v>
      </c>
      <c r="H136" s="55">
        <f t="shared" si="13"/>
        <v>181.9</v>
      </c>
      <c r="I136" s="226">
        <f t="shared" si="11"/>
        <v>100</v>
      </c>
    </row>
    <row r="137" spans="1:9" ht="26.25">
      <c r="A137" s="27" t="s">
        <v>255</v>
      </c>
      <c r="B137" s="56" t="s">
        <v>417</v>
      </c>
      <c r="C137" s="56" t="s">
        <v>70</v>
      </c>
      <c r="D137" s="56" t="s">
        <v>75</v>
      </c>
      <c r="E137" s="56" t="s">
        <v>709</v>
      </c>
      <c r="F137" s="56"/>
      <c r="G137" s="55">
        <f t="shared" si="13"/>
        <v>181.9</v>
      </c>
      <c r="H137" s="55">
        <f t="shared" si="13"/>
        <v>181.9</v>
      </c>
      <c r="I137" s="226">
        <f t="shared" si="11"/>
        <v>100</v>
      </c>
    </row>
    <row r="138" spans="1:9" ht="26.25">
      <c r="A138" s="27" t="s">
        <v>710</v>
      </c>
      <c r="B138" s="56" t="s">
        <v>417</v>
      </c>
      <c r="C138" s="56" t="s">
        <v>70</v>
      </c>
      <c r="D138" s="56" t="s">
        <v>75</v>
      </c>
      <c r="E138" s="56" t="s">
        <v>711</v>
      </c>
      <c r="F138" s="56"/>
      <c r="G138" s="55">
        <f t="shared" si="13"/>
        <v>181.9</v>
      </c>
      <c r="H138" s="55">
        <f t="shared" si="13"/>
        <v>181.9</v>
      </c>
      <c r="I138" s="226">
        <f t="shared" si="11"/>
        <v>100</v>
      </c>
    </row>
    <row r="139" spans="1:9" ht="12.75">
      <c r="A139" s="27" t="s">
        <v>129</v>
      </c>
      <c r="B139" s="56" t="s">
        <v>417</v>
      </c>
      <c r="C139" s="56" t="s">
        <v>70</v>
      </c>
      <c r="D139" s="56" t="s">
        <v>75</v>
      </c>
      <c r="E139" s="56" t="s">
        <v>711</v>
      </c>
      <c r="F139" s="56" t="s">
        <v>130</v>
      </c>
      <c r="G139" s="55">
        <f t="shared" si="13"/>
        <v>181.9</v>
      </c>
      <c r="H139" s="55">
        <f t="shared" si="13"/>
        <v>181.9</v>
      </c>
      <c r="I139" s="226">
        <f t="shared" si="11"/>
        <v>100</v>
      </c>
    </row>
    <row r="140" spans="1:9" ht="12.75">
      <c r="A140" s="27" t="s">
        <v>648</v>
      </c>
      <c r="B140" s="56" t="s">
        <v>417</v>
      </c>
      <c r="C140" s="56" t="s">
        <v>70</v>
      </c>
      <c r="D140" s="56" t="s">
        <v>75</v>
      </c>
      <c r="E140" s="56" t="s">
        <v>711</v>
      </c>
      <c r="F140" s="56" t="s">
        <v>649</v>
      </c>
      <c r="G140" s="55">
        <f t="shared" si="13"/>
        <v>181.9</v>
      </c>
      <c r="H140" s="55">
        <f t="shared" si="13"/>
        <v>181.9</v>
      </c>
      <c r="I140" s="226">
        <f t="shared" si="11"/>
        <v>100</v>
      </c>
    </row>
    <row r="141" spans="1:9" ht="27" customHeight="1">
      <c r="A141" s="139" t="s">
        <v>650</v>
      </c>
      <c r="B141" s="56" t="s">
        <v>417</v>
      </c>
      <c r="C141" s="56" t="s">
        <v>70</v>
      </c>
      <c r="D141" s="56" t="s">
        <v>75</v>
      </c>
      <c r="E141" s="56" t="s">
        <v>711</v>
      </c>
      <c r="F141" s="56" t="s">
        <v>651</v>
      </c>
      <c r="G141" s="55">
        <v>181.9</v>
      </c>
      <c r="H141" s="55">
        <v>181.9</v>
      </c>
      <c r="I141" s="226">
        <f t="shared" si="11"/>
        <v>100</v>
      </c>
    </row>
    <row r="142" spans="1:9" ht="26.25">
      <c r="A142" s="27" t="s">
        <v>443</v>
      </c>
      <c r="B142" s="56" t="s">
        <v>417</v>
      </c>
      <c r="C142" s="56" t="s">
        <v>70</v>
      </c>
      <c r="D142" s="56" t="s">
        <v>75</v>
      </c>
      <c r="E142" s="148" t="s">
        <v>223</v>
      </c>
      <c r="F142" s="56"/>
      <c r="G142" s="55">
        <f>G143</f>
        <v>3185.5</v>
      </c>
      <c r="H142" s="55">
        <f>H143</f>
        <v>2063.5</v>
      </c>
      <c r="I142" s="226">
        <f t="shared" si="11"/>
        <v>64.77789985873488</v>
      </c>
    </row>
    <row r="143" spans="1:9" ht="26.25">
      <c r="A143" s="139" t="s">
        <v>444</v>
      </c>
      <c r="B143" s="56" t="s">
        <v>417</v>
      </c>
      <c r="C143" s="56" t="s">
        <v>70</v>
      </c>
      <c r="D143" s="56" t="s">
        <v>75</v>
      </c>
      <c r="E143" s="148" t="s">
        <v>403</v>
      </c>
      <c r="F143" s="56"/>
      <c r="G143" s="55">
        <f>G144</f>
        <v>3185.5</v>
      </c>
      <c r="H143" s="55">
        <f>H144</f>
        <v>2063.5</v>
      </c>
      <c r="I143" s="226">
        <f t="shared" si="11"/>
        <v>64.77789985873488</v>
      </c>
    </row>
    <row r="144" spans="1:9" ht="12.75">
      <c r="A144" s="27" t="s">
        <v>402</v>
      </c>
      <c r="B144" s="56" t="s">
        <v>417</v>
      </c>
      <c r="C144" s="56" t="s">
        <v>70</v>
      </c>
      <c r="D144" s="56" t="s">
        <v>75</v>
      </c>
      <c r="E144" s="148" t="s">
        <v>408</v>
      </c>
      <c r="F144" s="56"/>
      <c r="G144" s="55">
        <f>G145+G149</f>
        <v>3185.5</v>
      </c>
      <c r="H144" s="55">
        <f>H145+H149</f>
        <v>2063.5</v>
      </c>
      <c r="I144" s="226">
        <f t="shared" si="11"/>
        <v>64.77789985873488</v>
      </c>
    </row>
    <row r="145" spans="1:9" ht="39">
      <c r="A145" s="27" t="s">
        <v>103</v>
      </c>
      <c r="B145" s="56" t="s">
        <v>417</v>
      </c>
      <c r="C145" s="56" t="s">
        <v>70</v>
      </c>
      <c r="D145" s="56" t="s">
        <v>75</v>
      </c>
      <c r="E145" s="148" t="s">
        <v>408</v>
      </c>
      <c r="F145" s="56" t="s">
        <v>104</v>
      </c>
      <c r="G145" s="55">
        <f>G146</f>
        <v>2997.2</v>
      </c>
      <c r="H145" s="55">
        <f>H146</f>
        <v>1966.1</v>
      </c>
      <c r="I145" s="226">
        <f t="shared" si="11"/>
        <v>65.59789136527425</v>
      </c>
    </row>
    <row r="146" spans="1:9" ht="12.75">
      <c r="A146" s="27" t="s">
        <v>300</v>
      </c>
      <c r="B146" s="56" t="s">
        <v>417</v>
      </c>
      <c r="C146" s="56" t="s">
        <v>70</v>
      </c>
      <c r="D146" s="56" t="s">
        <v>75</v>
      </c>
      <c r="E146" s="148" t="s">
        <v>408</v>
      </c>
      <c r="F146" s="56" t="s">
        <v>302</v>
      </c>
      <c r="G146" s="55">
        <f>G147+G148</f>
        <v>2997.2</v>
      </c>
      <c r="H146" s="55">
        <f>H147+H148</f>
        <v>1966.1</v>
      </c>
      <c r="I146" s="226">
        <f t="shared" si="11"/>
        <v>65.59789136527425</v>
      </c>
    </row>
    <row r="147" spans="1:9" ht="12.75">
      <c r="A147" s="27" t="s">
        <v>445</v>
      </c>
      <c r="B147" s="56" t="s">
        <v>417</v>
      </c>
      <c r="C147" s="56" t="s">
        <v>70</v>
      </c>
      <c r="D147" s="56" t="s">
        <v>75</v>
      </c>
      <c r="E147" s="148" t="s">
        <v>408</v>
      </c>
      <c r="F147" s="56" t="s">
        <v>303</v>
      </c>
      <c r="G147" s="55">
        <v>2302</v>
      </c>
      <c r="H147" s="55">
        <v>1539.3</v>
      </c>
      <c r="I147" s="226">
        <f t="shared" si="11"/>
        <v>66.86794092093832</v>
      </c>
    </row>
    <row r="148" spans="1:9" ht="26.25">
      <c r="A148" s="27" t="s">
        <v>446</v>
      </c>
      <c r="B148" s="56" t="s">
        <v>417</v>
      </c>
      <c r="C148" s="56" t="s">
        <v>70</v>
      </c>
      <c r="D148" s="56" t="s">
        <v>75</v>
      </c>
      <c r="E148" s="148" t="s">
        <v>408</v>
      </c>
      <c r="F148" s="56" t="s">
        <v>304</v>
      </c>
      <c r="G148" s="55">
        <f>695.2</f>
        <v>695.2</v>
      </c>
      <c r="H148" s="55">
        <v>426.8</v>
      </c>
      <c r="I148" s="226">
        <f t="shared" si="11"/>
        <v>61.392405063291136</v>
      </c>
    </row>
    <row r="149" spans="1:9" ht="26.25">
      <c r="A149" s="27" t="s">
        <v>622</v>
      </c>
      <c r="B149" s="56" t="s">
        <v>417</v>
      </c>
      <c r="C149" s="56" t="s">
        <v>70</v>
      </c>
      <c r="D149" s="56" t="s">
        <v>75</v>
      </c>
      <c r="E149" s="148" t="s">
        <v>408</v>
      </c>
      <c r="F149" s="56" t="s">
        <v>105</v>
      </c>
      <c r="G149" s="55">
        <f>G150</f>
        <v>188.3</v>
      </c>
      <c r="H149" s="55">
        <f>H150</f>
        <v>97.4</v>
      </c>
      <c r="I149" s="226">
        <f t="shared" si="11"/>
        <v>51.725969198088166</v>
      </c>
    </row>
    <row r="150" spans="1:9" ht="26.25">
      <c r="A150" s="27" t="s">
        <v>99</v>
      </c>
      <c r="B150" s="56" t="s">
        <v>417</v>
      </c>
      <c r="C150" s="56" t="s">
        <v>70</v>
      </c>
      <c r="D150" s="56" t="s">
        <v>75</v>
      </c>
      <c r="E150" s="148" t="s">
        <v>408</v>
      </c>
      <c r="F150" s="56" t="s">
        <v>100</v>
      </c>
      <c r="G150" s="55">
        <f>G151</f>
        <v>188.3</v>
      </c>
      <c r="H150" s="55">
        <f>H151</f>
        <v>97.4</v>
      </c>
      <c r="I150" s="226">
        <f t="shared" si="11"/>
        <v>51.725969198088166</v>
      </c>
    </row>
    <row r="151" spans="1:9" ht="26.25">
      <c r="A151" s="27" t="s">
        <v>101</v>
      </c>
      <c r="B151" s="56" t="s">
        <v>417</v>
      </c>
      <c r="C151" s="56" t="s">
        <v>70</v>
      </c>
      <c r="D151" s="56" t="s">
        <v>75</v>
      </c>
      <c r="E151" s="148" t="s">
        <v>408</v>
      </c>
      <c r="F151" s="56" t="s">
        <v>102</v>
      </c>
      <c r="G151" s="55">
        <v>188.3</v>
      </c>
      <c r="H151" s="55">
        <v>97.4</v>
      </c>
      <c r="I151" s="226">
        <f t="shared" si="11"/>
        <v>51.725969198088166</v>
      </c>
    </row>
    <row r="152" spans="1:9" ht="12.75">
      <c r="A152" s="138" t="s">
        <v>5</v>
      </c>
      <c r="B152" s="59" t="s">
        <v>417</v>
      </c>
      <c r="C152" s="59" t="s">
        <v>68</v>
      </c>
      <c r="D152" s="59" t="s">
        <v>36</v>
      </c>
      <c r="E152" s="60"/>
      <c r="F152" s="60"/>
      <c r="G152" s="61">
        <f>G159+G153</f>
        <v>6316.5</v>
      </c>
      <c r="H152" s="61">
        <f>H159+H153</f>
        <v>5982</v>
      </c>
      <c r="I152" s="226">
        <f t="shared" si="11"/>
        <v>94.70434576110188</v>
      </c>
    </row>
    <row r="153" spans="1:9" s="28" customFormat="1" ht="12.75">
      <c r="A153" s="58" t="s">
        <v>578</v>
      </c>
      <c r="B153" s="59" t="s">
        <v>417</v>
      </c>
      <c r="C153" s="59" t="s">
        <v>68</v>
      </c>
      <c r="D153" s="59" t="s">
        <v>76</v>
      </c>
      <c r="E153" s="60"/>
      <c r="F153" s="60"/>
      <c r="G153" s="61">
        <f aca="true" t="shared" si="14" ref="G153:H157">G154</f>
        <v>5762.5</v>
      </c>
      <c r="H153" s="61">
        <f t="shared" si="14"/>
        <v>5762.5</v>
      </c>
      <c r="I153" s="226">
        <f t="shared" si="11"/>
        <v>100</v>
      </c>
    </row>
    <row r="154" spans="1:9" s="28" customFormat="1" ht="26.25">
      <c r="A154" s="27" t="s">
        <v>741</v>
      </c>
      <c r="B154" s="56" t="s">
        <v>417</v>
      </c>
      <c r="C154" s="57" t="s">
        <v>68</v>
      </c>
      <c r="D154" s="57" t="s">
        <v>76</v>
      </c>
      <c r="E154" s="148" t="s">
        <v>742</v>
      </c>
      <c r="F154" s="60"/>
      <c r="G154" s="55">
        <f t="shared" si="14"/>
        <v>5762.5</v>
      </c>
      <c r="H154" s="55">
        <f t="shared" si="14"/>
        <v>5762.5</v>
      </c>
      <c r="I154" s="226">
        <f t="shared" si="11"/>
        <v>100</v>
      </c>
    </row>
    <row r="155" spans="1:9" s="28" customFormat="1" ht="26.25">
      <c r="A155" s="27" t="s">
        <v>743</v>
      </c>
      <c r="B155" s="57" t="s">
        <v>417</v>
      </c>
      <c r="C155" s="57" t="s">
        <v>68</v>
      </c>
      <c r="D155" s="57" t="s">
        <v>76</v>
      </c>
      <c r="E155" s="56" t="s">
        <v>744</v>
      </c>
      <c r="F155" s="60"/>
      <c r="G155" s="55">
        <f t="shared" si="14"/>
        <v>5762.5</v>
      </c>
      <c r="H155" s="55">
        <f t="shared" si="14"/>
        <v>5762.5</v>
      </c>
      <c r="I155" s="226">
        <f t="shared" si="11"/>
        <v>100</v>
      </c>
    </row>
    <row r="156" spans="1:9" s="28" customFormat="1" ht="26.25">
      <c r="A156" s="27" t="s">
        <v>505</v>
      </c>
      <c r="B156" s="56" t="s">
        <v>417</v>
      </c>
      <c r="C156" s="57" t="s">
        <v>68</v>
      </c>
      <c r="D156" s="57" t="s">
        <v>76</v>
      </c>
      <c r="E156" s="56" t="s">
        <v>744</v>
      </c>
      <c r="F156" s="56" t="s">
        <v>506</v>
      </c>
      <c r="G156" s="55">
        <f t="shared" si="14"/>
        <v>5762.5</v>
      </c>
      <c r="H156" s="55">
        <f t="shared" si="14"/>
        <v>5762.5</v>
      </c>
      <c r="I156" s="226">
        <f t="shared" si="11"/>
        <v>100</v>
      </c>
    </row>
    <row r="157" spans="1:9" s="28" customFormat="1" ht="12.75">
      <c r="A157" s="27" t="s">
        <v>507</v>
      </c>
      <c r="B157" s="56" t="s">
        <v>417</v>
      </c>
      <c r="C157" s="57" t="s">
        <v>68</v>
      </c>
      <c r="D157" s="57" t="s">
        <v>76</v>
      </c>
      <c r="E157" s="56" t="s">
        <v>744</v>
      </c>
      <c r="F157" s="56" t="s">
        <v>508</v>
      </c>
      <c r="G157" s="55">
        <f t="shared" si="14"/>
        <v>5762.5</v>
      </c>
      <c r="H157" s="55">
        <f t="shared" si="14"/>
        <v>5762.5</v>
      </c>
      <c r="I157" s="226">
        <f t="shared" si="11"/>
        <v>100</v>
      </c>
    </row>
    <row r="158" spans="1:9" s="28" customFormat="1" ht="26.25">
      <c r="A158" s="27" t="s">
        <v>745</v>
      </c>
      <c r="B158" s="56" t="s">
        <v>417</v>
      </c>
      <c r="C158" s="57" t="s">
        <v>68</v>
      </c>
      <c r="D158" s="57" t="s">
        <v>76</v>
      </c>
      <c r="E158" s="56" t="s">
        <v>744</v>
      </c>
      <c r="F158" s="56" t="s">
        <v>746</v>
      </c>
      <c r="G158" s="55">
        <v>5762.5</v>
      </c>
      <c r="H158" s="55">
        <v>5762.5</v>
      </c>
      <c r="I158" s="226">
        <f t="shared" si="11"/>
        <v>100</v>
      </c>
    </row>
    <row r="159" spans="1:9" ht="18" customHeight="1">
      <c r="A159" s="58" t="s">
        <v>7</v>
      </c>
      <c r="B159" s="59" t="s">
        <v>417</v>
      </c>
      <c r="C159" s="60" t="s">
        <v>68</v>
      </c>
      <c r="D159" s="60" t="s">
        <v>78</v>
      </c>
      <c r="E159" s="148"/>
      <c r="F159" s="56"/>
      <c r="G159" s="61">
        <f>G160+G166</f>
        <v>554</v>
      </c>
      <c r="H159" s="61">
        <f>H160+H166</f>
        <v>219.5</v>
      </c>
      <c r="I159" s="226">
        <f t="shared" si="11"/>
        <v>39.62093862815885</v>
      </c>
    </row>
    <row r="160" spans="1:9" ht="24.75" customHeight="1">
      <c r="A160" s="108" t="s">
        <v>447</v>
      </c>
      <c r="B160" s="57" t="s">
        <v>417</v>
      </c>
      <c r="C160" s="56" t="s">
        <v>68</v>
      </c>
      <c r="D160" s="56" t="s">
        <v>78</v>
      </c>
      <c r="E160" s="148" t="s">
        <v>176</v>
      </c>
      <c r="F160" s="56"/>
      <c r="G160" s="55">
        <f aca="true" t="shared" si="15" ref="G160:H164">G161</f>
        <v>100</v>
      </c>
      <c r="H160" s="55">
        <f t="shared" si="15"/>
        <v>0</v>
      </c>
      <c r="I160" s="226">
        <f t="shared" si="11"/>
        <v>0</v>
      </c>
    </row>
    <row r="161" spans="1:9" ht="44.25" customHeight="1">
      <c r="A161" s="108" t="s">
        <v>267</v>
      </c>
      <c r="B161" s="57" t="s">
        <v>417</v>
      </c>
      <c r="C161" s="56" t="s">
        <v>68</v>
      </c>
      <c r="D161" s="56" t="s">
        <v>78</v>
      </c>
      <c r="E161" s="148" t="s">
        <v>329</v>
      </c>
      <c r="F161" s="56"/>
      <c r="G161" s="55">
        <f t="shared" si="15"/>
        <v>100</v>
      </c>
      <c r="H161" s="55">
        <f t="shared" si="15"/>
        <v>0</v>
      </c>
      <c r="I161" s="226">
        <f t="shared" si="11"/>
        <v>0</v>
      </c>
    </row>
    <row r="162" spans="1:9" ht="28.5" customHeight="1">
      <c r="A162" s="108" t="s">
        <v>448</v>
      </c>
      <c r="B162" s="57" t="s">
        <v>417</v>
      </c>
      <c r="C162" s="56" t="s">
        <v>68</v>
      </c>
      <c r="D162" s="56" t="s">
        <v>78</v>
      </c>
      <c r="E162" s="148" t="s">
        <v>449</v>
      </c>
      <c r="F162" s="56"/>
      <c r="G162" s="55">
        <f t="shared" si="15"/>
        <v>100</v>
      </c>
      <c r="H162" s="55">
        <f t="shared" si="15"/>
        <v>0</v>
      </c>
      <c r="I162" s="226">
        <f t="shared" si="11"/>
        <v>0</v>
      </c>
    </row>
    <row r="163" spans="1:9" ht="12.75">
      <c r="A163" s="27" t="s">
        <v>129</v>
      </c>
      <c r="B163" s="57" t="s">
        <v>417</v>
      </c>
      <c r="C163" s="56" t="s">
        <v>68</v>
      </c>
      <c r="D163" s="56" t="s">
        <v>78</v>
      </c>
      <c r="E163" s="148" t="s">
        <v>449</v>
      </c>
      <c r="F163" s="56" t="s">
        <v>130</v>
      </c>
      <c r="G163" s="55">
        <f t="shared" si="15"/>
        <v>100</v>
      </c>
      <c r="H163" s="55">
        <f t="shared" si="15"/>
        <v>0</v>
      </c>
      <c r="I163" s="226">
        <f t="shared" si="11"/>
        <v>0</v>
      </c>
    </row>
    <row r="164" spans="1:9" s="28" customFormat="1" ht="39">
      <c r="A164" s="27" t="s">
        <v>165</v>
      </c>
      <c r="B164" s="57" t="s">
        <v>417</v>
      </c>
      <c r="C164" s="56" t="s">
        <v>68</v>
      </c>
      <c r="D164" s="56" t="s">
        <v>78</v>
      </c>
      <c r="E164" s="148" t="s">
        <v>449</v>
      </c>
      <c r="F164" s="56" t="s">
        <v>131</v>
      </c>
      <c r="G164" s="55">
        <f t="shared" si="15"/>
        <v>100</v>
      </c>
      <c r="H164" s="55">
        <f t="shared" si="15"/>
        <v>0</v>
      </c>
      <c r="I164" s="226">
        <f t="shared" si="11"/>
        <v>0</v>
      </c>
    </row>
    <row r="165" spans="1:9" s="28" customFormat="1" ht="25.5" customHeight="1">
      <c r="A165" s="27" t="s">
        <v>621</v>
      </c>
      <c r="B165" s="57" t="s">
        <v>417</v>
      </c>
      <c r="C165" s="56" t="s">
        <v>68</v>
      </c>
      <c r="D165" s="56" t="s">
        <v>78</v>
      </c>
      <c r="E165" s="148" t="s">
        <v>449</v>
      </c>
      <c r="F165" s="56" t="s">
        <v>620</v>
      </c>
      <c r="G165" s="55">
        <f>'МП пр.5'!G462</f>
        <v>100</v>
      </c>
      <c r="H165" s="55">
        <f>'МП пр.5'!H462</f>
        <v>0</v>
      </c>
      <c r="I165" s="226">
        <f t="shared" si="11"/>
        <v>0</v>
      </c>
    </row>
    <row r="166" spans="1:9" ht="26.25">
      <c r="A166" s="27" t="str">
        <f>'МП пр.5'!A739</f>
        <v>Муниципальная программа "Развитие торговли  на территории Сусуманского городского округа на 2017 год"</v>
      </c>
      <c r="B166" s="57" t="s">
        <v>417</v>
      </c>
      <c r="C166" s="56" t="s">
        <v>68</v>
      </c>
      <c r="D166" s="56" t="s">
        <v>78</v>
      </c>
      <c r="E166" s="148" t="s">
        <v>177</v>
      </c>
      <c r="F166" s="56"/>
      <c r="G166" s="55">
        <f>G167</f>
        <v>454</v>
      </c>
      <c r="H166" s="55">
        <f>H167</f>
        <v>219.5</v>
      </c>
      <c r="I166" s="226">
        <f t="shared" si="11"/>
        <v>48.348017621145374</v>
      </c>
    </row>
    <row r="167" spans="1:9" s="28" customFormat="1" ht="39">
      <c r="A167" s="27" t="str">
        <f>'МП пр.5'!A740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67" s="57" t="s">
        <v>417</v>
      </c>
      <c r="C167" s="56" t="s">
        <v>68</v>
      </c>
      <c r="D167" s="56" t="s">
        <v>78</v>
      </c>
      <c r="E167" s="148" t="s">
        <v>330</v>
      </c>
      <c r="F167" s="56"/>
      <c r="G167" s="55">
        <f>G168+G172</f>
        <v>454</v>
      </c>
      <c r="H167" s="55">
        <f>H168+H172</f>
        <v>219.5</v>
      </c>
      <c r="I167" s="226">
        <f t="shared" si="11"/>
        <v>48.348017621145374</v>
      </c>
    </row>
    <row r="168" spans="1:9" s="28" customFormat="1" ht="26.25">
      <c r="A168" s="27" t="str">
        <f>'МП пр.5'!A741</f>
        <v>Мероприятия по организации и проведению областных универсальных совместных ярмарок товаров </v>
      </c>
      <c r="B168" s="57" t="s">
        <v>417</v>
      </c>
      <c r="C168" s="56" t="s">
        <v>68</v>
      </c>
      <c r="D168" s="56" t="s">
        <v>78</v>
      </c>
      <c r="E168" s="148" t="s">
        <v>451</v>
      </c>
      <c r="F168" s="56"/>
      <c r="G168" s="55">
        <f aca="true" t="shared" si="16" ref="G168:H170">G169</f>
        <v>404</v>
      </c>
      <c r="H168" s="55">
        <f t="shared" si="16"/>
        <v>205.5</v>
      </c>
      <c r="I168" s="226">
        <f t="shared" si="11"/>
        <v>50.866336633663366</v>
      </c>
    </row>
    <row r="169" spans="1:9" ht="26.25">
      <c r="A169" s="27" t="s">
        <v>622</v>
      </c>
      <c r="B169" s="57" t="s">
        <v>417</v>
      </c>
      <c r="C169" s="56" t="s">
        <v>68</v>
      </c>
      <c r="D169" s="56" t="s">
        <v>78</v>
      </c>
      <c r="E169" s="148" t="s">
        <v>451</v>
      </c>
      <c r="F169" s="56" t="s">
        <v>105</v>
      </c>
      <c r="G169" s="55">
        <f t="shared" si="16"/>
        <v>404</v>
      </c>
      <c r="H169" s="55">
        <f t="shared" si="16"/>
        <v>205.5</v>
      </c>
      <c r="I169" s="226">
        <f t="shared" si="11"/>
        <v>50.866336633663366</v>
      </c>
    </row>
    <row r="170" spans="1:9" ht="26.25">
      <c r="A170" s="27" t="s">
        <v>99</v>
      </c>
      <c r="B170" s="57" t="s">
        <v>417</v>
      </c>
      <c r="C170" s="56" t="s">
        <v>68</v>
      </c>
      <c r="D170" s="56" t="s">
        <v>78</v>
      </c>
      <c r="E170" s="148" t="s">
        <v>451</v>
      </c>
      <c r="F170" s="56" t="s">
        <v>100</v>
      </c>
      <c r="G170" s="55">
        <f t="shared" si="16"/>
        <v>404</v>
      </c>
      <c r="H170" s="55">
        <f t="shared" si="16"/>
        <v>205.5</v>
      </c>
      <c r="I170" s="226">
        <f t="shared" si="11"/>
        <v>50.866336633663366</v>
      </c>
    </row>
    <row r="171" spans="1:9" ht="26.25">
      <c r="A171" s="27" t="s">
        <v>101</v>
      </c>
      <c r="B171" s="57" t="s">
        <v>417</v>
      </c>
      <c r="C171" s="56" t="s">
        <v>68</v>
      </c>
      <c r="D171" s="56" t="s">
        <v>78</v>
      </c>
      <c r="E171" s="148" t="s">
        <v>451</v>
      </c>
      <c r="F171" s="56" t="s">
        <v>102</v>
      </c>
      <c r="G171" s="55">
        <f>'МП пр.5'!G747</f>
        <v>404</v>
      </c>
      <c r="H171" s="55">
        <f>'МП пр.5'!H747</f>
        <v>205.5</v>
      </c>
      <c r="I171" s="226">
        <f t="shared" si="11"/>
        <v>50.866336633663366</v>
      </c>
    </row>
    <row r="172" spans="1:9" s="28" customFormat="1" ht="26.25">
      <c r="A172" s="108" t="str">
        <f>'МП пр.5'!A748</f>
        <v>Мероприятия по организации и проведению областных универсальных совместных ярмарок товаров за счет средств местного бюджета</v>
      </c>
      <c r="B172" s="57" t="s">
        <v>417</v>
      </c>
      <c r="C172" s="56" t="s">
        <v>68</v>
      </c>
      <c r="D172" s="56" t="s">
        <v>78</v>
      </c>
      <c r="E172" s="148" t="s">
        <v>452</v>
      </c>
      <c r="F172" s="56"/>
      <c r="G172" s="55">
        <f aca="true" t="shared" si="17" ref="G172:H174">G173</f>
        <v>50</v>
      </c>
      <c r="H172" s="55">
        <f t="shared" si="17"/>
        <v>14</v>
      </c>
      <c r="I172" s="226">
        <f t="shared" si="11"/>
        <v>28.000000000000004</v>
      </c>
    </row>
    <row r="173" spans="1:9" ht="26.25">
      <c r="A173" s="27" t="s">
        <v>622</v>
      </c>
      <c r="B173" s="57" t="s">
        <v>417</v>
      </c>
      <c r="C173" s="56" t="s">
        <v>68</v>
      </c>
      <c r="D173" s="56" t="s">
        <v>78</v>
      </c>
      <c r="E173" s="148" t="s">
        <v>452</v>
      </c>
      <c r="F173" s="56" t="s">
        <v>105</v>
      </c>
      <c r="G173" s="55">
        <f t="shared" si="17"/>
        <v>50</v>
      </c>
      <c r="H173" s="55">
        <f t="shared" si="17"/>
        <v>14</v>
      </c>
      <c r="I173" s="226">
        <f t="shared" si="11"/>
        <v>28.000000000000004</v>
      </c>
    </row>
    <row r="174" spans="1:9" ht="26.25">
      <c r="A174" s="27" t="s">
        <v>99</v>
      </c>
      <c r="B174" s="57" t="s">
        <v>417</v>
      </c>
      <c r="C174" s="56" t="s">
        <v>68</v>
      </c>
      <c r="D174" s="56" t="s">
        <v>78</v>
      </c>
      <c r="E174" s="148" t="s">
        <v>452</v>
      </c>
      <c r="F174" s="56" t="s">
        <v>100</v>
      </c>
      <c r="G174" s="55">
        <f t="shared" si="17"/>
        <v>50</v>
      </c>
      <c r="H174" s="55">
        <f t="shared" si="17"/>
        <v>14</v>
      </c>
      <c r="I174" s="226">
        <f t="shared" si="11"/>
        <v>28.000000000000004</v>
      </c>
    </row>
    <row r="175" spans="1:9" ht="26.25">
      <c r="A175" s="27" t="s">
        <v>101</v>
      </c>
      <c r="B175" s="57" t="s">
        <v>417</v>
      </c>
      <c r="C175" s="56" t="s">
        <v>68</v>
      </c>
      <c r="D175" s="56" t="s">
        <v>78</v>
      </c>
      <c r="E175" s="148" t="s">
        <v>452</v>
      </c>
      <c r="F175" s="56" t="s">
        <v>102</v>
      </c>
      <c r="G175" s="55">
        <f>'МП пр.5'!G754</f>
        <v>50</v>
      </c>
      <c r="H175" s="55">
        <f>'МП пр.5'!H754</f>
        <v>14</v>
      </c>
      <c r="I175" s="226">
        <f t="shared" si="11"/>
        <v>28.000000000000004</v>
      </c>
    </row>
    <row r="176" spans="1:9" s="28" customFormat="1" ht="18" customHeight="1">
      <c r="A176" s="138" t="s">
        <v>643</v>
      </c>
      <c r="B176" s="59" t="s">
        <v>417</v>
      </c>
      <c r="C176" s="59" t="s">
        <v>72</v>
      </c>
      <c r="D176" s="59" t="s">
        <v>36</v>
      </c>
      <c r="E176" s="73"/>
      <c r="F176" s="60"/>
      <c r="G176" s="61">
        <f>G177+G193</f>
        <v>20404.8</v>
      </c>
      <c r="H176" s="61">
        <f>H177+H193</f>
        <v>14134.4</v>
      </c>
      <c r="I176" s="226">
        <f t="shared" si="11"/>
        <v>69.26997569199405</v>
      </c>
    </row>
    <row r="177" spans="1:9" s="28" customFormat="1" ht="14.25" customHeight="1">
      <c r="A177" s="138" t="s">
        <v>151</v>
      </c>
      <c r="B177" s="59" t="s">
        <v>417</v>
      </c>
      <c r="C177" s="59" t="s">
        <v>72</v>
      </c>
      <c r="D177" s="59" t="s">
        <v>66</v>
      </c>
      <c r="E177" s="148"/>
      <c r="F177" s="56"/>
      <c r="G177" s="61">
        <f aca="true" t="shared" si="18" ref="G177:H182">G178</f>
        <v>343.09999999999997</v>
      </c>
      <c r="H177" s="61">
        <f t="shared" si="18"/>
        <v>334.6</v>
      </c>
      <c r="I177" s="226">
        <f t="shared" si="11"/>
        <v>97.52258816671527</v>
      </c>
    </row>
    <row r="178" spans="1:9" s="28" customFormat="1" ht="16.5" customHeight="1">
      <c r="A178" s="140" t="s">
        <v>210</v>
      </c>
      <c r="B178" s="57" t="s">
        <v>417</v>
      </c>
      <c r="C178" s="57" t="s">
        <v>72</v>
      </c>
      <c r="D178" s="57" t="s">
        <v>66</v>
      </c>
      <c r="E178" s="56" t="s">
        <v>221</v>
      </c>
      <c r="F178" s="56"/>
      <c r="G178" s="55">
        <f>G179+G184</f>
        <v>343.09999999999997</v>
      </c>
      <c r="H178" s="55">
        <f>H179+H184</f>
        <v>334.6</v>
      </c>
      <c r="I178" s="226">
        <f t="shared" si="11"/>
        <v>97.52258816671527</v>
      </c>
    </row>
    <row r="179" spans="1:9" s="28" customFormat="1" ht="15.75" customHeight="1">
      <c r="A179" s="27" t="s">
        <v>287</v>
      </c>
      <c r="B179" s="57" t="s">
        <v>417</v>
      </c>
      <c r="C179" s="57" t="s">
        <v>72</v>
      </c>
      <c r="D179" s="57" t="s">
        <v>66</v>
      </c>
      <c r="E179" s="56" t="s">
        <v>372</v>
      </c>
      <c r="F179" s="56"/>
      <c r="G179" s="55">
        <f t="shared" si="18"/>
        <v>15</v>
      </c>
      <c r="H179" s="55">
        <f t="shared" si="18"/>
        <v>6.6</v>
      </c>
      <c r="I179" s="226">
        <f t="shared" si="11"/>
        <v>44</v>
      </c>
    </row>
    <row r="180" spans="1:9" s="28" customFormat="1" ht="13.5" customHeight="1">
      <c r="A180" s="27" t="s">
        <v>288</v>
      </c>
      <c r="B180" s="57" t="s">
        <v>417</v>
      </c>
      <c r="C180" s="57" t="s">
        <v>72</v>
      </c>
      <c r="D180" s="57" t="s">
        <v>66</v>
      </c>
      <c r="E180" s="56" t="s">
        <v>373</v>
      </c>
      <c r="F180" s="56"/>
      <c r="G180" s="55">
        <f t="shared" si="18"/>
        <v>15</v>
      </c>
      <c r="H180" s="55">
        <f t="shared" si="18"/>
        <v>6.6</v>
      </c>
      <c r="I180" s="226">
        <f t="shared" si="11"/>
        <v>44</v>
      </c>
    </row>
    <row r="181" spans="1:9" s="28" customFormat="1" ht="31.5" customHeight="1">
      <c r="A181" s="27" t="s">
        <v>622</v>
      </c>
      <c r="B181" s="57" t="s">
        <v>417</v>
      </c>
      <c r="C181" s="57" t="s">
        <v>72</v>
      </c>
      <c r="D181" s="57" t="s">
        <v>66</v>
      </c>
      <c r="E181" s="56" t="s">
        <v>373</v>
      </c>
      <c r="F181" s="56" t="s">
        <v>105</v>
      </c>
      <c r="G181" s="55">
        <f t="shared" si="18"/>
        <v>15</v>
      </c>
      <c r="H181" s="55">
        <f t="shared" si="18"/>
        <v>6.6</v>
      </c>
      <c r="I181" s="226">
        <f t="shared" si="11"/>
        <v>44</v>
      </c>
    </row>
    <row r="182" spans="1:9" s="28" customFormat="1" ht="24" customHeight="1">
      <c r="A182" s="27" t="s">
        <v>99</v>
      </c>
      <c r="B182" s="57" t="s">
        <v>417</v>
      </c>
      <c r="C182" s="57" t="s">
        <v>72</v>
      </c>
      <c r="D182" s="57" t="s">
        <v>66</v>
      </c>
      <c r="E182" s="56" t="s">
        <v>373</v>
      </c>
      <c r="F182" s="56" t="s">
        <v>100</v>
      </c>
      <c r="G182" s="55">
        <f t="shared" si="18"/>
        <v>15</v>
      </c>
      <c r="H182" s="55">
        <f t="shared" si="18"/>
        <v>6.6</v>
      </c>
      <c r="I182" s="226">
        <f t="shared" si="11"/>
        <v>44</v>
      </c>
    </row>
    <row r="183" spans="1:9" s="28" customFormat="1" ht="24" customHeight="1">
      <c r="A183" s="27" t="s">
        <v>101</v>
      </c>
      <c r="B183" s="57" t="s">
        <v>417</v>
      </c>
      <c r="C183" s="57" t="s">
        <v>72</v>
      </c>
      <c r="D183" s="57" t="s">
        <v>66</v>
      </c>
      <c r="E183" s="56" t="s">
        <v>373</v>
      </c>
      <c r="F183" s="56" t="s">
        <v>102</v>
      </c>
      <c r="G183" s="55">
        <v>15</v>
      </c>
      <c r="H183" s="55">
        <v>6.6</v>
      </c>
      <c r="I183" s="226">
        <f t="shared" si="11"/>
        <v>44</v>
      </c>
    </row>
    <row r="184" spans="1:9" s="28" customFormat="1" ht="24" customHeight="1">
      <c r="A184" s="27" t="s">
        <v>712</v>
      </c>
      <c r="B184" s="57" t="s">
        <v>417</v>
      </c>
      <c r="C184" s="57" t="s">
        <v>72</v>
      </c>
      <c r="D184" s="57" t="s">
        <v>66</v>
      </c>
      <c r="E184" s="56" t="s">
        <v>714</v>
      </c>
      <c r="F184" s="56"/>
      <c r="G184" s="55">
        <f>G185+G189</f>
        <v>328.09999999999997</v>
      </c>
      <c r="H184" s="55">
        <f>H185+H189</f>
        <v>328</v>
      </c>
      <c r="I184" s="226">
        <f t="shared" si="11"/>
        <v>99.96952148735143</v>
      </c>
    </row>
    <row r="185" spans="1:9" s="28" customFormat="1" ht="24" customHeight="1">
      <c r="A185" s="27" t="s">
        <v>713</v>
      </c>
      <c r="B185" s="57" t="s">
        <v>417</v>
      </c>
      <c r="C185" s="57" t="s">
        <v>72</v>
      </c>
      <c r="D185" s="57" t="s">
        <v>66</v>
      </c>
      <c r="E185" s="56" t="s">
        <v>715</v>
      </c>
      <c r="F185" s="56"/>
      <c r="G185" s="55">
        <f aca="true" t="shared" si="19" ref="G185:H187">G186</f>
        <v>318.7</v>
      </c>
      <c r="H185" s="55">
        <f t="shared" si="19"/>
        <v>318.7</v>
      </c>
      <c r="I185" s="226">
        <f t="shared" si="11"/>
        <v>100</v>
      </c>
    </row>
    <row r="186" spans="1:9" s="28" customFormat="1" ht="24" customHeight="1">
      <c r="A186" s="27" t="s">
        <v>129</v>
      </c>
      <c r="B186" s="57" t="s">
        <v>417</v>
      </c>
      <c r="C186" s="57" t="s">
        <v>72</v>
      </c>
      <c r="D186" s="57" t="s">
        <v>66</v>
      </c>
      <c r="E186" s="56" t="s">
        <v>715</v>
      </c>
      <c r="F186" s="56" t="s">
        <v>130</v>
      </c>
      <c r="G186" s="55">
        <f t="shared" si="19"/>
        <v>318.7</v>
      </c>
      <c r="H186" s="55">
        <f t="shared" si="19"/>
        <v>318.7</v>
      </c>
      <c r="I186" s="226">
        <f t="shared" si="11"/>
        <v>100</v>
      </c>
    </row>
    <row r="187" spans="1:9" s="28" customFormat="1" ht="24" customHeight="1">
      <c r="A187" s="27" t="s">
        <v>648</v>
      </c>
      <c r="B187" s="57" t="s">
        <v>417</v>
      </c>
      <c r="C187" s="57" t="s">
        <v>72</v>
      </c>
      <c r="D187" s="57" t="s">
        <v>66</v>
      </c>
      <c r="E187" s="56" t="s">
        <v>715</v>
      </c>
      <c r="F187" s="56" t="s">
        <v>649</v>
      </c>
      <c r="G187" s="55">
        <f t="shared" si="19"/>
        <v>318.7</v>
      </c>
      <c r="H187" s="55">
        <f t="shared" si="19"/>
        <v>318.7</v>
      </c>
      <c r="I187" s="226">
        <f t="shared" si="11"/>
        <v>100</v>
      </c>
    </row>
    <row r="188" spans="1:9" s="28" customFormat="1" ht="24" customHeight="1">
      <c r="A188" s="141" t="s">
        <v>650</v>
      </c>
      <c r="B188" s="57" t="s">
        <v>417</v>
      </c>
      <c r="C188" s="57" t="s">
        <v>72</v>
      </c>
      <c r="D188" s="57" t="s">
        <v>66</v>
      </c>
      <c r="E188" s="56" t="s">
        <v>715</v>
      </c>
      <c r="F188" s="56" t="s">
        <v>651</v>
      </c>
      <c r="G188" s="55">
        <v>318.7</v>
      </c>
      <c r="H188" s="55">
        <v>318.7</v>
      </c>
      <c r="I188" s="226">
        <f t="shared" si="11"/>
        <v>100</v>
      </c>
    </row>
    <row r="189" spans="1:9" s="28" customFormat="1" ht="24" customHeight="1">
      <c r="A189" s="27" t="s">
        <v>710</v>
      </c>
      <c r="B189" s="56" t="s">
        <v>417</v>
      </c>
      <c r="C189" s="57" t="s">
        <v>72</v>
      </c>
      <c r="D189" s="57" t="s">
        <v>66</v>
      </c>
      <c r="E189" s="56" t="s">
        <v>716</v>
      </c>
      <c r="F189" s="56"/>
      <c r="G189" s="55">
        <f aca="true" t="shared" si="20" ref="G189:H191">G190</f>
        <v>9.4</v>
      </c>
      <c r="H189" s="55">
        <f t="shared" si="20"/>
        <v>9.3</v>
      </c>
      <c r="I189" s="226">
        <f aca="true" t="shared" si="21" ref="I189:I252">H189/G189*100</f>
        <v>98.93617021276596</v>
      </c>
    </row>
    <row r="190" spans="1:9" s="28" customFormat="1" ht="24" customHeight="1">
      <c r="A190" s="27" t="s">
        <v>129</v>
      </c>
      <c r="B190" s="56" t="s">
        <v>417</v>
      </c>
      <c r="C190" s="57" t="s">
        <v>72</v>
      </c>
      <c r="D190" s="57" t="s">
        <v>66</v>
      </c>
      <c r="E190" s="56" t="s">
        <v>716</v>
      </c>
      <c r="F190" s="56" t="s">
        <v>130</v>
      </c>
      <c r="G190" s="55">
        <f t="shared" si="20"/>
        <v>9.4</v>
      </c>
      <c r="H190" s="55">
        <f t="shared" si="20"/>
        <v>9.3</v>
      </c>
      <c r="I190" s="226">
        <f t="shared" si="21"/>
        <v>98.93617021276596</v>
      </c>
    </row>
    <row r="191" spans="1:9" s="28" customFormat="1" ht="24" customHeight="1">
      <c r="A191" s="27" t="s">
        <v>648</v>
      </c>
      <c r="B191" s="56" t="s">
        <v>417</v>
      </c>
      <c r="C191" s="57" t="s">
        <v>72</v>
      </c>
      <c r="D191" s="57" t="s">
        <v>66</v>
      </c>
      <c r="E191" s="56" t="s">
        <v>716</v>
      </c>
      <c r="F191" s="56" t="s">
        <v>649</v>
      </c>
      <c r="G191" s="55">
        <f t="shared" si="20"/>
        <v>9.4</v>
      </c>
      <c r="H191" s="55">
        <f t="shared" si="20"/>
        <v>9.3</v>
      </c>
      <c r="I191" s="226">
        <f t="shared" si="21"/>
        <v>98.93617021276596</v>
      </c>
    </row>
    <row r="192" spans="1:9" s="28" customFormat="1" ht="24" customHeight="1">
      <c r="A192" s="141" t="s">
        <v>650</v>
      </c>
      <c r="B192" s="56" t="s">
        <v>417</v>
      </c>
      <c r="C192" s="57" t="s">
        <v>72</v>
      </c>
      <c r="D192" s="57" t="s">
        <v>66</v>
      </c>
      <c r="E192" s="56" t="s">
        <v>716</v>
      </c>
      <c r="F192" s="56" t="s">
        <v>651</v>
      </c>
      <c r="G192" s="55">
        <v>9.4</v>
      </c>
      <c r="H192" s="55">
        <v>9.3</v>
      </c>
      <c r="I192" s="226">
        <f t="shared" si="21"/>
        <v>98.93617021276596</v>
      </c>
    </row>
    <row r="193" spans="1:9" s="28" customFormat="1" ht="15.75" customHeight="1">
      <c r="A193" s="58" t="s">
        <v>212</v>
      </c>
      <c r="B193" s="59" t="s">
        <v>417</v>
      </c>
      <c r="C193" s="59" t="s">
        <v>72</v>
      </c>
      <c r="D193" s="59" t="s">
        <v>67</v>
      </c>
      <c r="E193" s="60"/>
      <c r="F193" s="60"/>
      <c r="G193" s="61">
        <f>G194+G204</f>
        <v>20061.7</v>
      </c>
      <c r="H193" s="61">
        <f>H194+H204</f>
        <v>13799.8</v>
      </c>
      <c r="I193" s="226">
        <f t="shared" si="21"/>
        <v>68.78679274438358</v>
      </c>
    </row>
    <row r="194" spans="1:9" s="28" customFormat="1" ht="12" customHeight="1">
      <c r="A194" s="27" t="s">
        <v>426</v>
      </c>
      <c r="B194" s="57" t="s">
        <v>417</v>
      </c>
      <c r="C194" s="57" t="s">
        <v>72</v>
      </c>
      <c r="D194" s="57" t="s">
        <v>67</v>
      </c>
      <c r="E194" s="56" t="s">
        <v>427</v>
      </c>
      <c r="F194" s="56"/>
      <c r="G194" s="55">
        <f>G195</f>
        <v>5899.8</v>
      </c>
      <c r="H194" s="55">
        <f>H195</f>
        <v>5899.8</v>
      </c>
      <c r="I194" s="226">
        <f t="shared" si="21"/>
        <v>100</v>
      </c>
    </row>
    <row r="195" spans="1:9" s="28" customFormat="1" ht="24" customHeight="1">
      <c r="A195" s="27" t="s">
        <v>717</v>
      </c>
      <c r="B195" s="57" t="s">
        <v>417</v>
      </c>
      <c r="C195" s="57" t="s">
        <v>72</v>
      </c>
      <c r="D195" s="57" t="s">
        <v>67</v>
      </c>
      <c r="E195" s="56" t="s">
        <v>718</v>
      </c>
      <c r="F195" s="56"/>
      <c r="G195" s="55">
        <f>G196+G200</f>
        <v>5899.8</v>
      </c>
      <c r="H195" s="55">
        <f>H196+H200</f>
        <v>5899.8</v>
      </c>
      <c r="I195" s="226">
        <f t="shared" si="21"/>
        <v>100</v>
      </c>
    </row>
    <row r="196" spans="1:9" s="28" customFormat="1" ht="24" customHeight="1">
      <c r="A196" s="27" t="s">
        <v>719</v>
      </c>
      <c r="B196" s="57" t="s">
        <v>417</v>
      </c>
      <c r="C196" s="57" t="s">
        <v>72</v>
      </c>
      <c r="D196" s="57" t="s">
        <v>67</v>
      </c>
      <c r="E196" s="56" t="s">
        <v>720</v>
      </c>
      <c r="F196" s="56"/>
      <c r="G196" s="55">
        <f aca="true" t="shared" si="22" ref="G196:H198">G197</f>
        <v>5749.5</v>
      </c>
      <c r="H196" s="55">
        <f t="shared" si="22"/>
        <v>5749.5</v>
      </c>
      <c r="I196" s="226">
        <f t="shared" si="21"/>
        <v>100</v>
      </c>
    </row>
    <row r="197" spans="1:9" s="28" customFormat="1" ht="15" customHeight="1">
      <c r="A197" s="27" t="s">
        <v>129</v>
      </c>
      <c r="B197" s="57" t="s">
        <v>417</v>
      </c>
      <c r="C197" s="57" t="s">
        <v>72</v>
      </c>
      <c r="D197" s="57" t="s">
        <v>67</v>
      </c>
      <c r="E197" s="56" t="s">
        <v>720</v>
      </c>
      <c r="F197" s="56" t="s">
        <v>130</v>
      </c>
      <c r="G197" s="55">
        <f t="shared" si="22"/>
        <v>5749.5</v>
      </c>
      <c r="H197" s="55">
        <f t="shared" si="22"/>
        <v>5749.5</v>
      </c>
      <c r="I197" s="226">
        <f t="shared" si="21"/>
        <v>100</v>
      </c>
    </row>
    <row r="198" spans="1:9" s="28" customFormat="1" ht="24" customHeight="1">
      <c r="A198" s="27" t="s">
        <v>165</v>
      </c>
      <c r="B198" s="57" t="s">
        <v>417</v>
      </c>
      <c r="C198" s="57" t="s">
        <v>72</v>
      </c>
      <c r="D198" s="57" t="s">
        <v>67</v>
      </c>
      <c r="E198" s="56" t="s">
        <v>720</v>
      </c>
      <c r="F198" s="56" t="s">
        <v>131</v>
      </c>
      <c r="G198" s="55">
        <f t="shared" si="22"/>
        <v>5749.5</v>
      </c>
      <c r="H198" s="55">
        <f t="shared" si="22"/>
        <v>5749.5</v>
      </c>
      <c r="I198" s="226">
        <f t="shared" si="21"/>
        <v>100</v>
      </c>
    </row>
    <row r="199" spans="1:9" s="28" customFormat="1" ht="24" customHeight="1">
      <c r="A199" s="27" t="s">
        <v>621</v>
      </c>
      <c r="B199" s="57" t="s">
        <v>417</v>
      </c>
      <c r="C199" s="57" t="s">
        <v>72</v>
      </c>
      <c r="D199" s="57" t="s">
        <v>67</v>
      </c>
      <c r="E199" s="56" t="s">
        <v>720</v>
      </c>
      <c r="F199" s="56" t="s">
        <v>620</v>
      </c>
      <c r="G199" s="55">
        <v>5749.5</v>
      </c>
      <c r="H199" s="55">
        <v>5749.5</v>
      </c>
      <c r="I199" s="226">
        <f t="shared" si="21"/>
        <v>100</v>
      </c>
    </row>
    <row r="200" spans="1:9" s="28" customFormat="1" ht="14.25" customHeight="1">
      <c r="A200" s="27" t="s">
        <v>710</v>
      </c>
      <c r="B200" s="56" t="s">
        <v>417</v>
      </c>
      <c r="C200" s="57" t="s">
        <v>72</v>
      </c>
      <c r="D200" s="57" t="s">
        <v>67</v>
      </c>
      <c r="E200" s="56" t="s">
        <v>721</v>
      </c>
      <c r="F200" s="56"/>
      <c r="G200" s="55">
        <f aca="true" t="shared" si="23" ref="G200:H202">G201</f>
        <v>150.3</v>
      </c>
      <c r="H200" s="55">
        <f t="shared" si="23"/>
        <v>150.3</v>
      </c>
      <c r="I200" s="226">
        <f t="shared" si="21"/>
        <v>100</v>
      </c>
    </row>
    <row r="201" spans="1:9" s="28" customFormat="1" ht="14.25" customHeight="1">
      <c r="A201" s="27" t="s">
        <v>129</v>
      </c>
      <c r="B201" s="56" t="s">
        <v>417</v>
      </c>
      <c r="C201" s="57" t="s">
        <v>72</v>
      </c>
      <c r="D201" s="57" t="s">
        <v>67</v>
      </c>
      <c r="E201" s="56" t="s">
        <v>721</v>
      </c>
      <c r="F201" s="56" t="s">
        <v>130</v>
      </c>
      <c r="G201" s="55">
        <f t="shared" si="23"/>
        <v>150.3</v>
      </c>
      <c r="H201" s="55">
        <f t="shared" si="23"/>
        <v>150.3</v>
      </c>
      <c r="I201" s="226">
        <f t="shared" si="21"/>
        <v>100</v>
      </c>
    </row>
    <row r="202" spans="1:9" s="28" customFormat="1" ht="14.25" customHeight="1">
      <c r="A202" s="27" t="s">
        <v>648</v>
      </c>
      <c r="B202" s="56" t="s">
        <v>417</v>
      </c>
      <c r="C202" s="57" t="s">
        <v>72</v>
      </c>
      <c r="D202" s="57" t="s">
        <v>67</v>
      </c>
      <c r="E202" s="56" t="s">
        <v>721</v>
      </c>
      <c r="F202" s="56" t="s">
        <v>649</v>
      </c>
      <c r="G202" s="55">
        <f t="shared" si="23"/>
        <v>150.3</v>
      </c>
      <c r="H202" s="55">
        <f t="shared" si="23"/>
        <v>150.3</v>
      </c>
      <c r="I202" s="226">
        <f t="shared" si="21"/>
        <v>100</v>
      </c>
    </row>
    <row r="203" spans="1:9" s="28" customFormat="1" ht="30.75" customHeight="1">
      <c r="A203" s="141" t="s">
        <v>650</v>
      </c>
      <c r="B203" s="56" t="s">
        <v>417</v>
      </c>
      <c r="C203" s="57" t="s">
        <v>72</v>
      </c>
      <c r="D203" s="57" t="s">
        <v>67</v>
      </c>
      <c r="E203" s="56" t="s">
        <v>721</v>
      </c>
      <c r="F203" s="56" t="s">
        <v>651</v>
      </c>
      <c r="G203" s="55">
        <v>150.3</v>
      </c>
      <c r="H203" s="55">
        <v>150.3</v>
      </c>
      <c r="I203" s="226">
        <f t="shared" si="21"/>
        <v>100</v>
      </c>
    </row>
    <row r="204" spans="1:9" s="28" customFormat="1" ht="25.5" customHeight="1">
      <c r="A204" s="141" t="s">
        <v>646</v>
      </c>
      <c r="B204" s="56" t="s">
        <v>417</v>
      </c>
      <c r="C204" s="57" t="s">
        <v>72</v>
      </c>
      <c r="D204" s="57" t="s">
        <v>67</v>
      </c>
      <c r="E204" s="56" t="s">
        <v>767</v>
      </c>
      <c r="F204" s="56"/>
      <c r="G204" s="55">
        <f aca="true" t="shared" si="24" ref="G204:H207">G205</f>
        <v>14161.9</v>
      </c>
      <c r="H204" s="55">
        <f t="shared" si="24"/>
        <v>7900</v>
      </c>
      <c r="I204" s="226">
        <f t="shared" si="21"/>
        <v>55.78347538112824</v>
      </c>
    </row>
    <row r="205" spans="1:9" s="28" customFormat="1" ht="36.75" customHeight="1">
      <c r="A205" s="141" t="s">
        <v>647</v>
      </c>
      <c r="B205" s="56" t="s">
        <v>417</v>
      </c>
      <c r="C205" s="57" t="s">
        <v>72</v>
      </c>
      <c r="D205" s="57" t="s">
        <v>67</v>
      </c>
      <c r="E205" s="56" t="s">
        <v>768</v>
      </c>
      <c r="F205" s="56"/>
      <c r="G205" s="55">
        <f t="shared" si="24"/>
        <v>14161.9</v>
      </c>
      <c r="H205" s="55">
        <f t="shared" si="24"/>
        <v>7900</v>
      </c>
      <c r="I205" s="226">
        <f t="shared" si="21"/>
        <v>55.78347538112824</v>
      </c>
    </row>
    <row r="206" spans="1:9" s="28" customFormat="1" ht="24" customHeight="1">
      <c r="A206" s="27" t="s">
        <v>129</v>
      </c>
      <c r="B206" s="56" t="s">
        <v>417</v>
      </c>
      <c r="C206" s="57" t="s">
        <v>72</v>
      </c>
      <c r="D206" s="57" t="s">
        <v>67</v>
      </c>
      <c r="E206" s="56" t="s">
        <v>768</v>
      </c>
      <c r="F206" s="56" t="s">
        <v>130</v>
      </c>
      <c r="G206" s="55">
        <f t="shared" si="24"/>
        <v>14161.9</v>
      </c>
      <c r="H206" s="55">
        <f t="shared" si="24"/>
        <v>7900</v>
      </c>
      <c r="I206" s="226">
        <f t="shared" si="21"/>
        <v>55.78347538112824</v>
      </c>
    </row>
    <row r="207" spans="1:9" s="28" customFormat="1" ht="24" customHeight="1">
      <c r="A207" s="27" t="s">
        <v>648</v>
      </c>
      <c r="B207" s="56" t="s">
        <v>417</v>
      </c>
      <c r="C207" s="57" t="s">
        <v>72</v>
      </c>
      <c r="D207" s="57" t="s">
        <v>67</v>
      </c>
      <c r="E207" s="56" t="s">
        <v>768</v>
      </c>
      <c r="F207" s="56" t="s">
        <v>649</v>
      </c>
      <c r="G207" s="55">
        <f t="shared" si="24"/>
        <v>14161.9</v>
      </c>
      <c r="H207" s="55">
        <f t="shared" si="24"/>
        <v>7900</v>
      </c>
      <c r="I207" s="226">
        <f t="shared" si="21"/>
        <v>55.78347538112824</v>
      </c>
    </row>
    <row r="208" spans="1:9" s="28" customFormat="1" ht="24" customHeight="1">
      <c r="A208" s="141" t="s">
        <v>650</v>
      </c>
      <c r="B208" s="56" t="s">
        <v>417</v>
      </c>
      <c r="C208" s="57" t="s">
        <v>72</v>
      </c>
      <c r="D208" s="57" t="s">
        <v>67</v>
      </c>
      <c r="E208" s="56" t="s">
        <v>768</v>
      </c>
      <c r="F208" s="56" t="s">
        <v>651</v>
      </c>
      <c r="G208" s="55">
        <v>14161.9</v>
      </c>
      <c r="H208" s="55">
        <v>7900</v>
      </c>
      <c r="I208" s="226">
        <f t="shared" si="21"/>
        <v>55.78347538112824</v>
      </c>
    </row>
    <row r="209" spans="1:9" ht="18.75" customHeight="1">
      <c r="A209" s="58" t="s">
        <v>8</v>
      </c>
      <c r="B209" s="60" t="s">
        <v>417</v>
      </c>
      <c r="C209" s="150" t="s">
        <v>69</v>
      </c>
      <c r="D209" s="150" t="s">
        <v>36</v>
      </c>
      <c r="E209" s="73"/>
      <c r="F209" s="150"/>
      <c r="G209" s="61">
        <f aca="true" t="shared" si="25" ref="G209:H214">G210</f>
        <v>1752.9</v>
      </c>
      <c r="H209" s="61">
        <f t="shared" si="25"/>
        <v>1279</v>
      </c>
      <c r="I209" s="226">
        <f t="shared" si="21"/>
        <v>72.96480118660506</v>
      </c>
    </row>
    <row r="210" spans="1:9" ht="12.75">
      <c r="A210" s="58" t="s">
        <v>11</v>
      </c>
      <c r="B210" s="60" t="s">
        <v>417</v>
      </c>
      <c r="C210" s="150" t="s">
        <v>69</v>
      </c>
      <c r="D210" s="150" t="s">
        <v>75</v>
      </c>
      <c r="E210" s="73"/>
      <c r="F210" s="150"/>
      <c r="G210" s="61">
        <f t="shared" si="25"/>
        <v>1752.9</v>
      </c>
      <c r="H210" s="61">
        <f t="shared" si="25"/>
        <v>1279</v>
      </c>
      <c r="I210" s="226">
        <f t="shared" si="21"/>
        <v>72.96480118660506</v>
      </c>
    </row>
    <row r="211" spans="1:9" ht="26.25">
      <c r="A211" s="108" t="s">
        <v>453</v>
      </c>
      <c r="B211" s="56" t="s">
        <v>417</v>
      </c>
      <c r="C211" s="56" t="s">
        <v>69</v>
      </c>
      <c r="D211" s="56" t="s">
        <v>75</v>
      </c>
      <c r="E211" s="56" t="s">
        <v>454</v>
      </c>
      <c r="F211" s="56"/>
      <c r="G211" s="55">
        <f t="shared" si="25"/>
        <v>1752.9</v>
      </c>
      <c r="H211" s="55">
        <f t="shared" si="25"/>
        <v>1279</v>
      </c>
      <c r="I211" s="226">
        <f t="shared" si="21"/>
        <v>72.96480118660506</v>
      </c>
    </row>
    <row r="212" spans="1:9" ht="26.25">
      <c r="A212" s="27" t="s">
        <v>455</v>
      </c>
      <c r="B212" s="56" t="s">
        <v>417</v>
      </c>
      <c r="C212" s="56" t="s">
        <v>69</v>
      </c>
      <c r="D212" s="56" t="s">
        <v>75</v>
      </c>
      <c r="E212" s="56" t="s">
        <v>512</v>
      </c>
      <c r="F212" s="56"/>
      <c r="G212" s="55">
        <f t="shared" si="25"/>
        <v>1752.9</v>
      </c>
      <c r="H212" s="55">
        <f t="shared" si="25"/>
        <v>1279</v>
      </c>
      <c r="I212" s="226">
        <f t="shared" si="21"/>
        <v>72.96480118660506</v>
      </c>
    </row>
    <row r="213" spans="1:9" ht="39">
      <c r="A213" s="27" t="s">
        <v>456</v>
      </c>
      <c r="B213" s="56" t="s">
        <v>417</v>
      </c>
      <c r="C213" s="56" t="s">
        <v>69</v>
      </c>
      <c r="D213" s="56" t="s">
        <v>75</v>
      </c>
      <c r="E213" s="56" t="s">
        <v>626</v>
      </c>
      <c r="F213" s="56"/>
      <c r="G213" s="55">
        <f t="shared" si="25"/>
        <v>1752.9</v>
      </c>
      <c r="H213" s="55">
        <f t="shared" si="25"/>
        <v>1279</v>
      </c>
      <c r="I213" s="226">
        <f t="shared" si="21"/>
        <v>72.96480118660506</v>
      </c>
    </row>
    <row r="214" spans="1:9" ht="45.75" customHeight="1">
      <c r="A214" s="27" t="s">
        <v>103</v>
      </c>
      <c r="B214" s="56" t="s">
        <v>417</v>
      </c>
      <c r="C214" s="56" t="s">
        <v>69</v>
      </c>
      <c r="D214" s="56" t="s">
        <v>75</v>
      </c>
      <c r="E214" s="56" t="s">
        <v>626</v>
      </c>
      <c r="F214" s="56" t="s">
        <v>104</v>
      </c>
      <c r="G214" s="55">
        <f t="shared" si="25"/>
        <v>1752.9</v>
      </c>
      <c r="H214" s="55">
        <f t="shared" si="25"/>
        <v>1279</v>
      </c>
      <c r="I214" s="226">
        <f t="shared" si="21"/>
        <v>72.96480118660506</v>
      </c>
    </row>
    <row r="215" spans="1:9" ht="12.75">
      <c r="A215" s="27" t="s">
        <v>94</v>
      </c>
      <c r="B215" s="56" t="s">
        <v>417</v>
      </c>
      <c r="C215" s="56" t="s">
        <v>69</v>
      </c>
      <c r="D215" s="56" t="s">
        <v>75</v>
      </c>
      <c r="E215" s="56" t="s">
        <v>626</v>
      </c>
      <c r="F215" s="56" t="s">
        <v>95</v>
      </c>
      <c r="G215" s="55">
        <f>G216+G217</f>
        <v>1752.9</v>
      </c>
      <c r="H215" s="55">
        <f>H216+H217</f>
        <v>1279</v>
      </c>
      <c r="I215" s="226">
        <f t="shared" si="21"/>
        <v>72.96480118660506</v>
      </c>
    </row>
    <row r="216" spans="1:9" ht="12.75">
      <c r="A216" s="27" t="s">
        <v>159</v>
      </c>
      <c r="B216" s="56" t="s">
        <v>417</v>
      </c>
      <c r="C216" s="56" t="s">
        <v>69</v>
      </c>
      <c r="D216" s="56" t="s">
        <v>75</v>
      </c>
      <c r="E216" s="56" t="s">
        <v>626</v>
      </c>
      <c r="F216" s="56" t="s">
        <v>96</v>
      </c>
      <c r="G216" s="55">
        <f>'МП пр.5'!G233</f>
        <v>1346.3</v>
      </c>
      <c r="H216" s="55">
        <f>'МП пр.5'!H233</f>
        <v>896.8</v>
      </c>
      <c r="I216" s="226">
        <f t="shared" si="21"/>
        <v>66.61219639010622</v>
      </c>
    </row>
    <row r="217" spans="1:9" ht="39">
      <c r="A217" s="27" t="s">
        <v>161</v>
      </c>
      <c r="B217" s="56" t="s">
        <v>417</v>
      </c>
      <c r="C217" s="56" t="s">
        <v>69</v>
      </c>
      <c r="D217" s="56" t="s">
        <v>75</v>
      </c>
      <c r="E217" s="56" t="s">
        <v>626</v>
      </c>
      <c r="F217" s="56" t="s">
        <v>160</v>
      </c>
      <c r="G217" s="55">
        <f>'МП пр.5'!G235</f>
        <v>406.6</v>
      </c>
      <c r="H217" s="55">
        <f>'МП пр.5'!H235</f>
        <v>382.2</v>
      </c>
      <c r="I217" s="226">
        <f t="shared" si="21"/>
        <v>93.9990162321692</v>
      </c>
    </row>
    <row r="218" spans="1:9" ht="12.75">
      <c r="A218" s="58" t="s">
        <v>62</v>
      </c>
      <c r="B218" s="60" t="s">
        <v>417</v>
      </c>
      <c r="C218" s="60" t="s">
        <v>71</v>
      </c>
      <c r="D218" s="60" t="s">
        <v>36</v>
      </c>
      <c r="E218" s="56"/>
      <c r="F218" s="56"/>
      <c r="G218" s="61">
        <f>G220+G225+G237</f>
        <v>7131</v>
      </c>
      <c r="H218" s="61">
        <f>H220+H225+H237</f>
        <v>5005.2</v>
      </c>
      <c r="I218" s="226">
        <f t="shared" si="21"/>
        <v>70.18931426167437</v>
      </c>
    </row>
    <row r="219" spans="1:9" ht="13.5" customHeight="1">
      <c r="A219" s="58" t="s">
        <v>58</v>
      </c>
      <c r="B219" s="60" t="s">
        <v>417</v>
      </c>
      <c r="C219" s="60" t="s">
        <v>71</v>
      </c>
      <c r="D219" s="60" t="s">
        <v>66</v>
      </c>
      <c r="E219" s="56"/>
      <c r="F219" s="56"/>
      <c r="G219" s="61">
        <f aca="true" t="shared" si="26" ref="G219:H223">G220</f>
        <v>3500</v>
      </c>
      <c r="H219" s="61">
        <f t="shared" si="26"/>
        <v>2569.7</v>
      </c>
      <c r="I219" s="226">
        <f t="shared" si="21"/>
        <v>73.42</v>
      </c>
    </row>
    <row r="220" spans="1:9" ht="18" customHeight="1">
      <c r="A220" s="27" t="s">
        <v>18</v>
      </c>
      <c r="B220" s="56" t="s">
        <v>417</v>
      </c>
      <c r="C220" s="56" t="s">
        <v>71</v>
      </c>
      <c r="D220" s="56" t="s">
        <v>66</v>
      </c>
      <c r="E220" s="56" t="s">
        <v>220</v>
      </c>
      <c r="F220" s="56"/>
      <c r="G220" s="55">
        <f t="shared" si="26"/>
        <v>3500</v>
      </c>
      <c r="H220" s="55">
        <f t="shared" si="26"/>
        <v>2569.7</v>
      </c>
      <c r="I220" s="226">
        <f t="shared" si="21"/>
        <v>73.42</v>
      </c>
    </row>
    <row r="221" spans="1:9" ht="12.75">
      <c r="A221" s="27" t="s">
        <v>406</v>
      </c>
      <c r="B221" s="56" t="s">
        <v>417</v>
      </c>
      <c r="C221" s="56" t="s">
        <v>71</v>
      </c>
      <c r="D221" s="56" t="s">
        <v>66</v>
      </c>
      <c r="E221" s="56" t="s">
        <v>409</v>
      </c>
      <c r="F221" s="56"/>
      <c r="G221" s="55">
        <f t="shared" si="26"/>
        <v>3500</v>
      </c>
      <c r="H221" s="55">
        <f t="shared" si="26"/>
        <v>2569.7</v>
      </c>
      <c r="I221" s="226">
        <f t="shared" si="21"/>
        <v>73.42</v>
      </c>
    </row>
    <row r="222" spans="1:9" ht="12.75">
      <c r="A222" s="27" t="s">
        <v>118</v>
      </c>
      <c r="B222" s="56" t="s">
        <v>417</v>
      </c>
      <c r="C222" s="56" t="s">
        <v>71</v>
      </c>
      <c r="D222" s="56" t="s">
        <v>66</v>
      </c>
      <c r="E222" s="56" t="s">
        <v>409</v>
      </c>
      <c r="F222" s="56" t="s">
        <v>119</v>
      </c>
      <c r="G222" s="55">
        <f t="shared" si="26"/>
        <v>3500</v>
      </c>
      <c r="H222" s="55">
        <f t="shared" si="26"/>
        <v>2569.7</v>
      </c>
      <c r="I222" s="226">
        <f t="shared" si="21"/>
        <v>73.42</v>
      </c>
    </row>
    <row r="223" spans="1:9" ht="12.75">
      <c r="A223" s="27" t="s">
        <v>120</v>
      </c>
      <c r="B223" s="56" t="s">
        <v>417</v>
      </c>
      <c r="C223" s="56" t="s">
        <v>71</v>
      </c>
      <c r="D223" s="56" t="s">
        <v>66</v>
      </c>
      <c r="E223" s="56" t="s">
        <v>409</v>
      </c>
      <c r="F223" s="56" t="s">
        <v>121</v>
      </c>
      <c r="G223" s="55">
        <f t="shared" si="26"/>
        <v>3500</v>
      </c>
      <c r="H223" s="55">
        <f t="shared" si="26"/>
        <v>2569.7</v>
      </c>
      <c r="I223" s="226">
        <f t="shared" si="21"/>
        <v>73.42</v>
      </c>
    </row>
    <row r="224" spans="1:9" ht="19.5" customHeight="1">
      <c r="A224" s="27" t="s">
        <v>122</v>
      </c>
      <c r="B224" s="56" t="s">
        <v>417</v>
      </c>
      <c r="C224" s="56" t="s">
        <v>71</v>
      </c>
      <c r="D224" s="56" t="s">
        <v>66</v>
      </c>
      <c r="E224" s="56" t="s">
        <v>409</v>
      </c>
      <c r="F224" s="56" t="s">
        <v>123</v>
      </c>
      <c r="G224" s="55">
        <v>3500</v>
      </c>
      <c r="H224" s="55">
        <v>2569.7</v>
      </c>
      <c r="I224" s="226">
        <f t="shared" si="21"/>
        <v>73.42</v>
      </c>
    </row>
    <row r="225" spans="1:9" ht="12.75">
      <c r="A225" s="142" t="s">
        <v>61</v>
      </c>
      <c r="B225" s="60" t="s">
        <v>417</v>
      </c>
      <c r="C225" s="59" t="s">
        <v>71</v>
      </c>
      <c r="D225" s="59" t="s">
        <v>70</v>
      </c>
      <c r="E225" s="57"/>
      <c r="F225" s="57"/>
      <c r="G225" s="128">
        <f>G226</f>
        <v>615.1999999999999</v>
      </c>
      <c r="H225" s="128">
        <f>H226</f>
        <v>525.9</v>
      </c>
      <c r="I225" s="226">
        <f t="shared" si="21"/>
        <v>85.48439531859559</v>
      </c>
    </row>
    <row r="226" spans="1:9" ht="26.25">
      <c r="A226" s="27" t="s">
        <v>458</v>
      </c>
      <c r="B226" s="56" t="s">
        <v>417</v>
      </c>
      <c r="C226" s="56" t="s">
        <v>71</v>
      </c>
      <c r="D226" s="56" t="s">
        <v>70</v>
      </c>
      <c r="E226" s="56" t="s">
        <v>459</v>
      </c>
      <c r="F226" s="56"/>
      <c r="G226" s="55">
        <f>G227</f>
        <v>615.1999999999999</v>
      </c>
      <c r="H226" s="55">
        <f>H227</f>
        <v>525.9</v>
      </c>
      <c r="I226" s="226">
        <f t="shared" si="21"/>
        <v>85.48439531859559</v>
      </c>
    </row>
    <row r="227" spans="1:9" ht="29.25" customHeight="1">
      <c r="A227" s="108" t="s">
        <v>460</v>
      </c>
      <c r="B227" s="56" t="s">
        <v>417</v>
      </c>
      <c r="C227" s="56" t="s">
        <v>71</v>
      </c>
      <c r="D227" s="56" t="s">
        <v>70</v>
      </c>
      <c r="E227" s="56" t="s">
        <v>461</v>
      </c>
      <c r="F227" s="56"/>
      <c r="G227" s="55">
        <f>G228+G234+G231</f>
        <v>615.1999999999999</v>
      </c>
      <c r="H227" s="55">
        <f>H228+H234+H231</f>
        <v>525.9</v>
      </c>
      <c r="I227" s="226">
        <f t="shared" si="21"/>
        <v>85.48439531859559</v>
      </c>
    </row>
    <row r="228" spans="1:9" ht="12.75">
      <c r="A228" s="108" t="s">
        <v>169</v>
      </c>
      <c r="B228" s="56" t="s">
        <v>417</v>
      </c>
      <c r="C228" s="56" t="s">
        <v>71</v>
      </c>
      <c r="D228" s="56" t="s">
        <v>70</v>
      </c>
      <c r="E228" s="56" t="s">
        <v>462</v>
      </c>
      <c r="F228" s="56"/>
      <c r="G228" s="129">
        <f>G229</f>
        <v>446.6</v>
      </c>
      <c r="H228" s="129">
        <f>H229</f>
        <v>466.4</v>
      </c>
      <c r="I228" s="226">
        <f t="shared" si="21"/>
        <v>104.4334975369458</v>
      </c>
    </row>
    <row r="229" spans="1:9" ht="12.75">
      <c r="A229" s="27" t="s">
        <v>118</v>
      </c>
      <c r="B229" s="56" t="s">
        <v>417</v>
      </c>
      <c r="C229" s="56" t="s">
        <v>71</v>
      </c>
      <c r="D229" s="56" t="s">
        <v>70</v>
      </c>
      <c r="E229" s="56" t="s">
        <v>462</v>
      </c>
      <c r="F229" s="56" t="s">
        <v>119</v>
      </c>
      <c r="G229" s="129">
        <f>G230</f>
        <v>446.6</v>
      </c>
      <c r="H229" s="129">
        <f>H230</f>
        <v>466.4</v>
      </c>
      <c r="I229" s="226">
        <f t="shared" si="21"/>
        <v>104.4334975369458</v>
      </c>
    </row>
    <row r="230" spans="1:9" ht="12.75">
      <c r="A230" s="27" t="s">
        <v>124</v>
      </c>
      <c r="B230" s="56" t="s">
        <v>417</v>
      </c>
      <c r="C230" s="56" t="s">
        <v>71</v>
      </c>
      <c r="D230" s="56" t="s">
        <v>70</v>
      </c>
      <c r="E230" s="56" t="s">
        <v>462</v>
      </c>
      <c r="F230" s="56" t="s">
        <v>125</v>
      </c>
      <c r="G230" s="129">
        <f>'МП пр.5'!G21</f>
        <v>446.6</v>
      </c>
      <c r="H230" s="129">
        <f>'МП пр.5'!H21</f>
        <v>466.4</v>
      </c>
      <c r="I230" s="226">
        <f t="shared" si="21"/>
        <v>104.4334975369458</v>
      </c>
    </row>
    <row r="231" spans="1:9" ht="26.25">
      <c r="A231" s="108" t="s">
        <v>463</v>
      </c>
      <c r="B231" s="56" t="s">
        <v>417</v>
      </c>
      <c r="C231" s="56" t="s">
        <v>71</v>
      </c>
      <c r="D231" s="56" t="s">
        <v>70</v>
      </c>
      <c r="E231" s="56" t="s">
        <v>464</v>
      </c>
      <c r="F231" s="56"/>
      <c r="G231" s="129">
        <f>G232</f>
        <v>8.4</v>
      </c>
      <c r="H231" s="129">
        <f>H232</f>
        <v>2.9</v>
      </c>
      <c r="I231" s="226">
        <f t="shared" si="21"/>
        <v>34.523809523809526</v>
      </c>
    </row>
    <row r="232" spans="1:9" ht="12.75">
      <c r="A232" s="27" t="s">
        <v>118</v>
      </c>
      <c r="B232" s="56" t="s">
        <v>417</v>
      </c>
      <c r="C232" s="56" t="s">
        <v>71</v>
      </c>
      <c r="D232" s="56" t="s">
        <v>70</v>
      </c>
      <c r="E232" s="56" t="s">
        <v>464</v>
      </c>
      <c r="F232" s="56" t="s">
        <v>119</v>
      </c>
      <c r="G232" s="129">
        <f>G233</f>
        <v>8.4</v>
      </c>
      <c r="H232" s="129">
        <f>H233</f>
        <v>2.9</v>
      </c>
      <c r="I232" s="226">
        <f t="shared" si="21"/>
        <v>34.523809523809526</v>
      </c>
    </row>
    <row r="233" spans="1:9" ht="12.75">
      <c r="A233" s="27" t="s">
        <v>124</v>
      </c>
      <c r="B233" s="56" t="s">
        <v>417</v>
      </c>
      <c r="C233" s="56" t="s">
        <v>71</v>
      </c>
      <c r="D233" s="56" t="s">
        <v>70</v>
      </c>
      <c r="E233" s="56" t="s">
        <v>464</v>
      </c>
      <c r="F233" s="56" t="s">
        <v>125</v>
      </c>
      <c r="G233" s="129">
        <f>'МП пр.5'!G27</f>
        <v>8.4</v>
      </c>
      <c r="H233" s="129">
        <f>'МП пр.5'!H27</f>
        <v>2.9</v>
      </c>
      <c r="I233" s="226">
        <f t="shared" si="21"/>
        <v>34.523809523809526</v>
      </c>
    </row>
    <row r="234" spans="1:9" ht="12.75">
      <c r="A234" s="108" t="s">
        <v>465</v>
      </c>
      <c r="B234" s="56" t="s">
        <v>417</v>
      </c>
      <c r="C234" s="56" t="s">
        <v>71</v>
      </c>
      <c r="D234" s="56" t="s">
        <v>70</v>
      </c>
      <c r="E234" s="56" t="s">
        <v>466</v>
      </c>
      <c r="F234" s="56"/>
      <c r="G234" s="129">
        <f>G235</f>
        <v>160.2</v>
      </c>
      <c r="H234" s="129">
        <f>H235</f>
        <v>56.6</v>
      </c>
      <c r="I234" s="226">
        <f t="shared" si="21"/>
        <v>35.33083645443196</v>
      </c>
    </row>
    <row r="235" spans="1:9" ht="12.75">
      <c r="A235" s="27" t="s">
        <v>118</v>
      </c>
      <c r="B235" s="56" t="s">
        <v>417</v>
      </c>
      <c r="C235" s="56" t="s">
        <v>71</v>
      </c>
      <c r="D235" s="56" t="s">
        <v>70</v>
      </c>
      <c r="E235" s="56" t="s">
        <v>466</v>
      </c>
      <c r="F235" s="56" t="s">
        <v>119</v>
      </c>
      <c r="G235" s="129">
        <f>G236</f>
        <v>160.2</v>
      </c>
      <c r="H235" s="129">
        <f>H236</f>
        <v>56.6</v>
      </c>
      <c r="I235" s="226">
        <f t="shared" si="21"/>
        <v>35.33083645443196</v>
      </c>
    </row>
    <row r="236" spans="1:9" ht="12.75">
      <c r="A236" s="27" t="s">
        <v>124</v>
      </c>
      <c r="B236" s="56" t="s">
        <v>417</v>
      </c>
      <c r="C236" s="56" t="s">
        <v>71</v>
      </c>
      <c r="D236" s="56" t="s">
        <v>70</v>
      </c>
      <c r="E236" s="56" t="s">
        <v>466</v>
      </c>
      <c r="F236" s="56" t="s">
        <v>125</v>
      </c>
      <c r="G236" s="129">
        <f>'МП пр.5'!G33</f>
        <v>160.2</v>
      </c>
      <c r="H236" s="129">
        <f>'МП пр.5'!H33</f>
        <v>56.6</v>
      </c>
      <c r="I236" s="226">
        <f t="shared" si="21"/>
        <v>35.33083645443196</v>
      </c>
    </row>
    <row r="237" spans="1:9" ht="12.75">
      <c r="A237" s="58" t="s">
        <v>153</v>
      </c>
      <c r="B237" s="60" t="s">
        <v>417</v>
      </c>
      <c r="C237" s="60" t="s">
        <v>71</v>
      </c>
      <c r="D237" s="60" t="s">
        <v>76</v>
      </c>
      <c r="E237" s="60"/>
      <c r="F237" s="60"/>
      <c r="G237" s="128">
        <f>G238+G249</f>
        <v>3015.8</v>
      </c>
      <c r="H237" s="128">
        <f>H238+H249</f>
        <v>1909.6000000000001</v>
      </c>
      <c r="I237" s="226">
        <f t="shared" si="21"/>
        <v>63.319848796339286</v>
      </c>
    </row>
    <row r="238" spans="1:9" ht="26.25">
      <c r="A238" s="108" t="s">
        <v>453</v>
      </c>
      <c r="B238" s="56" t="s">
        <v>417</v>
      </c>
      <c r="C238" s="56" t="s">
        <v>71</v>
      </c>
      <c r="D238" s="56" t="s">
        <v>76</v>
      </c>
      <c r="E238" s="56" t="s">
        <v>454</v>
      </c>
      <c r="F238" s="56"/>
      <c r="G238" s="55">
        <f>G239</f>
        <v>2325</v>
      </c>
      <c r="H238" s="55">
        <f>H239</f>
        <v>1389.1000000000001</v>
      </c>
      <c r="I238" s="226">
        <f t="shared" si="21"/>
        <v>59.74623655913979</v>
      </c>
    </row>
    <row r="239" spans="1:9" ht="26.25">
      <c r="A239" s="27" t="s">
        <v>455</v>
      </c>
      <c r="B239" s="56" t="s">
        <v>417</v>
      </c>
      <c r="C239" s="56" t="s">
        <v>71</v>
      </c>
      <c r="D239" s="56" t="s">
        <v>76</v>
      </c>
      <c r="E239" s="56" t="s">
        <v>512</v>
      </c>
      <c r="F239" s="56"/>
      <c r="G239" s="55">
        <f>G240</f>
        <v>2325</v>
      </c>
      <c r="H239" s="55">
        <f>H240</f>
        <v>1389.1000000000001</v>
      </c>
      <c r="I239" s="226">
        <f t="shared" si="21"/>
        <v>59.74623655913979</v>
      </c>
    </row>
    <row r="240" spans="1:9" ht="39">
      <c r="A240" s="27" t="s">
        <v>467</v>
      </c>
      <c r="B240" s="56" t="s">
        <v>417</v>
      </c>
      <c r="C240" s="56" t="s">
        <v>71</v>
      </c>
      <c r="D240" s="56" t="s">
        <v>76</v>
      </c>
      <c r="E240" s="56" t="s">
        <v>634</v>
      </c>
      <c r="F240" s="56"/>
      <c r="G240" s="55">
        <f>G241+G246</f>
        <v>2325</v>
      </c>
      <c r="H240" s="55">
        <f>H241+H246</f>
        <v>1389.1000000000001</v>
      </c>
      <c r="I240" s="226">
        <f t="shared" si="21"/>
        <v>59.74623655913979</v>
      </c>
    </row>
    <row r="241" spans="1:9" ht="39">
      <c r="A241" s="27" t="s">
        <v>103</v>
      </c>
      <c r="B241" s="56" t="s">
        <v>417</v>
      </c>
      <c r="C241" s="56" t="s">
        <v>71</v>
      </c>
      <c r="D241" s="56" t="s">
        <v>76</v>
      </c>
      <c r="E241" s="56" t="s">
        <v>634</v>
      </c>
      <c r="F241" s="56" t="s">
        <v>104</v>
      </c>
      <c r="G241" s="55">
        <f>G242</f>
        <v>2131.8</v>
      </c>
      <c r="H241" s="55">
        <f>H242</f>
        <v>1312.2</v>
      </c>
      <c r="I241" s="226">
        <f t="shared" si="21"/>
        <v>61.553616661975795</v>
      </c>
    </row>
    <row r="242" spans="1:9" ht="12.75">
      <c r="A242" s="27" t="s">
        <v>94</v>
      </c>
      <c r="B242" s="56" t="s">
        <v>417</v>
      </c>
      <c r="C242" s="56" t="s">
        <v>71</v>
      </c>
      <c r="D242" s="56" t="s">
        <v>76</v>
      </c>
      <c r="E242" s="56" t="s">
        <v>634</v>
      </c>
      <c r="F242" s="56" t="s">
        <v>95</v>
      </c>
      <c r="G242" s="55">
        <f>G243+G244+G245</f>
        <v>2131.8</v>
      </c>
      <c r="H242" s="55">
        <f>H243+H244+H245</f>
        <v>1312.2</v>
      </c>
      <c r="I242" s="226">
        <f t="shared" si="21"/>
        <v>61.553616661975795</v>
      </c>
    </row>
    <row r="243" spans="1:9" ht="12.75">
      <c r="A243" s="27" t="s">
        <v>159</v>
      </c>
      <c r="B243" s="56" t="s">
        <v>417</v>
      </c>
      <c r="C243" s="56" t="s">
        <v>71</v>
      </c>
      <c r="D243" s="56" t="s">
        <v>76</v>
      </c>
      <c r="E243" s="56" t="s">
        <v>634</v>
      </c>
      <c r="F243" s="56" t="s">
        <v>96</v>
      </c>
      <c r="G243" s="55">
        <f>'МП пр.5'!G242</f>
        <v>1517</v>
      </c>
      <c r="H243" s="55">
        <f>'МП пр.5'!H242</f>
        <v>952</v>
      </c>
      <c r="I243" s="226">
        <f t="shared" si="21"/>
        <v>62.75543836519446</v>
      </c>
    </row>
    <row r="244" spans="1:9" ht="26.25">
      <c r="A244" s="27" t="s">
        <v>97</v>
      </c>
      <c r="B244" s="56" t="s">
        <v>417</v>
      </c>
      <c r="C244" s="56" t="s">
        <v>71</v>
      </c>
      <c r="D244" s="56" t="s">
        <v>76</v>
      </c>
      <c r="E244" s="56" t="s">
        <v>634</v>
      </c>
      <c r="F244" s="56" t="s">
        <v>98</v>
      </c>
      <c r="G244" s="55">
        <f>'МП пр.5'!G244</f>
        <v>160</v>
      </c>
      <c r="H244" s="55">
        <f>'МП пр.5'!H244</f>
        <v>0</v>
      </c>
      <c r="I244" s="226">
        <f t="shared" si="21"/>
        <v>0</v>
      </c>
    </row>
    <row r="245" spans="1:9" ht="39">
      <c r="A245" s="27" t="s">
        <v>161</v>
      </c>
      <c r="B245" s="56" t="s">
        <v>417</v>
      </c>
      <c r="C245" s="56" t="s">
        <v>71</v>
      </c>
      <c r="D245" s="56" t="s">
        <v>76</v>
      </c>
      <c r="E245" s="56" t="s">
        <v>634</v>
      </c>
      <c r="F245" s="56" t="s">
        <v>160</v>
      </c>
      <c r="G245" s="55">
        <f>'МП пр.5'!G245</f>
        <v>454.8</v>
      </c>
      <c r="H245" s="55">
        <f>'МП пр.5'!H245</f>
        <v>360.2</v>
      </c>
      <c r="I245" s="226">
        <f t="shared" si="21"/>
        <v>79.19964819700968</v>
      </c>
    </row>
    <row r="246" spans="1:9" ht="26.25">
      <c r="A246" s="27" t="s">
        <v>622</v>
      </c>
      <c r="B246" s="56" t="s">
        <v>417</v>
      </c>
      <c r="C246" s="56" t="s">
        <v>71</v>
      </c>
      <c r="D246" s="56" t="s">
        <v>76</v>
      </c>
      <c r="E246" s="56" t="s">
        <v>634</v>
      </c>
      <c r="F246" s="56" t="s">
        <v>105</v>
      </c>
      <c r="G246" s="55">
        <f>G247</f>
        <v>193.2</v>
      </c>
      <c r="H246" s="55">
        <f>H247</f>
        <v>76.9</v>
      </c>
      <c r="I246" s="226">
        <f t="shared" si="21"/>
        <v>39.80331262939959</v>
      </c>
    </row>
    <row r="247" spans="1:9" ht="26.25">
      <c r="A247" s="27" t="s">
        <v>99</v>
      </c>
      <c r="B247" s="56" t="s">
        <v>417</v>
      </c>
      <c r="C247" s="56" t="s">
        <v>71</v>
      </c>
      <c r="D247" s="56" t="s">
        <v>76</v>
      </c>
      <c r="E247" s="56" t="s">
        <v>634</v>
      </c>
      <c r="F247" s="56" t="s">
        <v>100</v>
      </c>
      <c r="G247" s="55">
        <f>G248</f>
        <v>193.2</v>
      </c>
      <c r="H247" s="55">
        <f>H248</f>
        <v>76.9</v>
      </c>
      <c r="I247" s="226">
        <f t="shared" si="21"/>
        <v>39.80331262939959</v>
      </c>
    </row>
    <row r="248" spans="1:9" ht="26.25">
      <c r="A248" s="27" t="s">
        <v>101</v>
      </c>
      <c r="B248" s="56" t="s">
        <v>417</v>
      </c>
      <c r="C248" s="56" t="s">
        <v>71</v>
      </c>
      <c r="D248" s="56" t="s">
        <v>76</v>
      </c>
      <c r="E248" s="56" t="s">
        <v>634</v>
      </c>
      <c r="F248" s="56" t="s">
        <v>102</v>
      </c>
      <c r="G248" s="55">
        <f>'МП пр.5'!G250</f>
        <v>193.2</v>
      </c>
      <c r="H248" s="55">
        <f>'МП пр.5'!H250</f>
        <v>76.9</v>
      </c>
      <c r="I248" s="226">
        <f t="shared" si="21"/>
        <v>39.80331262939959</v>
      </c>
    </row>
    <row r="249" spans="1:9" ht="26.25">
      <c r="A249" s="27" t="s">
        <v>458</v>
      </c>
      <c r="B249" s="56" t="s">
        <v>417</v>
      </c>
      <c r="C249" s="56" t="s">
        <v>71</v>
      </c>
      <c r="D249" s="56" t="s">
        <v>76</v>
      </c>
      <c r="E249" s="56" t="s">
        <v>459</v>
      </c>
      <c r="F249" s="56"/>
      <c r="G249" s="129">
        <f>G250+G259</f>
        <v>690.8</v>
      </c>
      <c r="H249" s="129">
        <f>H250+H259</f>
        <v>520.5</v>
      </c>
      <c r="I249" s="226">
        <f t="shared" si="21"/>
        <v>75.3474232773596</v>
      </c>
    </row>
    <row r="250" spans="1:9" ht="26.25">
      <c r="A250" s="27" t="s">
        <v>455</v>
      </c>
      <c r="B250" s="56" t="s">
        <v>417</v>
      </c>
      <c r="C250" s="56" t="s">
        <v>71</v>
      </c>
      <c r="D250" s="56" t="s">
        <v>76</v>
      </c>
      <c r="E250" s="56" t="s">
        <v>468</v>
      </c>
      <c r="F250" s="56"/>
      <c r="G250" s="129">
        <f>G251</f>
        <v>660.8</v>
      </c>
      <c r="H250" s="129">
        <f>H251</f>
        <v>490.50000000000006</v>
      </c>
      <c r="I250" s="226">
        <f t="shared" si="21"/>
        <v>74.22820823244554</v>
      </c>
    </row>
    <row r="251" spans="1:9" ht="39">
      <c r="A251" s="27" t="s">
        <v>467</v>
      </c>
      <c r="B251" s="56" t="s">
        <v>417</v>
      </c>
      <c r="C251" s="56" t="s">
        <v>71</v>
      </c>
      <c r="D251" s="56" t="s">
        <v>76</v>
      </c>
      <c r="E251" s="56" t="s">
        <v>469</v>
      </c>
      <c r="F251" s="56"/>
      <c r="G251" s="129">
        <f>G252+G256</f>
        <v>660.8</v>
      </c>
      <c r="H251" s="129">
        <f>H252+H256</f>
        <v>490.50000000000006</v>
      </c>
      <c r="I251" s="226">
        <f t="shared" si="21"/>
        <v>74.22820823244554</v>
      </c>
    </row>
    <row r="252" spans="1:9" ht="25.5" customHeight="1">
      <c r="A252" s="27" t="s">
        <v>103</v>
      </c>
      <c r="B252" s="56" t="s">
        <v>417</v>
      </c>
      <c r="C252" s="56" t="s">
        <v>71</v>
      </c>
      <c r="D252" s="56" t="s">
        <v>76</v>
      </c>
      <c r="E252" s="56" t="s">
        <v>469</v>
      </c>
      <c r="F252" s="56" t="s">
        <v>104</v>
      </c>
      <c r="G252" s="55">
        <f>G253</f>
        <v>537.9</v>
      </c>
      <c r="H252" s="55">
        <f>H253</f>
        <v>475.90000000000003</v>
      </c>
      <c r="I252" s="226">
        <f t="shared" si="21"/>
        <v>88.4736939951664</v>
      </c>
    </row>
    <row r="253" spans="1:9" ht="12.75">
      <c r="A253" s="27" t="s">
        <v>94</v>
      </c>
      <c r="B253" s="56" t="s">
        <v>417</v>
      </c>
      <c r="C253" s="56" t="s">
        <v>71</v>
      </c>
      <c r="D253" s="56" t="s">
        <v>76</v>
      </c>
      <c r="E253" s="56" t="s">
        <v>469</v>
      </c>
      <c r="F253" s="56" t="s">
        <v>95</v>
      </c>
      <c r="G253" s="55">
        <f>G254+G255</f>
        <v>537.9</v>
      </c>
      <c r="H253" s="55">
        <f>H254+H255</f>
        <v>475.90000000000003</v>
      </c>
      <c r="I253" s="226">
        <f aca="true" t="shared" si="27" ref="I253:I311">H253/G253*100</f>
        <v>88.4736939951664</v>
      </c>
    </row>
    <row r="254" spans="1:9" ht="17.25" customHeight="1">
      <c r="A254" s="27" t="s">
        <v>159</v>
      </c>
      <c r="B254" s="56" t="s">
        <v>417</v>
      </c>
      <c r="C254" s="56" t="s">
        <v>71</v>
      </c>
      <c r="D254" s="56" t="s">
        <v>76</v>
      </c>
      <c r="E254" s="56" t="s">
        <v>469</v>
      </c>
      <c r="F254" s="56" t="s">
        <v>96</v>
      </c>
      <c r="G254" s="55">
        <f>'МП пр.5'!G41</f>
        <v>413.1</v>
      </c>
      <c r="H254" s="55">
        <f>'МП пр.5'!H41</f>
        <v>369.6</v>
      </c>
      <c r="I254" s="226">
        <f t="shared" si="27"/>
        <v>89.46986201888163</v>
      </c>
    </row>
    <row r="255" spans="1:9" ht="30" customHeight="1">
      <c r="A255" s="27" t="s">
        <v>161</v>
      </c>
      <c r="B255" s="56" t="s">
        <v>417</v>
      </c>
      <c r="C255" s="56" t="s">
        <v>71</v>
      </c>
      <c r="D255" s="56" t="s">
        <v>76</v>
      </c>
      <c r="E255" s="56" t="s">
        <v>469</v>
      </c>
      <c r="F255" s="56" t="s">
        <v>160</v>
      </c>
      <c r="G255" s="55">
        <f>'МП пр.5'!G43</f>
        <v>124.8</v>
      </c>
      <c r="H255" s="55">
        <f>'МП пр.5'!H43</f>
        <v>106.3</v>
      </c>
      <c r="I255" s="226">
        <f t="shared" si="27"/>
        <v>85.17628205128204</v>
      </c>
    </row>
    <row r="256" spans="1:9" ht="36" customHeight="1">
      <c r="A256" s="27" t="s">
        <v>622</v>
      </c>
      <c r="B256" s="56" t="s">
        <v>417</v>
      </c>
      <c r="C256" s="56" t="s">
        <v>71</v>
      </c>
      <c r="D256" s="56" t="s">
        <v>76</v>
      </c>
      <c r="E256" s="56" t="s">
        <v>469</v>
      </c>
      <c r="F256" s="56" t="s">
        <v>105</v>
      </c>
      <c r="G256" s="55">
        <f>G257</f>
        <v>122.9</v>
      </c>
      <c r="H256" s="55">
        <f>H257</f>
        <v>14.6</v>
      </c>
      <c r="I256" s="226">
        <f t="shared" si="27"/>
        <v>11.879576891781936</v>
      </c>
    </row>
    <row r="257" spans="1:9" ht="28.5" customHeight="1">
      <c r="A257" s="27" t="s">
        <v>99</v>
      </c>
      <c r="B257" s="56" t="s">
        <v>417</v>
      </c>
      <c r="C257" s="56" t="s">
        <v>71</v>
      </c>
      <c r="D257" s="56" t="s">
        <v>76</v>
      </c>
      <c r="E257" s="56" t="s">
        <v>469</v>
      </c>
      <c r="F257" s="56" t="s">
        <v>100</v>
      </c>
      <c r="G257" s="55">
        <f>G258</f>
        <v>122.9</v>
      </c>
      <c r="H257" s="55">
        <f>H258</f>
        <v>14.6</v>
      </c>
      <c r="I257" s="226">
        <f t="shared" si="27"/>
        <v>11.879576891781936</v>
      </c>
    </row>
    <row r="258" spans="1:9" ht="30" customHeight="1">
      <c r="A258" s="27" t="s">
        <v>101</v>
      </c>
      <c r="B258" s="56" t="s">
        <v>417</v>
      </c>
      <c r="C258" s="56" t="s">
        <v>71</v>
      </c>
      <c r="D258" s="56" t="s">
        <v>76</v>
      </c>
      <c r="E258" s="56" t="s">
        <v>469</v>
      </c>
      <c r="F258" s="56" t="s">
        <v>102</v>
      </c>
      <c r="G258" s="55">
        <f>'МП пр.5'!G47</f>
        <v>122.9</v>
      </c>
      <c r="H258" s="55">
        <f>'МП пр.5'!H47</f>
        <v>14.6</v>
      </c>
      <c r="I258" s="226">
        <f t="shared" si="27"/>
        <v>11.879576891781936</v>
      </c>
    </row>
    <row r="259" spans="1:9" ht="30" customHeight="1">
      <c r="A259" s="108" t="s">
        <v>474</v>
      </c>
      <c r="B259" s="56" t="s">
        <v>417</v>
      </c>
      <c r="C259" s="56" t="s">
        <v>71</v>
      </c>
      <c r="D259" s="56" t="s">
        <v>76</v>
      </c>
      <c r="E259" s="56" t="s">
        <v>475</v>
      </c>
      <c r="F259" s="56"/>
      <c r="G259" s="55">
        <f aca="true" t="shared" si="28" ref="G259:H262">G260</f>
        <v>30</v>
      </c>
      <c r="H259" s="55">
        <f t="shared" si="28"/>
        <v>30</v>
      </c>
      <c r="I259" s="226">
        <f t="shared" si="27"/>
        <v>100</v>
      </c>
    </row>
    <row r="260" spans="1:9" ht="26.25">
      <c r="A260" s="27" t="s">
        <v>476</v>
      </c>
      <c r="B260" s="57" t="s">
        <v>417</v>
      </c>
      <c r="C260" s="56" t="s">
        <v>71</v>
      </c>
      <c r="D260" s="56" t="s">
        <v>76</v>
      </c>
      <c r="E260" s="56" t="s">
        <v>477</v>
      </c>
      <c r="F260" s="56"/>
      <c r="G260" s="55">
        <f t="shared" si="28"/>
        <v>30</v>
      </c>
      <c r="H260" s="55">
        <f t="shared" si="28"/>
        <v>30</v>
      </c>
      <c r="I260" s="226">
        <f t="shared" si="27"/>
        <v>100</v>
      </c>
    </row>
    <row r="261" spans="1:9" ht="26.25">
      <c r="A261" s="27" t="s">
        <v>106</v>
      </c>
      <c r="B261" s="57" t="s">
        <v>417</v>
      </c>
      <c r="C261" s="56" t="s">
        <v>71</v>
      </c>
      <c r="D261" s="56" t="s">
        <v>76</v>
      </c>
      <c r="E261" s="56" t="s">
        <v>477</v>
      </c>
      <c r="F261" s="56" t="s">
        <v>107</v>
      </c>
      <c r="G261" s="55">
        <f t="shared" si="28"/>
        <v>30</v>
      </c>
      <c r="H261" s="55">
        <f t="shared" si="28"/>
        <v>30</v>
      </c>
      <c r="I261" s="226">
        <f t="shared" si="27"/>
        <v>100</v>
      </c>
    </row>
    <row r="262" spans="1:9" ht="26.25">
      <c r="A262" s="27" t="s">
        <v>478</v>
      </c>
      <c r="B262" s="57" t="s">
        <v>417</v>
      </c>
      <c r="C262" s="56" t="s">
        <v>71</v>
      </c>
      <c r="D262" s="56" t="s">
        <v>76</v>
      </c>
      <c r="E262" s="56" t="s">
        <v>477</v>
      </c>
      <c r="F262" s="56" t="s">
        <v>479</v>
      </c>
      <c r="G262" s="55">
        <f t="shared" si="28"/>
        <v>30</v>
      </c>
      <c r="H262" s="55">
        <f t="shared" si="28"/>
        <v>30</v>
      </c>
      <c r="I262" s="226">
        <f t="shared" si="27"/>
        <v>100</v>
      </c>
    </row>
    <row r="263" spans="1:9" ht="26.25">
      <c r="A263" s="27" t="s">
        <v>642</v>
      </c>
      <c r="B263" s="57" t="s">
        <v>417</v>
      </c>
      <c r="C263" s="56" t="s">
        <v>71</v>
      </c>
      <c r="D263" s="56" t="s">
        <v>76</v>
      </c>
      <c r="E263" s="56" t="s">
        <v>477</v>
      </c>
      <c r="F263" s="56" t="s">
        <v>641</v>
      </c>
      <c r="G263" s="55">
        <f>'МП пр.5'!G86</f>
        <v>30</v>
      </c>
      <c r="H263" s="55">
        <f>'МП пр.5'!H86</f>
        <v>30</v>
      </c>
      <c r="I263" s="226">
        <f t="shared" si="27"/>
        <v>100</v>
      </c>
    </row>
    <row r="264" spans="1:9" ht="15.75" customHeight="1">
      <c r="A264" s="58" t="s">
        <v>155</v>
      </c>
      <c r="B264" s="59" t="s">
        <v>418</v>
      </c>
      <c r="C264" s="60"/>
      <c r="D264" s="60"/>
      <c r="E264" s="60"/>
      <c r="F264" s="60"/>
      <c r="G264" s="61">
        <f>G265+G298</f>
        <v>18108</v>
      </c>
      <c r="H264" s="61">
        <f>H265+H298</f>
        <v>10988.4</v>
      </c>
      <c r="I264" s="226">
        <f t="shared" si="27"/>
        <v>60.68257123923127</v>
      </c>
    </row>
    <row r="265" spans="1:9" ht="12.75">
      <c r="A265" s="58" t="s">
        <v>2</v>
      </c>
      <c r="B265" s="59" t="s">
        <v>418</v>
      </c>
      <c r="C265" s="60" t="s">
        <v>66</v>
      </c>
      <c r="D265" s="60" t="s">
        <v>36</v>
      </c>
      <c r="E265" s="60"/>
      <c r="F265" s="60"/>
      <c r="G265" s="61">
        <f>G266+G293</f>
        <v>18072</v>
      </c>
      <c r="H265" s="61">
        <f>H266+H293</f>
        <v>10988.4</v>
      </c>
      <c r="I265" s="226">
        <f t="shared" si="27"/>
        <v>60.80345285524567</v>
      </c>
    </row>
    <row r="266" spans="1:9" ht="26.25">
      <c r="A266" s="58" t="s">
        <v>79</v>
      </c>
      <c r="B266" s="59" t="s">
        <v>418</v>
      </c>
      <c r="C266" s="60" t="s">
        <v>66</v>
      </c>
      <c r="D266" s="60" t="s">
        <v>76</v>
      </c>
      <c r="E266" s="60"/>
      <c r="F266" s="60"/>
      <c r="G266" s="61">
        <f>G267+G277</f>
        <v>17072</v>
      </c>
      <c r="H266" s="61">
        <f>H267+H277</f>
        <v>10988.4</v>
      </c>
      <c r="I266" s="226">
        <f t="shared" si="27"/>
        <v>64.36504217432052</v>
      </c>
    </row>
    <row r="267" spans="1:9" ht="12.75">
      <c r="A267" s="27" t="s">
        <v>367</v>
      </c>
      <c r="B267" s="57" t="s">
        <v>418</v>
      </c>
      <c r="C267" s="56" t="s">
        <v>66</v>
      </c>
      <c r="D267" s="56" t="s">
        <v>76</v>
      </c>
      <c r="E267" s="56" t="s">
        <v>219</v>
      </c>
      <c r="F267" s="56"/>
      <c r="G267" s="55">
        <f>G268</f>
        <v>630</v>
      </c>
      <c r="H267" s="55">
        <f>H268</f>
        <v>213.2</v>
      </c>
      <c r="I267" s="226">
        <f t="shared" si="27"/>
        <v>33.84126984126984</v>
      </c>
    </row>
    <row r="268" spans="1:9" ht="12.75">
      <c r="A268" s="27" t="s">
        <v>368</v>
      </c>
      <c r="B268" s="57" t="s">
        <v>418</v>
      </c>
      <c r="C268" s="56" t="s">
        <v>66</v>
      </c>
      <c r="D268" s="56" t="s">
        <v>76</v>
      </c>
      <c r="E268" s="56" t="s">
        <v>365</v>
      </c>
      <c r="F268" s="56"/>
      <c r="G268" s="55">
        <f>G269+G273</f>
        <v>630</v>
      </c>
      <c r="H268" s="55">
        <f>H269+H273</f>
        <v>213.2</v>
      </c>
      <c r="I268" s="226">
        <f t="shared" si="27"/>
        <v>33.84126984126984</v>
      </c>
    </row>
    <row r="269" spans="1:9" ht="39" customHeight="1">
      <c r="A269" s="27" t="s">
        <v>238</v>
      </c>
      <c r="B269" s="57" t="s">
        <v>418</v>
      </c>
      <c r="C269" s="56" t="s">
        <v>66</v>
      </c>
      <c r="D269" s="56" t="s">
        <v>76</v>
      </c>
      <c r="E269" s="56" t="s">
        <v>366</v>
      </c>
      <c r="F269" s="56"/>
      <c r="G269" s="55">
        <f aca="true" t="shared" si="29" ref="G269:H271">G270</f>
        <v>500</v>
      </c>
      <c r="H269" s="55">
        <f t="shared" si="29"/>
        <v>205.2</v>
      </c>
      <c r="I269" s="226">
        <f t="shared" si="27"/>
        <v>41.04</v>
      </c>
    </row>
    <row r="270" spans="1:9" ht="39">
      <c r="A270" s="27" t="s">
        <v>103</v>
      </c>
      <c r="B270" s="57" t="s">
        <v>418</v>
      </c>
      <c r="C270" s="56" t="s">
        <v>66</v>
      </c>
      <c r="D270" s="56" t="s">
        <v>76</v>
      </c>
      <c r="E270" s="56" t="s">
        <v>366</v>
      </c>
      <c r="F270" s="56" t="s">
        <v>104</v>
      </c>
      <c r="G270" s="55">
        <f t="shared" si="29"/>
        <v>500</v>
      </c>
      <c r="H270" s="55">
        <f t="shared" si="29"/>
        <v>205.2</v>
      </c>
      <c r="I270" s="226">
        <f t="shared" si="27"/>
        <v>41.04</v>
      </c>
    </row>
    <row r="271" spans="1:9" ht="12.75">
      <c r="A271" s="27" t="s">
        <v>94</v>
      </c>
      <c r="B271" s="57" t="s">
        <v>418</v>
      </c>
      <c r="C271" s="56" t="s">
        <v>66</v>
      </c>
      <c r="D271" s="56" t="s">
        <v>76</v>
      </c>
      <c r="E271" s="56" t="s">
        <v>366</v>
      </c>
      <c r="F271" s="56" t="s">
        <v>95</v>
      </c>
      <c r="G271" s="55">
        <f t="shared" si="29"/>
        <v>500</v>
      </c>
      <c r="H271" s="55">
        <f t="shared" si="29"/>
        <v>205.2</v>
      </c>
      <c r="I271" s="226">
        <f t="shared" si="27"/>
        <v>41.04</v>
      </c>
    </row>
    <row r="272" spans="1:9" ht="26.25">
      <c r="A272" s="27" t="s">
        <v>97</v>
      </c>
      <c r="B272" s="57" t="s">
        <v>418</v>
      </c>
      <c r="C272" s="56" t="s">
        <v>66</v>
      </c>
      <c r="D272" s="56" t="s">
        <v>76</v>
      </c>
      <c r="E272" s="56" t="s">
        <v>366</v>
      </c>
      <c r="F272" s="56" t="s">
        <v>98</v>
      </c>
      <c r="G272" s="55">
        <v>500</v>
      </c>
      <c r="H272" s="55">
        <v>205.2</v>
      </c>
      <c r="I272" s="226">
        <f t="shared" si="27"/>
        <v>41.04</v>
      </c>
    </row>
    <row r="273" spans="1:9" ht="13.5" customHeight="1">
      <c r="A273" s="27" t="s">
        <v>239</v>
      </c>
      <c r="B273" s="57" t="s">
        <v>418</v>
      </c>
      <c r="C273" s="56" t="s">
        <v>66</v>
      </c>
      <c r="D273" s="56" t="s">
        <v>76</v>
      </c>
      <c r="E273" s="56" t="s">
        <v>369</v>
      </c>
      <c r="F273" s="56"/>
      <c r="G273" s="55">
        <f aca="true" t="shared" si="30" ref="G273:H275">G274</f>
        <v>130</v>
      </c>
      <c r="H273" s="55">
        <f t="shared" si="30"/>
        <v>8</v>
      </c>
      <c r="I273" s="226">
        <f t="shared" si="27"/>
        <v>6.153846153846154</v>
      </c>
    </row>
    <row r="274" spans="1:9" ht="13.5" customHeight="1">
      <c r="A274" s="27" t="s">
        <v>103</v>
      </c>
      <c r="B274" s="57" t="s">
        <v>418</v>
      </c>
      <c r="C274" s="56" t="s">
        <v>66</v>
      </c>
      <c r="D274" s="56" t="s">
        <v>76</v>
      </c>
      <c r="E274" s="56" t="s">
        <v>369</v>
      </c>
      <c r="F274" s="56" t="s">
        <v>104</v>
      </c>
      <c r="G274" s="55">
        <f t="shared" si="30"/>
        <v>130</v>
      </c>
      <c r="H274" s="55">
        <f t="shared" si="30"/>
        <v>8</v>
      </c>
      <c r="I274" s="226">
        <f t="shared" si="27"/>
        <v>6.153846153846154</v>
      </c>
    </row>
    <row r="275" spans="1:9" ht="13.5" customHeight="1">
      <c r="A275" s="27" t="s">
        <v>94</v>
      </c>
      <c r="B275" s="57" t="s">
        <v>418</v>
      </c>
      <c r="C275" s="56" t="s">
        <v>66</v>
      </c>
      <c r="D275" s="56" t="s">
        <v>76</v>
      </c>
      <c r="E275" s="56" t="s">
        <v>369</v>
      </c>
      <c r="F275" s="56" t="s">
        <v>95</v>
      </c>
      <c r="G275" s="55">
        <f t="shared" si="30"/>
        <v>130</v>
      </c>
      <c r="H275" s="55">
        <f t="shared" si="30"/>
        <v>8</v>
      </c>
      <c r="I275" s="226">
        <f t="shared" si="27"/>
        <v>6.153846153846154</v>
      </c>
    </row>
    <row r="276" spans="1:9" ht="27" customHeight="1">
      <c r="A276" s="27" t="s">
        <v>97</v>
      </c>
      <c r="B276" s="57" t="s">
        <v>418</v>
      </c>
      <c r="C276" s="56" t="s">
        <v>66</v>
      </c>
      <c r="D276" s="56" t="s">
        <v>76</v>
      </c>
      <c r="E276" s="56" t="s">
        <v>369</v>
      </c>
      <c r="F276" s="56" t="s">
        <v>98</v>
      </c>
      <c r="G276" s="55">
        <v>130</v>
      </c>
      <c r="H276" s="55">
        <v>8</v>
      </c>
      <c r="I276" s="226">
        <f t="shared" si="27"/>
        <v>6.153846153846154</v>
      </c>
    </row>
    <row r="277" spans="1:9" ht="24" customHeight="1">
      <c r="A277" s="27" t="s">
        <v>424</v>
      </c>
      <c r="B277" s="57" t="s">
        <v>418</v>
      </c>
      <c r="C277" s="56" t="s">
        <v>66</v>
      </c>
      <c r="D277" s="56" t="s">
        <v>76</v>
      </c>
      <c r="E277" s="56" t="s">
        <v>218</v>
      </c>
      <c r="F277" s="56"/>
      <c r="G277" s="55">
        <f>G278</f>
        <v>16442</v>
      </c>
      <c r="H277" s="55">
        <f>H278</f>
        <v>10775.199999999999</v>
      </c>
      <c r="I277" s="226">
        <f t="shared" si="27"/>
        <v>65.53460649556014</v>
      </c>
    </row>
    <row r="278" spans="1:9" ht="14.25" customHeight="1">
      <c r="A278" s="27" t="s">
        <v>50</v>
      </c>
      <c r="B278" s="57" t="s">
        <v>418</v>
      </c>
      <c r="C278" s="56" t="s">
        <v>66</v>
      </c>
      <c r="D278" s="56" t="s">
        <v>76</v>
      </c>
      <c r="E278" s="56" t="s">
        <v>244</v>
      </c>
      <c r="F278" s="56"/>
      <c r="G278" s="55">
        <f>G279+G285</f>
        <v>16442</v>
      </c>
      <c r="H278" s="55">
        <f>H279+H285</f>
        <v>10775.199999999999</v>
      </c>
      <c r="I278" s="226">
        <f t="shared" si="27"/>
        <v>65.53460649556014</v>
      </c>
    </row>
    <row r="279" spans="1:9" ht="12.75">
      <c r="A279" s="27" t="s">
        <v>240</v>
      </c>
      <c r="B279" s="57" t="s">
        <v>418</v>
      </c>
      <c r="C279" s="56" t="s">
        <v>66</v>
      </c>
      <c r="D279" s="56" t="s">
        <v>76</v>
      </c>
      <c r="E279" s="56" t="s">
        <v>245</v>
      </c>
      <c r="F279" s="56"/>
      <c r="G279" s="55">
        <f>G280</f>
        <v>15190.1</v>
      </c>
      <c r="H279" s="55">
        <f>H280</f>
        <v>10338.3</v>
      </c>
      <c r="I279" s="226">
        <f t="shared" si="27"/>
        <v>68.05945977972495</v>
      </c>
    </row>
    <row r="280" spans="1:9" ht="39">
      <c r="A280" s="27" t="s">
        <v>103</v>
      </c>
      <c r="B280" s="57" t="s">
        <v>418</v>
      </c>
      <c r="C280" s="56" t="s">
        <v>66</v>
      </c>
      <c r="D280" s="56" t="s">
        <v>76</v>
      </c>
      <c r="E280" s="56" t="s">
        <v>245</v>
      </c>
      <c r="F280" s="56" t="s">
        <v>104</v>
      </c>
      <c r="G280" s="55">
        <f>G281</f>
        <v>15190.1</v>
      </c>
      <c r="H280" s="55">
        <f>H281</f>
        <v>10338.3</v>
      </c>
      <c r="I280" s="226">
        <f t="shared" si="27"/>
        <v>68.05945977972495</v>
      </c>
    </row>
    <row r="281" spans="1:9" ht="12.75">
      <c r="A281" s="27" t="s">
        <v>94</v>
      </c>
      <c r="B281" s="57" t="s">
        <v>418</v>
      </c>
      <c r="C281" s="56" t="s">
        <v>66</v>
      </c>
      <c r="D281" s="56" t="s">
        <v>76</v>
      </c>
      <c r="E281" s="56" t="s">
        <v>245</v>
      </c>
      <c r="F281" s="56" t="s">
        <v>95</v>
      </c>
      <c r="G281" s="55">
        <f>G282+G283+G284</f>
        <v>15190.1</v>
      </c>
      <c r="H281" s="55">
        <f>H282+H283+H284</f>
        <v>10338.3</v>
      </c>
      <c r="I281" s="226">
        <f t="shared" si="27"/>
        <v>68.05945977972495</v>
      </c>
    </row>
    <row r="282" spans="1:9" ht="12.75">
      <c r="A282" s="27" t="s">
        <v>159</v>
      </c>
      <c r="B282" s="57" t="s">
        <v>418</v>
      </c>
      <c r="C282" s="56" t="s">
        <v>66</v>
      </c>
      <c r="D282" s="56" t="s">
        <v>76</v>
      </c>
      <c r="E282" s="56" t="s">
        <v>245</v>
      </c>
      <c r="F282" s="56" t="s">
        <v>96</v>
      </c>
      <c r="G282" s="55">
        <v>12022.5</v>
      </c>
      <c r="H282" s="55">
        <v>8085.5</v>
      </c>
      <c r="I282" s="226">
        <f t="shared" si="27"/>
        <v>67.25306716573091</v>
      </c>
    </row>
    <row r="283" spans="1:9" ht="26.25">
      <c r="A283" s="27" t="s">
        <v>97</v>
      </c>
      <c r="B283" s="57" t="s">
        <v>418</v>
      </c>
      <c r="C283" s="56" t="s">
        <v>66</v>
      </c>
      <c r="D283" s="56" t="s">
        <v>76</v>
      </c>
      <c r="E283" s="56" t="s">
        <v>245</v>
      </c>
      <c r="F283" s="56" t="s">
        <v>98</v>
      </c>
      <c r="G283" s="55">
        <v>162</v>
      </c>
      <c r="H283" s="55">
        <v>38.3</v>
      </c>
      <c r="I283" s="226">
        <f t="shared" si="27"/>
        <v>23.641975308641975</v>
      </c>
    </row>
    <row r="284" spans="1:9" ht="26.25" customHeight="1">
      <c r="A284" s="27" t="s">
        <v>161</v>
      </c>
      <c r="B284" s="57" t="s">
        <v>418</v>
      </c>
      <c r="C284" s="56" t="s">
        <v>66</v>
      </c>
      <c r="D284" s="56" t="s">
        <v>76</v>
      </c>
      <c r="E284" s="56" t="s">
        <v>245</v>
      </c>
      <c r="F284" s="56" t="s">
        <v>160</v>
      </c>
      <c r="G284" s="55">
        <v>3005.6</v>
      </c>
      <c r="H284" s="55">
        <v>2214.5</v>
      </c>
      <c r="I284" s="226">
        <f t="shared" si="27"/>
        <v>73.67913228639873</v>
      </c>
    </row>
    <row r="285" spans="1:9" ht="12.75">
      <c r="A285" s="27" t="s">
        <v>241</v>
      </c>
      <c r="B285" s="57" t="s">
        <v>418</v>
      </c>
      <c r="C285" s="56" t="s">
        <v>66</v>
      </c>
      <c r="D285" s="56" t="s">
        <v>76</v>
      </c>
      <c r="E285" s="56" t="s">
        <v>246</v>
      </c>
      <c r="F285" s="56"/>
      <c r="G285" s="55">
        <f>G286+G289</f>
        <v>1251.9</v>
      </c>
      <c r="H285" s="55">
        <f>H286+H289</f>
        <v>436.90000000000003</v>
      </c>
      <c r="I285" s="226">
        <f t="shared" si="27"/>
        <v>34.898953590542376</v>
      </c>
    </row>
    <row r="286" spans="1:9" ht="26.25">
      <c r="A286" s="27" t="s">
        <v>622</v>
      </c>
      <c r="B286" s="57" t="s">
        <v>418</v>
      </c>
      <c r="C286" s="56" t="s">
        <v>66</v>
      </c>
      <c r="D286" s="56" t="s">
        <v>76</v>
      </c>
      <c r="E286" s="56" t="s">
        <v>246</v>
      </c>
      <c r="F286" s="56" t="s">
        <v>105</v>
      </c>
      <c r="G286" s="55">
        <f>G287</f>
        <v>1245.2</v>
      </c>
      <c r="H286" s="55">
        <f>H287</f>
        <v>435.3</v>
      </c>
      <c r="I286" s="226">
        <f t="shared" si="27"/>
        <v>34.95823964021844</v>
      </c>
    </row>
    <row r="287" spans="1:9" ht="24.75" customHeight="1">
      <c r="A287" s="27" t="s">
        <v>99</v>
      </c>
      <c r="B287" s="57" t="s">
        <v>418</v>
      </c>
      <c r="C287" s="56" t="s">
        <v>66</v>
      </c>
      <c r="D287" s="56" t="s">
        <v>76</v>
      </c>
      <c r="E287" s="56" t="s">
        <v>246</v>
      </c>
      <c r="F287" s="56" t="s">
        <v>100</v>
      </c>
      <c r="G287" s="55">
        <f>G288</f>
        <v>1245.2</v>
      </c>
      <c r="H287" s="55">
        <f>H288</f>
        <v>435.3</v>
      </c>
      <c r="I287" s="226">
        <f t="shared" si="27"/>
        <v>34.95823964021844</v>
      </c>
    </row>
    <row r="288" spans="1:9" ht="26.25">
      <c r="A288" s="27" t="s">
        <v>101</v>
      </c>
      <c r="B288" s="57" t="s">
        <v>418</v>
      </c>
      <c r="C288" s="56" t="s">
        <v>66</v>
      </c>
      <c r="D288" s="56" t="s">
        <v>76</v>
      </c>
      <c r="E288" s="56" t="s">
        <v>246</v>
      </c>
      <c r="F288" s="56" t="s">
        <v>102</v>
      </c>
      <c r="G288" s="55">
        <v>1245.2</v>
      </c>
      <c r="H288" s="55">
        <v>435.3</v>
      </c>
      <c r="I288" s="226">
        <f t="shared" si="27"/>
        <v>34.95823964021844</v>
      </c>
    </row>
    <row r="289" spans="1:9" ht="12.75">
      <c r="A289" s="27" t="s">
        <v>129</v>
      </c>
      <c r="B289" s="57" t="s">
        <v>418</v>
      </c>
      <c r="C289" s="56" t="s">
        <v>66</v>
      </c>
      <c r="D289" s="56" t="s">
        <v>76</v>
      </c>
      <c r="E289" s="56" t="s">
        <v>246</v>
      </c>
      <c r="F289" s="56" t="s">
        <v>130</v>
      </c>
      <c r="G289" s="55">
        <f>G290</f>
        <v>6.7</v>
      </c>
      <c r="H289" s="55">
        <f>H290</f>
        <v>1.6</v>
      </c>
      <c r="I289" s="226">
        <f t="shared" si="27"/>
        <v>23.88059701492537</v>
      </c>
    </row>
    <row r="290" spans="1:9" ht="12.75">
      <c r="A290" s="27" t="s">
        <v>132</v>
      </c>
      <c r="B290" s="57" t="s">
        <v>418</v>
      </c>
      <c r="C290" s="56" t="s">
        <v>66</v>
      </c>
      <c r="D290" s="56" t="s">
        <v>76</v>
      </c>
      <c r="E290" s="56" t="s">
        <v>246</v>
      </c>
      <c r="F290" s="56" t="s">
        <v>133</v>
      </c>
      <c r="G290" s="55">
        <f>G291+G292</f>
        <v>6.7</v>
      </c>
      <c r="H290" s="55">
        <f>H291+H292</f>
        <v>1.6</v>
      </c>
      <c r="I290" s="226">
        <f t="shared" si="27"/>
        <v>23.88059701492537</v>
      </c>
    </row>
    <row r="291" spans="1:9" ht="12.75">
      <c r="A291" s="27" t="s">
        <v>134</v>
      </c>
      <c r="B291" s="57" t="s">
        <v>418</v>
      </c>
      <c r="C291" s="56" t="s">
        <v>66</v>
      </c>
      <c r="D291" s="56" t="s">
        <v>76</v>
      </c>
      <c r="E291" s="56" t="s">
        <v>246</v>
      </c>
      <c r="F291" s="56" t="s">
        <v>135</v>
      </c>
      <c r="G291" s="55">
        <v>4.2</v>
      </c>
      <c r="H291" s="55">
        <v>0</v>
      </c>
      <c r="I291" s="226">
        <f t="shared" si="27"/>
        <v>0</v>
      </c>
    </row>
    <row r="292" spans="1:9" ht="12.75">
      <c r="A292" s="27" t="s">
        <v>162</v>
      </c>
      <c r="B292" s="57" t="s">
        <v>418</v>
      </c>
      <c r="C292" s="56" t="s">
        <v>66</v>
      </c>
      <c r="D292" s="56" t="s">
        <v>76</v>
      </c>
      <c r="E292" s="56" t="s">
        <v>246</v>
      </c>
      <c r="F292" s="56" t="s">
        <v>136</v>
      </c>
      <c r="G292" s="55">
        <v>2.5</v>
      </c>
      <c r="H292" s="55">
        <v>1.6</v>
      </c>
      <c r="I292" s="226">
        <f t="shared" si="27"/>
        <v>64</v>
      </c>
    </row>
    <row r="293" spans="1:9" ht="12.75">
      <c r="A293" s="58" t="s">
        <v>3</v>
      </c>
      <c r="B293" s="59" t="s">
        <v>418</v>
      </c>
      <c r="C293" s="60" t="s">
        <v>66</v>
      </c>
      <c r="D293" s="60" t="s">
        <v>74</v>
      </c>
      <c r="E293" s="60"/>
      <c r="F293" s="60"/>
      <c r="G293" s="61">
        <f aca="true" t="shared" si="31" ref="G293:H296">G294</f>
        <v>1000</v>
      </c>
      <c r="H293" s="61">
        <f t="shared" si="31"/>
        <v>0</v>
      </c>
      <c r="I293" s="226">
        <f t="shared" si="27"/>
        <v>0</v>
      </c>
    </row>
    <row r="294" spans="1:9" ht="12.75">
      <c r="A294" s="27" t="s">
        <v>3</v>
      </c>
      <c r="B294" s="57" t="s">
        <v>418</v>
      </c>
      <c r="C294" s="56" t="s">
        <v>66</v>
      </c>
      <c r="D294" s="56" t="s">
        <v>74</v>
      </c>
      <c r="E294" s="56" t="s">
        <v>225</v>
      </c>
      <c r="F294" s="56"/>
      <c r="G294" s="55">
        <f t="shared" si="31"/>
        <v>1000</v>
      </c>
      <c r="H294" s="55">
        <f t="shared" si="31"/>
        <v>0</v>
      </c>
      <c r="I294" s="226">
        <f t="shared" si="27"/>
        <v>0</v>
      </c>
    </row>
    <row r="295" spans="1:9" ht="12.75">
      <c r="A295" s="27" t="s">
        <v>410</v>
      </c>
      <c r="B295" s="57" t="s">
        <v>418</v>
      </c>
      <c r="C295" s="56" t="s">
        <v>66</v>
      </c>
      <c r="D295" s="56" t="s">
        <v>74</v>
      </c>
      <c r="E295" s="56" t="s">
        <v>411</v>
      </c>
      <c r="F295" s="56"/>
      <c r="G295" s="55">
        <f t="shared" si="31"/>
        <v>1000</v>
      </c>
      <c r="H295" s="55">
        <f t="shared" si="31"/>
        <v>0</v>
      </c>
      <c r="I295" s="226">
        <f t="shared" si="27"/>
        <v>0</v>
      </c>
    </row>
    <row r="296" spans="1:9" ht="12.75">
      <c r="A296" s="27" t="s">
        <v>129</v>
      </c>
      <c r="B296" s="57" t="s">
        <v>418</v>
      </c>
      <c r="C296" s="56" t="s">
        <v>66</v>
      </c>
      <c r="D296" s="56" t="s">
        <v>74</v>
      </c>
      <c r="E296" s="56" t="s">
        <v>411</v>
      </c>
      <c r="F296" s="56" t="s">
        <v>130</v>
      </c>
      <c r="G296" s="55">
        <f t="shared" si="31"/>
        <v>1000</v>
      </c>
      <c r="H296" s="55">
        <f t="shared" si="31"/>
        <v>0</v>
      </c>
      <c r="I296" s="226">
        <f t="shared" si="27"/>
        <v>0</v>
      </c>
    </row>
    <row r="297" spans="1:9" ht="12.75">
      <c r="A297" s="27" t="s">
        <v>141</v>
      </c>
      <c r="B297" s="57" t="s">
        <v>418</v>
      </c>
      <c r="C297" s="56" t="s">
        <v>66</v>
      </c>
      <c r="D297" s="56" t="s">
        <v>74</v>
      </c>
      <c r="E297" s="56" t="s">
        <v>411</v>
      </c>
      <c r="F297" s="56" t="s">
        <v>142</v>
      </c>
      <c r="G297" s="55">
        <v>1000</v>
      </c>
      <c r="H297" s="55">
        <v>0</v>
      </c>
      <c r="I297" s="226">
        <f t="shared" si="27"/>
        <v>0</v>
      </c>
    </row>
    <row r="298" spans="1:9" ht="26.25">
      <c r="A298" s="58" t="s">
        <v>278</v>
      </c>
      <c r="B298" s="59" t="s">
        <v>418</v>
      </c>
      <c r="C298" s="60" t="s">
        <v>88</v>
      </c>
      <c r="D298" s="60" t="s">
        <v>36</v>
      </c>
      <c r="E298" s="60"/>
      <c r="F298" s="60"/>
      <c r="G298" s="61">
        <f aca="true" t="shared" si="32" ref="G298:H302">G299</f>
        <v>36</v>
      </c>
      <c r="H298" s="61">
        <f t="shared" si="32"/>
        <v>0</v>
      </c>
      <c r="I298" s="226">
        <f t="shared" si="27"/>
        <v>0</v>
      </c>
    </row>
    <row r="299" spans="1:9" ht="12.75">
      <c r="A299" s="58" t="s">
        <v>92</v>
      </c>
      <c r="B299" s="59" t="s">
        <v>418</v>
      </c>
      <c r="C299" s="60" t="s">
        <v>88</v>
      </c>
      <c r="D299" s="60" t="s">
        <v>66</v>
      </c>
      <c r="E299" s="60"/>
      <c r="F299" s="60"/>
      <c r="G299" s="61">
        <f t="shared" si="32"/>
        <v>36</v>
      </c>
      <c r="H299" s="61">
        <f t="shared" si="32"/>
        <v>0</v>
      </c>
      <c r="I299" s="226">
        <f t="shared" si="27"/>
        <v>0</v>
      </c>
    </row>
    <row r="300" spans="1:9" ht="12.75">
      <c r="A300" s="27" t="s">
        <v>90</v>
      </c>
      <c r="B300" s="57" t="s">
        <v>418</v>
      </c>
      <c r="C300" s="56" t="s">
        <v>88</v>
      </c>
      <c r="D300" s="56" t="s">
        <v>66</v>
      </c>
      <c r="E300" s="56" t="s">
        <v>226</v>
      </c>
      <c r="F300" s="56"/>
      <c r="G300" s="55">
        <f t="shared" si="32"/>
        <v>36</v>
      </c>
      <c r="H300" s="55">
        <f t="shared" si="32"/>
        <v>0</v>
      </c>
      <c r="I300" s="226">
        <f t="shared" si="27"/>
        <v>0</v>
      </c>
    </row>
    <row r="301" spans="1:9" ht="12.75">
      <c r="A301" s="27" t="s">
        <v>91</v>
      </c>
      <c r="B301" s="57" t="s">
        <v>418</v>
      </c>
      <c r="C301" s="56" t="s">
        <v>88</v>
      </c>
      <c r="D301" s="56" t="s">
        <v>66</v>
      </c>
      <c r="E301" s="56" t="s">
        <v>407</v>
      </c>
      <c r="F301" s="56"/>
      <c r="G301" s="55">
        <f t="shared" si="32"/>
        <v>36</v>
      </c>
      <c r="H301" s="55">
        <f t="shared" si="32"/>
        <v>0</v>
      </c>
      <c r="I301" s="226">
        <f t="shared" si="27"/>
        <v>0</v>
      </c>
    </row>
    <row r="302" spans="1:9" ht="12.75">
      <c r="A302" s="27" t="s">
        <v>89</v>
      </c>
      <c r="B302" s="57" t="s">
        <v>418</v>
      </c>
      <c r="C302" s="56" t="s">
        <v>88</v>
      </c>
      <c r="D302" s="56" t="s">
        <v>66</v>
      </c>
      <c r="E302" s="56" t="s">
        <v>407</v>
      </c>
      <c r="F302" s="56" t="s">
        <v>126</v>
      </c>
      <c r="G302" s="55">
        <f t="shared" si="32"/>
        <v>36</v>
      </c>
      <c r="H302" s="55">
        <f t="shared" si="32"/>
        <v>0</v>
      </c>
      <c r="I302" s="226">
        <f t="shared" si="27"/>
        <v>0</v>
      </c>
    </row>
    <row r="303" spans="1:9" ht="12.75">
      <c r="A303" s="27" t="s">
        <v>127</v>
      </c>
      <c r="B303" s="57" t="s">
        <v>418</v>
      </c>
      <c r="C303" s="56" t="s">
        <v>88</v>
      </c>
      <c r="D303" s="56" t="s">
        <v>66</v>
      </c>
      <c r="E303" s="56" t="s">
        <v>407</v>
      </c>
      <c r="F303" s="56" t="s">
        <v>128</v>
      </c>
      <c r="G303" s="55">
        <v>36</v>
      </c>
      <c r="H303" s="55">
        <v>0</v>
      </c>
      <c r="I303" s="226">
        <f t="shared" si="27"/>
        <v>0</v>
      </c>
    </row>
    <row r="304" spans="1:9" ht="12.75">
      <c r="A304" s="138" t="s">
        <v>156</v>
      </c>
      <c r="B304" s="59" t="s">
        <v>419</v>
      </c>
      <c r="C304" s="60"/>
      <c r="D304" s="60"/>
      <c r="E304" s="60"/>
      <c r="F304" s="60"/>
      <c r="G304" s="61">
        <f>G305</f>
        <v>8614.6</v>
      </c>
      <c r="H304" s="61">
        <f>H305</f>
        <v>5508</v>
      </c>
      <c r="I304" s="226">
        <f t="shared" si="27"/>
        <v>63.93796577902631</v>
      </c>
    </row>
    <row r="305" spans="1:9" ht="12.75">
      <c r="A305" s="138" t="s">
        <v>2</v>
      </c>
      <c r="B305" s="59" t="s">
        <v>419</v>
      </c>
      <c r="C305" s="60" t="s">
        <v>66</v>
      </c>
      <c r="D305" s="60" t="s">
        <v>36</v>
      </c>
      <c r="E305" s="60"/>
      <c r="F305" s="60"/>
      <c r="G305" s="61">
        <f>G306+G336</f>
        <v>8614.6</v>
      </c>
      <c r="H305" s="61">
        <f>H306+H336</f>
        <v>5508</v>
      </c>
      <c r="I305" s="226">
        <f t="shared" si="27"/>
        <v>63.93796577902631</v>
      </c>
    </row>
    <row r="306" spans="1:9" ht="28.5" customHeight="1">
      <c r="A306" s="138" t="s">
        <v>20</v>
      </c>
      <c r="B306" s="59" t="s">
        <v>419</v>
      </c>
      <c r="C306" s="60" t="s">
        <v>66</v>
      </c>
      <c r="D306" s="60" t="s">
        <v>70</v>
      </c>
      <c r="E306" s="60"/>
      <c r="F306" s="60"/>
      <c r="G306" s="61">
        <f>G307+G313</f>
        <v>5124.6</v>
      </c>
      <c r="H306" s="61">
        <f>H307+H313</f>
        <v>3830.3</v>
      </c>
      <c r="I306" s="226">
        <f t="shared" si="27"/>
        <v>74.74339460640832</v>
      </c>
    </row>
    <row r="307" spans="1:9" ht="12.75">
      <c r="A307" s="27" t="s">
        <v>367</v>
      </c>
      <c r="B307" s="57" t="s">
        <v>419</v>
      </c>
      <c r="C307" s="56" t="s">
        <v>66</v>
      </c>
      <c r="D307" s="56" t="s">
        <v>70</v>
      </c>
      <c r="E307" s="56" t="s">
        <v>219</v>
      </c>
      <c r="F307" s="56"/>
      <c r="G307" s="55">
        <f aca="true" t="shared" si="33" ref="G307:H311">G308</f>
        <v>144</v>
      </c>
      <c r="H307" s="55">
        <f t="shared" si="33"/>
        <v>184</v>
      </c>
      <c r="I307" s="226">
        <f t="shared" si="27"/>
        <v>127.77777777777777</v>
      </c>
    </row>
    <row r="308" spans="1:9" ht="12.75">
      <c r="A308" s="27" t="s">
        <v>368</v>
      </c>
      <c r="B308" s="57" t="s">
        <v>419</v>
      </c>
      <c r="C308" s="56" t="s">
        <v>66</v>
      </c>
      <c r="D308" s="56" t="s">
        <v>70</v>
      </c>
      <c r="E308" s="56" t="s">
        <v>365</v>
      </c>
      <c r="F308" s="56"/>
      <c r="G308" s="55">
        <f t="shared" si="33"/>
        <v>144</v>
      </c>
      <c r="H308" s="55">
        <f t="shared" si="33"/>
        <v>184</v>
      </c>
      <c r="I308" s="226">
        <f t="shared" si="27"/>
        <v>127.77777777777777</v>
      </c>
    </row>
    <row r="309" spans="1:9" ht="52.5">
      <c r="A309" s="27" t="s">
        <v>292</v>
      </c>
      <c r="B309" s="57" t="s">
        <v>419</v>
      </c>
      <c r="C309" s="56" t="s">
        <v>66</v>
      </c>
      <c r="D309" s="56" t="s">
        <v>70</v>
      </c>
      <c r="E309" s="56" t="s">
        <v>366</v>
      </c>
      <c r="F309" s="56"/>
      <c r="G309" s="55">
        <f t="shared" si="33"/>
        <v>144</v>
      </c>
      <c r="H309" s="55">
        <f t="shared" si="33"/>
        <v>184</v>
      </c>
      <c r="I309" s="226">
        <f t="shared" si="27"/>
        <v>127.77777777777777</v>
      </c>
    </row>
    <row r="310" spans="1:9" ht="39">
      <c r="A310" s="27" t="s">
        <v>103</v>
      </c>
      <c r="B310" s="57" t="s">
        <v>419</v>
      </c>
      <c r="C310" s="56" t="s">
        <v>66</v>
      </c>
      <c r="D310" s="56" t="s">
        <v>70</v>
      </c>
      <c r="E310" s="56" t="s">
        <v>366</v>
      </c>
      <c r="F310" s="56" t="s">
        <v>104</v>
      </c>
      <c r="G310" s="55">
        <f t="shared" si="33"/>
        <v>144</v>
      </c>
      <c r="H310" s="55">
        <f t="shared" si="33"/>
        <v>184</v>
      </c>
      <c r="I310" s="226">
        <f t="shared" si="27"/>
        <v>127.77777777777777</v>
      </c>
    </row>
    <row r="311" spans="1:9" ht="12.75">
      <c r="A311" s="27" t="s">
        <v>94</v>
      </c>
      <c r="B311" s="57" t="s">
        <v>419</v>
      </c>
      <c r="C311" s="56" t="s">
        <v>66</v>
      </c>
      <c r="D311" s="56" t="s">
        <v>70</v>
      </c>
      <c r="E311" s="56" t="s">
        <v>366</v>
      </c>
      <c r="F311" s="56" t="s">
        <v>95</v>
      </c>
      <c r="G311" s="55">
        <f t="shared" si="33"/>
        <v>144</v>
      </c>
      <c r="H311" s="55">
        <f t="shared" si="33"/>
        <v>184</v>
      </c>
      <c r="I311" s="226">
        <f t="shared" si="27"/>
        <v>127.77777777777777</v>
      </c>
    </row>
    <row r="312" spans="1:9" ht="26.25">
      <c r="A312" s="27" t="s">
        <v>97</v>
      </c>
      <c r="B312" s="57" t="s">
        <v>419</v>
      </c>
      <c r="C312" s="56" t="s">
        <v>66</v>
      </c>
      <c r="D312" s="56" t="s">
        <v>70</v>
      </c>
      <c r="E312" s="56" t="s">
        <v>366</v>
      </c>
      <c r="F312" s="56" t="s">
        <v>98</v>
      </c>
      <c r="G312" s="55">
        <v>144</v>
      </c>
      <c r="H312" s="55">
        <v>184</v>
      </c>
      <c r="I312" s="226">
        <f aca="true" t="shared" si="34" ref="I312:I375">H312/G312*100</f>
        <v>127.77777777777777</v>
      </c>
    </row>
    <row r="313" spans="1:9" ht="26.25">
      <c r="A313" s="27" t="s">
        <v>424</v>
      </c>
      <c r="B313" s="57" t="s">
        <v>419</v>
      </c>
      <c r="C313" s="56" t="s">
        <v>66</v>
      </c>
      <c r="D313" s="56" t="s">
        <v>70</v>
      </c>
      <c r="E313" s="56" t="s">
        <v>218</v>
      </c>
      <c r="F313" s="56"/>
      <c r="G313" s="55">
        <f>G314+G330</f>
        <v>4980.6</v>
      </c>
      <c r="H313" s="55">
        <f>H314+H330</f>
        <v>3646.3</v>
      </c>
      <c r="I313" s="226">
        <f t="shared" si="34"/>
        <v>73.21005501345219</v>
      </c>
    </row>
    <row r="314" spans="1:9" ht="12.75">
      <c r="A314" s="27" t="s">
        <v>50</v>
      </c>
      <c r="B314" s="57" t="s">
        <v>419</v>
      </c>
      <c r="C314" s="56" t="s">
        <v>66</v>
      </c>
      <c r="D314" s="56" t="s">
        <v>70</v>
      </c>
      <c r="E314" s="56" t="s">
        <v>244</v>
      </c>
      <c r="F314" s="56"/>
      <c r="G314" s="55">
        <f>G315+G321</f>
        <v>1548.6</v>
      </c>
      <c r="H314" s="55">
        <f>H315+H321</f>
        <v>811.9000000000001</v>
      </c>
      <c r="I314" s="226">
        <f t="shared" si="34"/>
        <v>52.42799948340438</v>
      </c>
    </row>
    <row r="315" spans="1:9" ht="12.75">
      <c r="A315" s="27" t="s">
        <v>240</v>
      </c>
      <c r="B315" s="57" t="s">
        <v>419</v>
      </c>
      <c r="C315" s="56" t="s">
        <v>66</v>
      </c>
      <c r="D315" s="56" t="s">
        <v>70</v>
      </c>
      <c r="E315" s="56" t="s">
        <v>245</v>
      </c>
      <c r="F315" s="56"/>
      <c r="G315" s="55">
        <f>G316</f>
        <v>1005.1</v>
      </c>
      <c r="H315" s="55">
        <f>H316</f>
        <v>671.7</v>
      </c>
      <c r="I315" s="226">
        <f t="shared" si="34"/>
        <v>66.82917122674361</v>
      </c>
    </row>
    <row r="316" spans="1:9" ht="39">
      <c r="A316" s="27" t="s">
        <v>103</v>
      </c>
      <c r="B316" s="57" t="s">
        <v>419</v>
      </c>
      <c r="C316" s="56" t="s">
        <v>66</v>
      </c>
      <c r="D316" s="56" t="s">
        <v>70</v>
      </c>
      <c r="E316" s="56" t="s">
        <v>245</v>
      </c>
      <c r="F316" s="56" t="s">
        <v>104</v>
      </c>
      <c r="G316" s="55">
        <f>G317</f>
        <v>1005.1</v>
      </c>
      <c r="H316" s="55">
        <f>H317</f>
        <v>671.7</v>
      </c>
      <c r="I316" s="226">
        <f t="shared" si="34"/>
        <v>66.82917122674361</v>
      </c>
    </row>
    <row r="317" spans="1:9" ht="15.75" customHeight="1">
      <c r="A317" s="27" t="s">
        <v>94</v>
      </c>
      <c r="B317" s="57" t="s">
        <v>419</v>
      </c>
      <c r="C317" s="56" t="s">
        <v>66</v>
      </c>
      <c r="D317" s="56" t="s">
        <v>70</v>
      </c>
      <c r="E317" s="56" t="s">
        <v>245</v>
      </c>
      <c r="F317" s="56" t="s">
        <v>95</v>
      </c>
      <c r="G317" s="55">
        <f>G318+G319+G320</f>
        <v>1005.1</v>
      </c>
      <c r="H317" s="55">
        <f>H318+H319+H320</f>
        <v>671.7</v>
      </c>
      <c r="I317" s="226">
        <f t="shared" si="34"/>
        <v>66.82917122674361</v>
      </c>
    </row>
    <row r="318" spans="1:9" ht="12.75">
      <c r="A318" s="27" t="s">
        <v>159</v>
      </c>
      <c r="B318" s="57" t="s">
        <v>419</v>
      </c>
      <c r="C318" s="56" t="s">
        <v>66</v>
      </c>
      <c r="D318" s="56" t="s">
        <v>70</v>
      </c>
      <c r="E318" s="56" t="s">
        <v>245</v>
      </c>
      <c r="F318" s="56" t="s">
        <v>96</v>
      </c>
      <c r="G318" s="55">
        <v>752</v>
      </c>
      <c r="H318" s="55">
        <v>515.5</v>
      </c>
      <c r="I318" s="226">
        <f t="shared" si="34"/>
        <v>68.55053191489363</v>
      </c>
    </row>
    <row r="319" spans="1:9" ht="26.25">
      <c r="A319" s="27" t="s">
        <v>97</v>
      </c>
      <c r="B319" s="57" t="s">
        <v>419</v>
      </c>
      <c r="C319" s="56" t="s">
        <v>66</v>
      </c>
      <c r="D319" s="56" t="s">
        <v>70</v>
      </c>
      <c r="E319" s="56" t="s">
        <v>245</v>
      </c>
      <c r="F319" s="56" t="s">
        <v>98</v>
      </c>
      <c r="G319" s="55">
        <v>26</v>
      </c>
      <c r="H319" s="55">
        <v>5</v>
      </c>
      <c r="I319" s="226">
        <f t="shared" si="34"/>
        <v>19.230769230769234</v>
      </c>
    </row>
    <row r="320" spans="1:9" ht="39">
      <c r="A320" s="27" t="s">
        <v>161</v>
      </c>
      <c r="B320" s="57" t="s">
        <v>419</v>
      </c>
      <c r="C320" s="56" t="s">
        <v>66</v>
      </c>
      <c r="D320" s="56" t="s">
        <v>70</v>
      </c>
      <c r="E320" s="56" t="s">
        <v>245</v>
      </c>
      <c r="F320" s="56" t="s">
        <v>160</v>
      </c>
      <c r="G320" s="55">
        <v>227.1</v>
      </c>
      <c r="H320" s="55">
        <v>151.2</v>
      </c>
      <c r="I320" s="226">
        <f t="shared" si="34"/>
        <v>66.5785997357992</v>
      </c>
    </row>
    <row r="321" spans="1:9" ht="12.75">
      <c r="A321" s="27" t="s">
        <v>241</v>
      </c>
      <c r="B321" s="57" t="s">
        <v>419</v>
      </c>
      <c r="C321" s="56" t="s">
        <v>66</v>
      </c>
      <c r="D321" s="56" t="s">
        <v>70</v>
      </c>
      <c r="E321" s="56" t="s">
        <v>246</v>
      </c>
      <c r="F321" s="56"/>
      <c r="G321" s="55">
        <f>G322+G325</f>
        <v>543.5</v>
      </c>
      <c r="H321" s="55">
        <f>H322+H325</f>
        <v>140.2</v>
      </c>
      <c r="I321" s="226">
        <f t="shared" si="34"/>
        <v>25.795768169273224</v>
      </c>
    </row>
    <row r="322" spans="1:9" ht="26.25">
      <c r="A322" s="27" t="s">
        <v>622</v>
      </c>
      <c r="B322" s="57" t="s">
        <v>419</v>
      </c>
      <c r="C322" s="56" t="s">
        <v>66</v>
      </c>
      <c r="D322" s="56" t="s">
        <v>70</v>
      </c>
      <c r="E322" s="56" t="s">
        <v>246</v>
      </c>
      <c r="F322" s="56" t="s">
        <v>105</v>
      </c>
      <c r="G322" s="55">
        <f>G323</f>
        <v>541</v>
      </c>
      <c r="H322" s="55">
        <f>H323</f>
        <v>140.1</v>
      </c>
      <c r="I322" s="226">
        <f t="shared" si="34"/>
        <v>25.89648798521257</v>
      </c>
    </row>
    <row r="323" spans="1:9" ht="26.25">
      <c r="A323" s="27" t="s">
        <v>99</v>
      </c>
      <c r="B323" s="57" t="s">
        <v>419</v>
      </c>
      <c r="C323" s="56" t="s">
        <v>66</v>
      </c>
      <c r="D323" s="56" t="s">
        <v>70</v>
      </c>
      <c r="E323" s="56" t="s">
        <v>246</v>
      </c>
      <c r="F323" s="56" t="s">
        <v>100</v>
      </c>
      <c r="G323" s="55">
        <f>G324</f>
        <v>541</v>
      </c>
      <c r="H323" s="55">
        <f>H324</f>
        <v>140.1</v>
      </c>
      <c r="I323" s="226">
        <f t="shared" si="34"/>
        <v>25.89648798521257</v>
      </c>
    </row>
    <row r="324" spans="1:9" ht="27.75" customHeight="1">
      <c r="A324" s="27" t="s">
        <v>101</v>
      </c>
      <c r="B324" s="57" t="s">
        <v>419</v>
      </c>
      <c r="C324" s="56" t="s">
        <v>66</v>
      </c>
      <c r="D324" s="56" t="s">
        <v>70</v>
      </c>
      <c r="E324" s="56" t="s">
        <v>246</v>
      </c>
      <c r="F324" s="56" t="s">
        <v>102</v>
      </c>
      <c r="G324" s="55">
        <v>541</v>
      </c>
      <c r="H324" s="55">
        <v>140.1</v>
      </c>
      <c r="I324" s="226">
        <f t="shared" si="34"/>
        <v>25.89648798521257</v>
      </c>
    </row>
    <row r="325" spans="1:9" ht="12" customHeight="1">
      <c r="A325" s="27" t="s">
        <v>129</v>
      </c>
      <c r="B325" s="57" t="s">
        <v>419</v>
      </c>
      <c r="C325" s="56" t="s">
        <v>66</v>
      </c>
      <c r="D325" s="56" t="s">
        <v>70</v>
      </c>
      <c r="E325" s="56" t="s">
        <v>246</v>
      </c>
      <c r="F325" s="56" t="s">
        <v>130</v>
      </c>
      <c r="G325" s="55">
        <f>G326</f>
        <v>2.5</v>
      </c>
      <c r="H325" s="55">
        <f>H326</f>
        <v>0.1</v>
      </c>
      <c r="I325" s="226">
        <f t="shared" si="34"/>
        <v>4</v>
      </c>
    </row>
    <row r="326" spans="1:9" ht="12" customHeight="1">
      <c r="A326" s="27" t="s">
        <v>132</v>
      </c>
      <c r="B326" s="57" t="s">
        <v>419</v>
      </c>
      <c r="C326" s="56" t="s">
        <v>66</v>
      </c>
      <c r="D326" s="56" t="s">
        <v>70</v>
      </c>
      <c r="E326" s="56" t="s">
        <v>246</v>
      </c>
      <c r="F326" s="56" t="s">
        <v>133</v>
      </c>
      <c r="G326" s="55">
        <f>G327+G328+G329</f>
        <v>2.5</v>
      </c>
      <c r="H326" s="55">
        <f>H327+H328+H329</f>
        <v>0.1</v>
      </c>
      <c r="I326" s="226">
        <f t="shared" si="34"/>
        <v>4</v>
      </c>
    </row>
    <row r="327" spans="1:9" ht="12" customHeight="1">
      <c r="A327" s="27" t="s">
        <v>134</v>
      </c>
      <c r="B327" s="57" t="s">
        <v>419</v>
      </c>
      <c r="C327" s="56" t="s">
        <v>66</v>
      </c>
      <c r="D327" s="56" t="s">
        <v>70</v>
      </c>
      <c r="E327" s="56" t="s">
        <v>246</v>
      </c>
      <c r="F327" s="56" t="s">
        <v>135</v>
      </c>
      <c r="G327" s="55">
        <v>0.5</v>
      </c>
      <c r="H327" s="55">
        <v>0</v>
      </c>
      <c r="I327" s="226">
        <f t="shared" si="34"/>
        <v>0</v>
      </c>
    </row>
    <row r="328" spans="1:9" ht="12" customHeight="1">
      <c r="A328" s="27" t="s">
        <v>162</v>
      </c>
      <c r="B328" s="57" t="s">
        <v>419</v>
      </c>
      <c r="C328" s="56" t="s">
        <v>66</v>
      </c>
      <c r="D328" s="56" t="s">
        <v>70</v>
      </c>
      <c r="E328" s="56" t="s">
        <v>246</v>
      </c>
      <c r="F328" s="56" t="s">
        <v>136</v>
      </c>
      <c r="G328" s="55">
        <v>1</v>
      </c>
      <c r="H328" s="55">
        <v>0</v>
      </c>
      <c r="I328" s="226">
        <f t="shared" si="34"/>
        <v>0</v>
      </c>
    </row>
    <row r="329" spans="1:9" ht="12" customHeight="1">
      <c r="A329" s="27" t="s">
        <v>163</v>
      </c>
      <c r="B329" s="57" t="s">
        <v>419</v>
      </c>
      <c r="C329" s="56" t="s">
        <v>66</v>
      </c>
      <c r="D329" s="56" t="s">
        <v>70</v>
      </c>
      <c r="E329" s="56" t="s">
        <v>246</v>
      </c>
      <c r="F329" s="56" t="s">
        <v>164</v>
      </c>
      <c r="G329" s="55">
        <v>1</v>
      </c>
      <c r="H329" s="55">
        <v>0.1</v>
      </c>
      <c r="I329" s="226">
        <f t="shared" si="34"/>
        <v>10</v>
      </c>
    </row>
    <row r="330" spans="1:9" ht="16.5" customHeight="1">
      <c r="A330" s="140" t="s">
        <v>167</v>
      </c>
      <c r="B330" s="57" t="s">
        <v>419</v>
      </c>
      <c r="C330" s="56" t="s">
        <v>66</v>
      </c>
      <c r="D330" s="56" t="s">
        <v>70</v>
      </c>
      <c r="E330" s="56" t="s">
        <v>249</v>
      </c>
      <c r="F330" s="56"/>
      <c r="G330" s="55">
        <f aca="true" t="shared" si="35" ref="G330:H332">G331</f>
        <v>3432</v>
      </c>
      <c r="H330" s="55">
        <f t="shared" si="35"/>
        <v>2834.4</v>
      </c>
      <c r="I330" s="226">
        <f t="shared" si="34"/>
        <v>82.58741258741259</v>
      </c>
    </row>
    <row r="331" spans="1:9" ht="13.5" customHeight="1">
      <c r="A331" s="27" t="s">
        <v>240</v>
      </c>
      <c r="B331" s="57" t="s">
        <v>419</v>
      </c>
      <c r="C331" s="56" t="s">
        <v>66</v>
      </c>
      <c r="D331" s="56" t="s">
        <v>70</v>
      </c>
      <c r="E331" s="56" t="s">
        <v>248</v>
      </c>
      <c r="F331" s="56"/>
      <c r="G331" s="55">
        <f t="shared" si="35"/>
        <v>3432</v>
      </c>
      <c r="H331" s="55">
        <f t="shared" si="35"/>
        <v>2834.4</v>
      </c>
      <c r="I331" s="226">
        <f t="shared" si="34"/>
        <v>82.58741258741259</v>
      </c>
    </row>
    <row r="332" spans="1:9" ht="43.5" customHeight="1">
      <c r="A332" s="27" t="s">
        <v>103</v>
      </c>
      <c r="B332" s="57" t="s">
        <v>419</v>
      </c>
      <c r="C332" s="56" t="s">
        <v>66</v>
      </c>
      <c r="D332" s="56" t="s">
        <v>70</v>
      </c>
      <c r="E332" s="56" t="s">
        <v>248</v>
      </c>
      <c r="F332" s="56" t="s">
        <v>104</v>
      </c>
      <c r="G332" s="55">
        <f t="shared" si="35"/>
        <v>3432</v>
      </c>
      <c r="H332" s="55">
        <f t="shared" si="35"/>
        <v>2834.4</v>
      </c>
      <c r="I332" s="226">
        <f t="shared" si="34"/>
        <v>82.58741258741259</v>
      </c>
    </row>
    <row r="333" spans="1:9" ht="15" customHeight="1">
      <c r="A333" s="27" t="s">
        <v>94</v>
      </c>
      <c r="B333" s="57" t="s">
        <v>419</v>
      </c>
      <c r="C333" s="56" t="s">
        <v>66</v>
      </c>
      <c r="D333" s="56" t="s">
        <v>70</v>
      </c>
      <c r="E333" s="56" t="s">
        <v>248</v>
      </c>
      <c r="F333" s="56" t="s">
        <v>95</v>
      </c>
      <c r="G333" s="55">
        <f>G334+G335</f>
        <v>3432</v>
      </c>
      <c r="H333" s="55">
        <f>H334+H335</f>
        <v>2834.4</v>
      </c>
      <c r="I333" s="226">
        <f t="shared" si="34"/>
        <v>82.58741258741259</v>
      </c>
    </row>
    <row r="334" spans="1:9" ht="18" customHeight="1">
      <c r="A334" s="27" t="s">
        <v>159</v>
      </c>
      <c r="B334" s="57" t="s">
        <v>419</v>
      </c>
      <c r="C334" s="56" t="s">
        <v>66</v>
      </c>
      <c r="D334" s="56" t="s">
        <v>70</v>
      </c>
      <c r="E334" s="56" t="s">
        <v>248</v>
      </c>
      <c r="F334" s="56" t="s">
        <v>96</v>
      </c>
      <c r="G334" s="55">
        <v>2866</v>
      </c>
      <c r="H334" s="55">
        <v>2355.8</v>
      </c>
      <c r="I334" s="226">
        <f t="shared" si="34"/>
        <v>82.19818562456386</v>
      </c>
    </row>
    <row r="335" spans="1:9" ht="33" customHeight="1">
      <c r="A335" s="27" t="s">
        <v>161</v>
      </c>
      <c r="B335" s="57" t="s">
        <v>419</v>
      </c>
      <c r="C335" s="56" t="s">
        <v>66</v>
      </c>
      <c r="D335" s="56" t="s">
        <v>70</v>
      </c>
      <c r="E335" s="56" t="s">
        <v>248</v>
      </c>
      <c r="F335" s="56" t="s">
        <v>160</v>
      </c>
      <c r="G335" s="55">
        <v>566</v>
      </c>
      <c r="H335" s="55">
        <v>478.6</v>
      </c>
      <c r="I335" s="226">
        <f t="shared" si="34"/>
        <v>84.5583038869258</v>
      </c>
    </row>
    <row r="336" spans="1:9" ht="27" customHeight="1">
      <c r="A336" s="58" t="s">
        <v>79</v>
      </c>
      <c r="B336" s="59" t="s">
        <v>419</v>
      </c>
      <c r="C336" s="60" t="s">
        <v>66</v>
      </c>
      <c r="D336" s="60" t="s">
        <v>76</v>
      </c>
      <c r="E336" s="60"/>
      <c r="F336" s="60"/>
      <c r="G336" s="61">
        <f>G337+G347+G357</f>
        <v>3490</v>
      </c>
      <c r="H336" s="61">
        <f>H337+H347+H357</f>
        <v>1677.6999999999998</v>
      </c>
      <c r="I336" s="226">
        <f t="shared" si="34"/>
        <v>48.07163323782234</v>
      </c>
    </row>
    <row r="337" spans="1:9" ht="12.75" customHeight="1">
      <c r="A337" s="27" t="s">
        <v>367</v>
      </c>
      <c r="B337" s="57" t="s">
        <v>419</v>
      </c>
      <c r="C337" s="56" t="s">
        <v>66</v>
      </c>
      <c r="D337" s="56" t="s">
        <v>76</v>
      </c>
      <c r="E337" s="56" t="s">
        <v>219</v>
      </c>
      <c r="F337" s="56"/>
      <c r="G337" s="55">
        <f>G338</f>
        <v>415</v>
      </c>
      <c r="H337" s="55">
        <f>H338</f>
        <v>56.7</v>
      </c>
      <c r="I337" s="226">
        <f t="shared" si="34"/>
        <v>13.66265060240964</v>
      </c>
    </row>
    <row r="338" spans="1:9" ht="18" customHeight="1">
      <c r="A338" s="27" t="s">
        <v>370</v>
      </c>
      <c r="B338" s="57" t="s">
        <v>419</v>
      </c>
      <c r="C338" s="56" t="s">
        <v>66</v>
      </c>
      <c r="D338" s="56" t="s">
        <v>76</v>
      </c>
      <c r="E338" s="56" t="s">
        <v>365</v>
      </c>
      <c r="F338" s="56"/>
      <c r="G338" s="55">
        <f>G339+G343</f>
        <v>415</v>
      </c>
      <c r="H338" s="55">
        <f>H339+H343</f>
        <v>56.7</v>
      </c>
      <c r="I338" s="226">
        <f t="shared" si="34"/>
        <v>13.66265060240964</v>
      </c>
    </row>
    <row r="339" spans="1:9" ht="57.75" customHeight="1">
      <c r="A339" s="27" t="s">
        <v>292</v>
      </c>
      <c r="B339" s="57" t="s">
        <v>419</v>
      </c>
      <c r="C339" s="56" t="s">
        <v>66</v>
      </c>
      <c r="D339" s="56" t="s">
        <v>76</v>
      </c>
      <c r="E339" s="56" t="s">
        <v>366</v>
      </c>
      <c r="F339" s="56"/>
      <c r="G339" s="55">
        <f aca="true" t="shared" si="36" ref="G339:H341">G340</f>
        <v>165</v>
      </c>
      <c r="H339" s="55">
        <f t="shared" si="36"/>
        <v>45</v>
      </c>
      <c r="I339" s="226">
        <f t="shared" si="34"/>
        <v>27.27272727272727</v>
      </c>
    </row>
    <row r="340" spans="1:9" ht="39.75" customHeight="1">
      <c r="A340" s="27" t="s">
        <v>103</v>
      </c>
      <c r="B340" s="57" t="s">
        <v>419</v>
      </c>
      <c r="C340" s="56" t="s">
        <v>66</v>
      </c>
      <c r="D340" s="56" t="s">
        <v>76</v>
      </c>
      <c r="E340" s="56" t="s">
        <v>366</v>
      </c>
      <c r="F340" s="56" t="s">
        <v>104</v>
      </c>
      <c r="G340" s="55">
        <f t="shared" si="36"/>
        <v>165</v>
      </c>
      <c r="H340" s="55">
        <f t="shared" si="36"/>
        <v>45</v>
      </c>
      <c r="I340" s="226">
        <f t="shared" si="34"/>
        <v>27.27272727272727</v>
      </c>
    </row>
    <row r="341" spans="1:9" ht="18.75" customHeight="1">
      <c r="A341" s="27" t="s">
        <v>94</v>
      </c>
      <c r="B341" s="57" t="s">
        <v>419</v>
      </c>
      <c r="C341" s="56" t="s">
        <v>66</v>
      </c>
      <c r="D341" s="56" t="s">
        <v>76</v>
      </c>
      <c r="E341" s="56" t="s">
        <v>366</v>
      </c>
      <c r="F341" s="56" t="s">
        <v>95</v>
      </c>
      <c r="G341" s="55">
        <f t="shared" si="36"/>
        <v>165</v>
      </c>
      <c r="H341" s="55">
        <f t="shared" si="36"/>
        <v>45</v>
      </c>
      <c r="I341" s="226">
        <f t="shared" si="34"/>
        <v>27.27272727272727</v>
      </c>
    </row>
    <row r="342" spans="1:9" ht="25.5" customHeight="1">
      <c r="A342" s="27" t="s">
        <v>97</v>
      </c>
      <c r="B342" s="57" t="s">
        <v>419</v>
      </c>
      <c r="C342" s="56" t="s">
        <v>66</v>
      </c>
      <c r="D342" s="56" t="s">
        <v>76</v>
      </c>
      <c r="E342" s="56" t="s">
        <v>366</v>
      </c>
      <c r="F342" s="56" t="s">
        <v>98</v>
      </c>
      <c r="G342" s="55">
        <v>165</v>
      </c>
      <c r="H342" s="55">
        <v>45</v>
      </c>
      <c r="I342" s="226">
        <f t="shared" si="34"/>
        <v>27.27272727272727</v>
      </c>
    </row>
    <row r="343" spans="1:9" ht="16.5" customHeight="1">
      <c r="A343" s="27" t="s">
        <v>239</v>
      </c>
      <c r="B343" s="57" t="s">
        <v>419</v>
      </c>
      <c r="C343" s="56" t="s">
        <v>66</v>
      </c>
      <c r="D343" s="56" t="s">
        <v>76</v>
      </c>
      <c r="E343" s="56" t="s">
        <v>369</v>
      </c>
      <c r="F343" s="56"/>
      <c r="G343" s="55">
        <f aca="true" t="shared" si="37" ref="G343:H345">G344</f>
        <v>250</v>
      </c>
      <c r="H343" s="55">
        <f t="shared" si="37"/>
        <v>11.7</v>
      </c>
      <c r="I343" s="226">
        <f t="shared" si="34"/>
        <v>4.68</v>
      </c>
    </row>
    <row r="344" spans="1:9" ht="40.5" customHeight="1">
      <c r="A344" s="27" t="s">
        <v>103</v>
      </c>
      <c r="B344" s="57" t="s">
        <v>419</v>
      </c>
      <c r="C344" s="56" t="s">
        <v>66</v>
      </c>
      <c r="D344" s="56" t="s">
        <v>76</v>
      </c>
      <c r="E344" s="56" t="s">
        <v>369</v>
      </c>
      <c r="F344" s="56" t="s">
        <v>104</v>
      </c>
      <c r="G344" s="55">
        <f t="shared" si="37"/>
        <v>250</v>
      </c>
      <c r="H344" s="55">
        <f t="shared" si="37"/>
        <v>11.7</v>
      </c>
      <c r="I344" s="226">
        <f t="shared" si="34"/>
        <v>4.68</v>
      </c>
    </row>
    <row r="345" spans="1:9" ht="18" customHeight="1">
      <c r="A345" s="27" t="s">
        <v>94</v>
      </c>
      <c r="B345" s="57" t="s">
        <v>419</v>
      </c>
      <c r="C345" s="56" t="s">
        <v>66</v>
      </c>
      <c r="D345" s="56" t="s">
        <v>76</v>
      </c>
      <c r="E345" s="56" t="s">
        <v>369</v>
      </c>
      <c r="F345" s="56" t="s">
        <v>95</v>
      </c>
      <c r="G345" s="55">
        <f t="shared" si="37"/>
        <v>250</v>
      </c>
      <c r="H345" s="55">
        <f t="shared" si="37"/>
        <v>11.7</v>
      </c>
      <c r="I345" s="226">
        <f t="shared" si="34"/>
        <v>4.68</v>
      </c>
    </row>
    <row r="346" spans="1:9" ht="26.25" customHeight="1">
      <c r="A346" s="27" t="s">
        <v>97</v>
      </c>
      <c r="B346" s="57" t="s">
        <v>419</v>
      </c>
      <c r="C346" s="56" t="s">
        <v>66</v>
      </c>
      <c r="D346" s="56" t="s">
        <v>76</v>
      </c>
      <c r="E346" s="56" t="s">
        <v>369</v>
      </c>
      <c r="F346" s="56" t="s">
        <v>98</v>
      </c>
      <c r="G346" s="55">
        <v>250</v>
      </c>
      <c r="H346" s="55">
        <v>11.7</v>
      </c>
      <c r="I346" s="226">
        <f t="shared" si="34"/>
        <v>4.68</v>
      </c>
    </row>
    <row r="347" spans="1:9" ht="26.25" customHeight="1">
      <c r="A347" s="27" t="s">
        <v>424</v>
      </c>
      <c r="B347" s="57" t="s">
        <v>419</v>
      </c>
      <c r="C347" s="56" t="s">
        <v>66</v>
      </c>
      <c r="D347" s="56" t="s">
        <v>76</v>
      </c>
      <c r="E347" s="56" t="s">
        <v>218</v>
      </c>
      <c r="F347" s="56"/>
      <c r="G347" s="55">
        <f>G348</f>
        <v>94</v>
      </c>
      <c r="H347" s="55">
        <f>H348</f>
        <v>36.9</v>
      </c>
      <c r="I347" s="226">
        <f t="shared" si="34"/>
        <v>39.25531914893617</v>
      </c>
    </row>
    <row r="348" spans="1:9" ht="15" customHeight="1">
      <c r="A348" s="27" t="s">
        <v>50</v>
      </c>
      <c r="B348" s="57" t="s">
        <v>419</v>
      </c>
      <c r="C348" s="56" t="s">
        <v>66</v>
      </c>
      <c r="D348" s="56" t="s">
        <v>76</v>
      </c>
      <c r="E348" s="56" t="s">
        <v>244</v>
      </c>
      <c r="F348" s="56"/>
      <c r="G348" s="55">
        <f>G349+G353</f>
        <v>94</v>
      </c>
      <c r="H348" s="55">
        <f>H349+H353</f>
        <v>36.9</v>
      </c>
      <c r="I348" s="226">
        <f t="shared" si="34"/>
        <v>39.25531914893617</v>
      </c>
    </row>
    <row r="349" spans="1:9" ht="18" customHeight="1">
      <c r="A349" s="27" t="s">
        <v>240</v>
      </c>
      <c r="B349" s="57" t="s">
        <v>419</v>
      </c>
      <c r="C349" s="56" t="s">
        <v>66</v>
      </c>
      <c r="D349" s="56" t="s">
        <v>76</v>
      </c>
      <c r="E349" s="56" t="s">
        <v>245</v>
      </c>
      <c r="F349" s="56"/>
      <c r="G349" s="55">
        <f aca="true" t="shared" si="38" ref="G349:H351">G350</f>
        <v>49</v>
      </c>
      <c r="H349" s="55">
        <f t="shared" si="38"/>
        <v>4.6</v>
      </c>
      <c r="I349" s="226">
        <f t="shared" si="34"/>
        <v>9.387755102040815</v>
      </c>
    </row>
    <row r="350" spans="1:9" ht="39" customHeight="1">
      <c r="A350" s="27" t="s">
        <v>103</v>
      </c>
      <c r="B350" s="57" t="s">
        <v>419</v>
      </c>
      <c r="C350" s="56" t="s">
        <v>66</v>
      </c>
      <c r="D350" s="56" t="s">
        <v>76</v>
      </c>
      <c r="E350" s="56" t="s">
        <v>245</v>
      </c>
      <c r="F350" s="56" t="s">
        <v>104</v>
      </c>
      <c r="G350" s="55">
        <f t="shared" si="38"/>
        <v>49</v>
      </c>
      <c r="H350" s="55">
        <f t="shared" si="38"/>
        <v>4.6</v>
      </c>
      <c r="I350" s="226">
        <f t="shared" si="34"/>
        <v>9.387755102040815</v>
      </c>
    </row>
    <row r="351" spans="1:9" ht="15" customHeight="1">
      <c r="A351" s="27" t="s">
        <v>94</v>
      </c>
      <c r="B351" s="57" t="s">
        <v>419</v>
      </c>
      <c r="C351" s="56" t="s">
        <v>66</v>
      </c>
      <c r="D351" s="56" t="s">
        <v>76</v>
      </c>
      <c r="E351" s="56" t="s">
        <v>245</v>
      </c>
      <c r="F351" s="56" t="s">
        <v>95</v>
      </c>
      <c r="G351" s="55">
        <f t="shared" si="38"/>
        <v>49</v>
      </c>
      <c r="H351" s="55">
        <f t="shared" si="38"/>
        <v>4.6</v>
      </c>
      <c r="I351" s="226">
        <f t="shared" si="34"/>
        <v>9.387755102040815</v>
      </c>
    </row>
    <row r="352" spans="1:9" ht="27" customHeight="1">
      <c r="A352" s="27" t="s">
        <v>97</v>
      </c>
      <c r="B352" s="57" t="s">
        <v>419</v>
      </c>
      <c r="C352" s="56" t="s">
        <v>66</v>
      </c>
      <c r="D352" s="56" t="s">
        <v>76</v>
      </c>
      <c r="E352" s="56" t="s">
        <v>245</v>
      </c>
      <c r="F352" s="56" t="s">
        <v>98</v>
      </c>
      <c r="G352" s="55">
        <v>49</v>
      </c>
      <c r="H352" s="55">
        <v>4.6</v>
      </c>
      <c r="I352" s="226">
        <f t="shared" si="34"/>
        <v>9.387755102040815</v>
      </c>
    </row>
    <row r="353" spans="1:9" ht="14.25" customHeight="1">
      <c r="A353" s="27" t="s">
        <v>241</v>
      </c>
      <c r="B353" s="57" t="s">
        <v>419</v>
      </c>
      <c r="C353" s="56" t="s">
        <v>66</v>
      </c>
      <c r="D353" s="56" t="s">
        <v>76</v>
      </c>
      <c r="E353" s="56" t="s">
        <v>246</v>
      </c>
      <c r="F353" s="56"/>
      <c r="G353" s="55">
        <f aca="true" t="shared" si="39" ref="G353:H355">G354</f>
        <v>45</v>
      </c>
      <c r="H353" s="55">
        <f t="shared" si="39"/>
        <v>32.3</v>
      </c>
      <c r="I353" s="226">
        <f t="shared" si="34"/>
        <v>71.77777777777777</v>
      </c>
    </row>
    <row r="354" spans="1:9" ht="36" customHeight="1">
      <c r="A354" s="27" t="s">
        <v>622</v>
      </c>
      <c r="B354" s="57" t="s">
        <v>419</v>
      </c>
      <c r="C354" s="56" t="s">
        <v>66</v>
      </c>
      <c r="D354" s="56" t="s">
        <v>76</v>
      </c>
      <c r="E354" s="56" t="s">
        <v>246</v>
      </c>
      <c r="F354" s="56" t="s">
        <v>105</v>
      </c>
      <c r="G354" s="55">
        <f t="shared" si="39"/>
        <v>45</v>
      </c>
      <c r="H354" s="55">
        <f t="shared" si="39"/>
        <v>32.3</v>
      </c>
      <c r="I354" s="226">
        <f t="shared" si="34"/>
        <v>71.77777777777777</v>
      </c>
    </row>
    <row r="355" spans="1:9" ht="30" customHeight="1">
      <c r="A355" s="27" t="s">
        <v>99</v>
      </c>
      <c r="B355" s="57" t="s">
        <v>419</v>
      </c>
      <c r="C355" s="56" t="s">
        <v>66</v>
      </c>
      <c r="D355" s="56" t="s">
        <v>76</v>
      </c>
      <c r="E355" s="56" t="s">
        <v>246</v>
      </c>
      <c r="F355" s="56" t="s">
        <v>100</v>
      </c>
      <c r="G355" s="55">
        <f t="shared" si="39"/>
        <v>45</v>
      </c>
      <c r="H355" s="55">
        <f t="shared" si="39"/>
        <v>32.3</v>
      </c>
      <c r="I355" s="226">
        <f t="shared" si="34"/>
        <v>71.77777777777777</v>
      </c>
    </row>
    <row r="356" spans="1:9" ht="27" customHeight="1">
      <c r="A356" s="27" t="s">
        <v>101</v>
      </c>
      <c r="B356" s="57" t="s">
        <v>419</v>
      </c>
      <c r="C356" s="56" t="s">
        <v>66</v>
      </c>
      <c r="D356" s="56" t="s">
        <v>76</v>
      </c>
      <c r="E356" s="56" t="s">
        <v>246</v>
      </c>
      <c r="F356" s="56" t="s">
        <v>102</v>
      </c>
      <c r="G356" s="55">
        <v>45</v>
      </c>
      <c r="H356" s="55">
        <v>32.3</v>
      </c>
      <c r="I356" s="226">
        <f t="shared" si="34"/>
        <v>71.77777777777777</v>
      </c>
    </row>
    <row r="357" spans="1:9" ht="27" customHeight="1">
      <c r="A357" s="140" t="s">
        <v>21</v>
      </c>
      <c r="B357" s="57" t="s">
        <v>419</v>
      </c>
      <c r="C357" s="56" t="s">
        <v>66</v>
      </c>
      <c r="D357" s="56" t="s">
        <v>76</v>
      </c>
      <c r="E357" s="56" t="s">
        <v>250</v>
      </c>
      <c r="F357" s="56"/>
      <c r="G357" s="55">
        <f aca="true" t="shared" si="40" ref="G357:H359">G358</f>
        <v>2981</v>
      </c>
      <c r="H357" s="55">
        <f t="shared" si="40"/>
        <v>1584.1</v>
      </c>
      <c r="I357" s="226">
        <f t="shared" si="34"/>
        <v>53.13988594431398</v>
      </c>
    </row>
    <row r="358" spans="1:9" ht="16.5" customHeight="1">
      <c r="A358" s="27" t="s">
        <v>240</v>
      </c>
      <c r="B358" s="57" t="s">
        <v>419</v>
      </c>
      <c r="C358" s="56" t="s">
        <v>66</v>
      </c>
      <c r="D358" s="56" t="s">
        <v>76</v>
      </c>
      <c r="E358" s="56" t="s">
        <v>251</v>
      </c>
      <c r="F358" s="56"/>
      <c r="G358" s="55">
        <f t="shared" si="40"/>
        <v>2981</v>
      </c>
      <c r="H358" s="55">
        <f t="shared" si="40"/>
        <v>1584.1</v>
      </c>
      <c r="I358" s="226">
        <f t="shared" si="34"/>
        <v>53.13988594431398</v>
      </c>
    </row>
    <row r="359" spans="1:9" ht="41.25" customHeight="1">
      <c r="A359" s="27" t="s">
        <v>103</v>
      </c>
      <c r="B359" s="57" t="s">
        <v>419</v>
      </c>
      <c r="C359" s="56" t="s">
        <v>66</v>
      </c>
      <c r="D359" s="56" t="s">
        <v>76</v>
      </c>
      <c r="E359" s="56" t="s">
        <v>251</v>
      </c>
      <c r="F359" s="56" t="s">
        <v>104</v>
      </c>
      <c r="G359" s="55">
        <f t="shared" si="40"/>
        <v>2981</v>
      </c>
      <c r="H359" s="55">
        <f t="shared" si="40"/>
        <v>1584.1</v>
      </c>
      <c r="I359" s="226">
        <f t="shared" si="34"/>
        <v>53.13988594431398</v>
      </c>
    </row>
    <row r="360" spans="1:9" ht="18" customHeight="1">
      <c r="A360" s="27" t="s">
        <v>94</v>
      </c>
      <c r="B360" s="57" t="s">
        <v>419</v>
      </c>
      <c r="C360" s="56" t="s">
        <v>66</v>
      </c>
      <c r="D360" s="56" t="s">
        <v>76</v>
      </c>
      <c r="E360" s="56" t="s">
        <v>251</v>
      </c>
      <c r="F360" s="56" t="s">
        <v>95</v>
      </c>
      <c r="G360" s="55">
        <f>G361+G362</f>
        <v>2981</v>
      </c>
      <c r="H360" s="55">
        <f>H361+H362</f>
        <v>1584.1</v>
      </c>
      <c r="I360" s="226">
        <f t="shared" si="34"/>
        <v>53.13988594431398</v>
      </c>
    </row>
    <row r="361" spans="1:9" ht="14.25" customHeight="1">
      <c r="A361" s="27" t="s">
        <v>159</v>
      </c>
      <c r="B361" s="57" t="s">
        <v>419</v>
      </c>
      <c r="C361" s="56" t="s">
        <v>66</v>
      </c>
      <c r="D361" s="56" t="s">
        <v>76</v>
      </c>
      <c r="E361" s="56" t="s">
        <v>251</v>
      </c>
      <c r="F361" s="56" t="s">
        <v>96</v>
      </c>
      <c r="G361" s="55">
        <v>2364.8</v>
      </c>
      <c r="H361" s="55">
        <v>1259</v>
      </c>
      <c r="I361" s="226">
        <f t="shared" si="34"/>
        <v>53.239174560216505</v>
      </c>
    </row>
    <row r="362" spans="1:9" ht="24" customHeight="1">
      <c r="A362" s="27" t="s">
        <v>161</v>
      </c>
      <c r="B362" s="57" t="s">
        <v>419</v>
      </c>
      <c r="C362" s="56" t="s">
        <v>66</v>
      </c>
      <c r="D362" s="56" t="s">
        <v>76</v>
      </c>
      <c r="E362" s="56" t="s">
        <v>251</v>
      </c>
      <c r="F362" s="56" t="s">
        <v>160</v>
      </c>
      <c r="G362" s="55">
        <v>616.2</v>
      </c>
      <c r="H362" s="55">
        <v>325.1</v>
      </c>
      <c r="I362" s="226">
        <f t="shared" si="34"/>
        <v>52.75884453099643</v>
      </c>
    </row>
    <row r="363" spans="1:9" ht="26.25">
      <c r="A363" s="138" t="s">
        <v>168</v>
      </c>
      <c r="B363" s="59" t="s">
        <v>420</v>
      </c>
      <c r="C363" s="56"/>
      <c r="D363" s="56"/>
      <c r="E363" s="56"/>
      <c r="F363" s="56"/>
      <c r="G363" s="61">
        <f>G364+G402+G427+G462+G447+G435</f>
        <v>51390.7</v>
      </c>
      <c r="H363" s="61">
        <f>H364+H402+H427+H462+H447+H435</f>
        <v>32238.3</v>
      </c>
      <c r="I363" s="226">
        <f t="shared" si="34"/>
        <v>62.73177831786685</v>
      </c>
    </row>
    <row r="364" spans="1:9" ht="12.75">
      <c r="A364" s="58" t="s">
        <v>2</v>
      </c>
      <c r="B364" s="60" t="s">
        <v>420</v>
      </c>
      <c r="C364" s="60" t="s">
        <v>66</v>
      </c>
      <c r="D364" s="60" t="s">
        <v>36</v>
      </c>
      <c r="E364" s="56"/>
      <c r="F364" s="56"/>
      <c r="G364" s="61">
        <f>G365</f>
        <v>37035</v>
      </c>
      <c r="H364" s="61">
        <f>H365</f>
        <v>23093.8</v>
      </c>
      <c r="I364" s="226">
        <f t="shared" si="34"/>
        <v>62.356689617928986</v>
      </c>
    </row>
    <row r="365" spans="1:9" ht="12.75">
      <c r="A365" s="58" t="s">
        <v>63</v>
      </c>
      <c r="B365" s="59" t="s">
        <v>420</v>
      </c>
      <c r="C365" s="60" t="s">
        <v>66</v>
      </c>
      <c r="D365" s="60" t="s">
        <v>88</v>
      </c>
      <c r="E365" s="56"/>
      <c r="F365" s="56"/>
      <c r="G365" s="61">
        <f>G388+G372+G366</f>
        <v>37035</v>
      </c>
      <c r="H365" s="61">
        <f>H388+H372+H366</f>
        <v>23093.8</v>
      </c>
      <c r="I365" s="226">
        <f t="shared" si="34"/>
        <v>62.356689617928986</v>
      </c>
    </row>
    <row r="366" spans="1:9" ht="12.75">
      <c r="A366" s="27" t="s">
        <v>367</v>
      </c>
      <c r="B366" s="57" t="s">
        <v>420</v>
      </c>
      <c r="C366" s="56" t="s">
        <v>66</v>
      </c>
      <c r="D366" s="56" t="s">
        <v>88</v>
      </c>
      <c r="E366" s="56" t="s">
        <v>219</v>
      </c>
      <c r="F366" s="56"/>
      <c r="G366" s="55">
        <f aca="true" t="shared" si="41" ref="G366:H370">G367</f>
        <v>410</v>
      </c>
      <c r="H366" s="55">
        <f t="shared" si="41"/>
        <v>333.8</v>
      </c>
      <c r="I366" s="226">
        <f t="shared" si="34"/>
        <v>81.41463414634147</v>
      </c>
    </row>
    <row r="367" spans="1:9" ht="12.75">
      <c r="A367" s="27" t="s">
        <v>368</v>
      </c>
      <c r="B367" s="57" t="s">
        <v>420</v>
      </c>
      <c r="C367" s="56" t="s">
        <v>66</v>
      </c>
      <c r="D367" s="56" t="s">
        <v>88</v>
      </c>
      <c r="E367" s="56" t="s">
        <v>365</v>
      </c>
      <c r="F367" s="56"/>
      <c r="G367" s="55">
        <f t="shared" si="41"/>
        <v>410</v>
      </c>
      <c r="H367" s="55">
        <f t="shared" si="41"/>
        <v>333.8</v>
      </c>
      <c r="I367" s="226">
        <f t="shared" si="34"/>
        <v>81.41463414634147</v>
      </c>
    </row>
    <row r="368" spans="1:9" ht="52.5">
      <c r="A368" s="27" t="s">
        <v>292</v>
      </c>
      <c r="B368" s="57" t="s">
        <v>420</v>
      </c>
      <c r="C368" s="56" t="s">
        <v>66</v>
      </c>
      <c r="D368" s="56" t="s">
        <v>88</v>
      </c>
      <c r="E368" s="56" t="s">
        <v>366</v>
      </c>
      <c r="F368" s="56"/>
      <c r="G368" s="55">
        <f t="shared" si="41"/>
        <v>410</v>
      </c>
      <c r="H368" s="55">
        <f t="shared" si="41"/>
        <v>333.8</v>
      </c>
      <c r="I368" s="226">
        <f t="shared" si="34"/>
        <v>81.41463414634147</v>
      </c>
    </row>
    <row r="369" spans="1:9" ht="39">
      <c r="A369" s="27" t="s">
        <v>103</v>
      </c>
      <c r="B369" s="57" t="s">
        <v>420</v>
      </c>
      <c r="C369" s="56" t="s">
        <v>66</v>
      </c>
      <c r="D369" s="56" t="s">
        <v>88</v>
      </c>
      <c r="E369" s="56" t="s">
        <v>366</v>
      </c>
      <c r="F369" s="56" t="s">
        <v>104</v>
      </c>
      <c r="G369" s="55">
        <f t="shared" si="41"/>
        <v>410</v>
      </c>
      <c r="H369" s="55">
        <f t="shared" si="41"/>
        <v>333.8</v>
      </c>
      <c r="I369" s="226">
        <f t="shared" si="34"/>
        <v>81.41463414634147</v>
      </c>
    </row>
    <row r="370" spans="1:9" ht="12.75">
      <c r="A370" s="27" t="s">
        <v>300</v>
      </c>
      <c r="B370" s="57" t="s">
        <v>420</v>
      </c>
      <c r="C370" s="56" t="s">
        <v>66</v>
      </c>
      <c r="D370" s="56" t="s">
        <v>88</v>
      </c>
      <c r="E370" s="56" t="s">
        <v>366</v>
      </c>
      <c r="F370" s="56" t="s">
        <v>302</v>
      </c>
      <c r="G370" s="55">
        <f t="shared" si="41"/>
        <v>410</v>
      </c>
      <c r="H370" s="55">
        <f t="shared" si="41"/>
        <v>333.8</v>
      </c>
      <c r="I370" s="226">
        <f t="shared" si="34"/>
        <v>81.41463414634147</v>
      </c>
    </row>
    <row r="371" spans="1:9" ht="12.75">
      <c r="A371" s="27" t="s">
        <v>442</v>
      </c>
      <c r="B371" s="57" t="s">
        <v>420</v>
      </c>
      <c r="C371" s="56" t="s">
        <v>66</v>
      </c>
      <c r="D371" s="56" t="s">
        <v>88</v>
      </c>
      <c r="E371" s="56" t="s">
        <v>366</v>
      </c>
      <c r="F371" s="56" t="s">
        <v>301</v>
      </c>
      <c r="G371" s="55">
        <v>410</v>
      </c>
      <c r="H371" s="55">
        <v>333.8</v>
      </c>
      <c r="I371" s="226">
        <f t="shared" si="34"/>
        <v>81.41463414634147</v>
      </c>
    </row>
    <row r="372" spans="1:9" ht="18" customHeight="1">
      <c r="A372" s="27" t="s">
        <v>480</v>
      </c>
      <c r="B372" s="57" t="s">
        <v>420</v>
      </c>
      <c r="C372" s="56" t="s">
        <v>66</v>
      </c>
      <c r="D372" s="56" t="s">
        <v>88</v>
      </c>
      <c r="E372" s="148" t="s">
        <v>481</v>
      </c>
      <c r="F372" s="60"/>
      <c r="G372" s="61">
        <f>G373</f>
        <v>34190</v>
      </c>
      <c r="H372" s="61">
        <f>H373</f>
        <v>21818.7</v>
      </c>
      <c r="I372" s="226">
        <f t="shared" si="34"/>
        <v>63.8160280783855</v>
      </c>
    </row>
    <row r="373" spans="1:9" ht="39">
      <c r="A373" s="27" t="s">
        <v>482</v>
      </c>
      <c r="B373" s="57" t="s">
        <v>420</v>
      </c>
      <c r="C373" s="56" t="s">
        <v>66</v>
      </c>
      <c r="D373" s="56" t="s">
        <v>88</v>
      </c>
      <c r="E373" s="148" t="s">
        <v>483</v>
      </c>
      <c r="F373" s="60"/>
      <c r="G373" s="61">
        <f>G374</f>
        <v>34190</v>
      </c>
      <c r="H373" s="61">
        <f>H374</f>
        <v>21818.7</v>
      </c>
      <c r="I373" s="226">
        <f t="shared" si="34"/>
        <v>63.8160280783855</v>
      </c>
    </row>
    <row r="374" spans="1:9" ht="26.25">
      <c r="A374" s="27" t="s">
        <v>254</v>
      </c>
      <c r="B374" s="57" t="s">
        <v>420</v>
      </c>
      <c r="C374" s="56" t="s">
        <v>66</v>
      </c>
      <c r="D374" s="56" t="s">
        <v>88</v>
      </c>
      <c r="E374" s="148" t="s">
        <v>484</v>
      </c>
      <c r="F374" s="60"/>
      <c r="G374" s="61">
        <f>G375+G380+G383</f>
        <v>34190</v>
      </c>
      <c r="H374" s="61">
        <f>H375+H380+H383</f>
        <v>21818.7</v>
      </c>
      <c r="I374" s="226">
        <f t="shared" si="34"/>
        <v>63.8160280783855</v>
      </c>
    </row>
    <row r="375" spans="1:9" ht="39">
      <c r="A375" s="27" t="s">
        <v>103</v>
      </c>
      <c r="B375" s="57" t="s">
        <v>420</v>
      </c>
      <c r="C375" s="56" t="s">
        <v>66</v>
      </c>
      <c r="D375" s="56" t="s">
        <v>88</v>
      </c>
      <c r="E375" s="148" t="s">
        <v>484</v>
      </c>
      <c r="F375" s="56" t="s">
        <v>104</v>
      </c>
      <c r="G375" s="55">
        <f>G376</f>
        <v>17997</v>
      </c>
      <c r="H375" s="55">
        <f>H376</f>
        <v>14758.3</v>
      </c>
      <c r="I375" s="226">
        <f t="shared" si="34"/>
        <v>82.00422292604323</v>
      </c>
    </row>
    <row r="376" spans="1:9" ht="12.75">
      <c r="A376" s="27" t="s">
        <v>300</v>
      </c>
      <c r="B376" s="57" t="s">
        <v>420</v>
      </c>
      <c r="C376" s="56" t="s">
        <v>66</v>
      </c>
      <c r="D376" s="56" t="s">
        <v>88</v>
      </c>
      <c r="E376" s="148" t="s">
        <v>484</v>
      </c>
      <c r="F376" s="56" t="s">
        <v>302</v>
      </c>
      <c r="G376" s="55">
        <f>G377+G378+G379</f>
        <v>17997</v>
      </c>
      <c r="H376" s="55">
        <f>H377+H378+H379</f>
        <v>14758.3</v>
      </c>
      <c r="I376" s="226">
        <f aca="true" t="shared" si="42" ref="I376:I440">H376/G376*100</f>
        <v>82.00422292604323</v>
      </c>
    </row>
    <row r="377" spans="1:9" ht="12.75">
      <c r="A377" s="27" t="s">
        <v>445</v>
      </c>
      <c r="B377" s="57" t="s">
        <v>420</v>
      </c>
      <c r="C377" s="56" t="s">
        <v>66</v>
      </c>
      <c r="D377" s="56" t="s">
        <v>88</v>
      </c>
      <c r="E377" s="148" t="s">
        <v>484</v>
      </c>
      <c r="F377" s="56" t="s">
        <v>303</v>
      </c>
      <c r="G377" s="55">
        <v>14077</v>
      </c>
      <c r="H377" s="55">
        <v>11386.1</v>
      </c>
      <c r="I377" s="226">
        <f t="shared" si="42"/>
        <v>80.8844213966044</v>
      </c>
    </row>
    <row r="378" spans="1:9" ht="12.75">
      <c r="A378" s="27" t="s">
        <v>485</v>
      </c>
      <c r="B378" s="57" t="s">
        <v>420</v>
      </c>
      <c r="C378" s="56" t="s">
        <v>66</v>
      </c>
      <c r="D378" s="56" t="s">
        <v>88</v>
      </c>
      <c r="E378" s="148" t="s">
        <v>484</v>
      </c>
      <c r="F378" s="56" t="s">
        <v>301</v>
      </c>
      <c r="G378" s="55">
        <v>120</v>
      </c>
      <c r="H378" s="55">
        <v>90</v>
      </c>
      <c r="I378" s="226">
        <f t="shared" si="42"/>
        <v>75</v>
      </c>
    </row>
    <row r="379" spans="1:9" ht="26.25">
      <c r="A379" s="27" t="s">
        <v>486</v>
      </c>
      <c r="B379" s="57" t="s">
        <v>420</v>
      </c>
      <c r="C379" s="56" t="s">
        <v>66</v>
      </c>
      <c r="D379" s="56" t="s">
        <v>88</v>
      </c>
      <c r="E379" s="148" t="s">
        <v>484</v>
      </c>
      <c r="F379" s="56" t="s">
        <v>304</v>
      </c>
      <c r="G379" s="55">
        <v>3800</v>
      </c>
      <c r="H379" s="55">
        <v>3282.2</v>
      </c>
      <c r="I379" s="226">
        <f t="shared" si="42"/>
        <v>86.3736842105263</v>
      </c>
    </row>
    <row r="380" spans="1:9" ht="31.5" customHeight="1">
      <c r="A380" s="27" t="s">
        <v>622</v>
      </c>
      <c r="B380" s="57" t="s">
        <v>420</v>
      </c>
      <c r="C380" s="56" t="s">
        <v>66</v>
      </c>
      <c r="D380" s="56" t="s">
        <v>88</v>
      </c>
      <c r="E380" s="148" t="s">
        <v>484</v>
      </c>
      <c r="F380" s="56" t="s">
        <v>105</v>
      </c>
      <c r="G380" s="55">
        <f>G381</f>
        <v>16096.4</v>
      </c>
      <c r="H380" s="55">
        <f>H381</f>
        <v>7031.6</v>
      </c>
      <c r="I380" s="226">
        <f t="shared" si="42"/>
        <v>43.6843020799682</v>
      </c>
    </row>
    <row r="381" spans="1:9" ht="29.25" customHeight="1">
      <c r="A381" s="27" t="s">
        <v>99</v>
      </c>
      <c r="B381" s="57" t="s">
        <v>420</v>
      </c>
      <c r="C381" s="56" t="s">
        <v>66</v>
      </c>
      <c r="D381" s="56" t="s">
        <v>88</v>
      </c>
      <c r="E381" s="148" t="s">
        <v>484</v>
      </c>
      <c r="F381" s="56" t="s">
        <v>100</v>
      </c>
      <c r="G381" s="55">
        <f>G382</f>
        <v>16096.4</v>
      </c>
      <c r="H381" s="55">
        <f>H382</f>
        <v>7031.6</v>
      </c>
      <c r="I381" s="226">
        <f t="shared" si="42"/>
        <v>43.6843020799682</v>
      </c>
    </row>
    <row r="382" spans="1:9" ht="27.75" customHeight="1">
      <c r="A382" s="27" t="s">
        <v>101</v>
      </c>
      <c r="B382" s="57" t="s">
        <v>420</v>
      </c>
      <c r="C382" s="56" t="s">
        <v>66</v>
      </c>
      <c r="D382" s="56" t="s">
        <v>88</v>
      </c>
      <c r="E382" s="148" t="s">
        <v>484</v>
      </c>
      <c r="F382" s="56" t="s">
        <v>102</v>
      </c>
      <c r="G382" s="55">
        <v>16096.4</v>
      </c>
      <c r="H382" s="55">
        <v>7031.6</v>
      </c>
      <c r="I382" s="226">
        <f t="shared" si="42"/>
        <v>43.6843020799682</v>
      </c>
    </row>
    <row r="383" spans="1:9" ht="12.75">
      <c r="A383" s="27" t="s">
        <v>129</v>
      </c>
      <c r="B383" s="57" t="s">
        <v>420</v>
      </c>
      <c r="C383" s="56" t="s">
        <v>66</v>
      </c>
      <c r="D383" s="56" t="s">
        <v>88</v>
      </c>
      <c r="E383" s="148" t="s">
        <v>484</v>
      </c>
      <c r="F383" s="56" t="s">
        <v>130</v>
      </c>
      <c r="G383" s="55">
        <f>G384</f>
        <v>96.6</v>
      </c>
      <c r="H383" s="55">
        <f>H384</f>
        <v>28.8</v>
      </c>
      <c r="I383" s="226">
        <f t="shared" si="42"/>
        <v>29.81366459627329</v>
      </c>
    </row>
    <row r="384" spans="1:9" ht="12.75">
      <c r="A384" s="27" t="s">
        <v>132</v>
      </c>
      <c r="B384" s="57" t="s">
        <v>420</v>
      </c>
      <c r="C384" s="56" t="s">
        <v>66</v>
      </c>
      <c r="D384" s="56" t="s">
        <v>88</v>
      </c>
      <c r="E384" s="148" t="s">
        <v>484</v>
      </c>
      <c r="F384" s="56" t="s">
        <v>133</v>
      </c>
      <c r="G384" s="55">
        <f>G386+G387+G385</f>
        <v>96.6</v>
      </c>
      <c r="H384" s="55">
        <f>H386+H387+H385</f>
        <v>28.8</v>
      </c>
      <c r="I384" s="226">
        <f t="shared" si="42"/>
        <v>29.81366459627329</v>
      </c>
    </row>
    <row r="385" spans="1:9" ht="12.75">
      <c r="A385" s="27" t="s">
        <v>134</v>
      </c>
      <c r="B385" s="57" t="s">
        <v>420</v>
      </c>
      <c r="C385" s="56" t="s">
        <v>66</v>
      </c>
      <c r="D385" s="56" t="s">
        <v>88</v>
      </c>
      <c r="E385" s="148" t="s">
        <v>484</v>
      </c>
      <c r="F385" s="56" t="s">
        <v>135</v>
      </c>
      <c r="G385" s="55">
        <v>43.7</v>
      </c>
      <c r="H385" s="55">
        <v>28.8</v>
      </c>
      <c r="I385" s="226">
        <f t="shared" si="42"/>
        <v>65.90389016018307</v>
      </c>
    </row>
    <row r="386" spans="1:9" ht="12.75">
      <c r="A386" s="27" t="s">
        <v>162</v>
      </c>
      <c r="B386" s="57" t="s">
        <v>420</v>
      </c>
      <c r="C386" s="56" t="s">
        <v>66</v>
      </c>
      <c r="D386" s="56" t="s">
        <v>88</v>
      </c>
      <c r="E386" s="148" t="s">
        <v>484</v>
      </c>
      <c r="F386" s="56" t="s">
        <v>136</v>
      </c>
      <c r="G386" s="55">
        <v>43.5</v>
      </c>
      <c r="H386" s="55">
        <v>0</v>
      </c>
      <c r="I386" s="226">
        <f t="shared" si="42"/>
        <v>0</v>
      </c>
    </row>
    <row r="387" spans="1:9" ht="12.75">
      <c r="A387" s="27" t="s">
        <v>163</v>
      </c>
      <c r="B387" s="57" t="s">
        <v>420</v>
      </c>
      <c r="C387" s="56" t="s">
        <v>66</v>
      </c>
      <c r="D387" s="56" t="s">
        <v>88</v>
      </c>
      <c r="E387" s="148" t="s">
        <v>484</v>
      </c>
      <c r="F387" s="56" t="s">
        <v>164</v>
      </c>
      <c r="G387" s="55">
        <v>9.4</v>
      </c>
      <c r="H387" s="55">
        <v>0</v>
      </c>
      <c r="I387" s="226">
        <f t="shared" si="42"/>
        <v>0</v>
      </c>
    </row>
    <row r="388" spans="1:9" ht="26.25">
      <c r="A388" s="140" t="s">
        <v>209</v>
      </c>
      <c r="B388" s="57" t="s">
        <v>420</v>
      </c>
      <c r="C388" s="56" t="s">
        <v>66</v>
      </c>
      <c r="D388" s="56" t="s">
        <v>88</v>
      </c>
      <c r="E388" s="56" t="s">
        <v>227</v>
      </c>
      <c r="F388" s="56"/>
      <c r="G388" s="55">
        <f>G389</f>
        <v>2435</v>
      </c>
      <c r="H388" s="55">
        <f>H389</f>
        <v>941.3</v>
      </c>
      <c r="I388" s="226">
        <f t="shared" si="42"/>
        <v>38.6570841889117</v>
      </c>
    </row>
    <row r="389" spans="1:9" ht="26.25">
      <c r="A389" s="27" t="s">
        <v>424</v>
      </c>
      <c r="B389" s="57" t="s">
        <v>420</v>
      </c>
      <c r="C389" s="56" t="s">
        <v>66</v>
      </c>
      <c r="D389" s="56" t="s">
        <v>88</v>
      </c>
      <c r="E389" s="56" t="s">
        <v>371</v>
      </c>
      <c r="F389" s="56"/>
      <c r="G389" s="55">
        <f>G390+G394</f>
        <v>2435</v>
      </c>
      <c r="H389" s="55">
        <f>H390+H394</f>
        <v>941.3</v>
      </c>
      <c r="I389" s="226">
        <f t="shared" si="42"/>
        <v>38.6570841889117</v>
      </c>
    </row>
    <row r="390" spans="1:9" ht="12.75">
      <c r="A390" s="140" t="s">
        <v>400</v>
      </c>
      <c r="B390" s="57" t="s">
        <v>420</v>
      </c>
      <c r="C390" s="56" t="s">
        <v>66</v>
      </c>
      <c r="D390" s="56" t="s">
        <v>88</v>
      </c>
      <c r="E390" s="56" t="s">
        <v>401</v>
      </c>
      <c r="F390" s="56"/>
      <c r="G390" s="55">
        <f aca="true" t="shared" si="43" ref="G390:H392">G391</f>
        <v>1625</v>
      </c>
      <c r="H390" s="55">
        <f>H391</f>
        <v>779.3</v>
      </c>
      <c r="I390" s="226">
        <f t="shared" si="42"/>
        <v>47.956923076923076</v>
      </c>
    </row>
    <row r="391" spans="1:9" ht="26.25">
      <c r="A391" s="27" t="s">
        <v>622</v>
      </c>
      <c r="B391" s="57" t="s">
        <v>420</v>
      </c>
      <c r="C391" s="56" t="s">
        <v>66</v>
      </c>
      <c r="D391" s="56" t="s">
        <v>88</v>
      </c>
      <c r="E391" s="56" t="s">
        <v>401</v>
      </c>
      <c r="F391" s="56" t="s">
        <v>105</v>
      </c>
      <c r="G391" s="55">
        <f t="shared" si="43"/>
        <v>1625</v>
      </c>
      <c r="H391" s="55">
        <f t="shared" si="43"/>
        <v>779.3</v>
      </c>
      <c r="I391" s="226">
        <f t="shared" si="42"/>
        <v>47.956923076923076</v>
      </c>
    </row>
    <row r="392" spans="1:9" ht="26.25">
      <c r="A392" s="27" t="s">
        <v>99</v>
      </c>
      <c r="B392" s="57" t="s">
        <v>420</v>
      </c>
      <c r="C392" s="56" t="s">
        <v>66</v>
      </c>
      <c r="D392" s="56" t="s">
        <v>88</v>
      </c>
      <c r="E392" s="56" t="s">
        <v>401</v>
      </c>
      <c r="F392" s="56" t="s">
        <v>100</v>
      </c>
      <c r="G392" s="55">
        <f t="shared" si="43"/>
        <v>1625</v>
      </c>
      <c r="H392" s="55">
        <f t="shared" si="43"/>
        <v>779.3</v>
      </c>
      <c r="I392" s="226">
        <f t="shared" si="42"/>
        <v>47.956923076923076</v>
      </c>
    </row>
    <row r="393" spans="1:9" ht="26.25">
      <c r="A393" s="27" t="s">
        <v>101</v>
      </c>
      <c r="B393" s="57" t="s">
        <v>420</v>
      </c>
      <c r="C393" s="56" t="s">
        <v>66</v>
      </c>
      <c r="D393" s="56" t="s">
        <v>88</v>
      </c>
      <c r="E393" s="56" t="s">
        <v>401</v>
      </c>
      <c r="F393" s="56" t="s">
        <v>102</v>
      </c>
      <c r="G393" s="55">
        <f>600+1025</f>
        <v>1625</v>
      </c>
      <c r="H393" s="55">
        <v>779.3</v>
      </c>
      <c r="I393" s="226">
        <f t="shared" si="42"/>
        <v>47.956923076923076</v>
      </c>
    </row>
    <row r="394" spans="1:9" ht="26.25">
      <c r="A394" s="140" t="s">
        <v>615</v>
      </c>
      <c r="B394" s="57" t="s">
        <v>420</v>
      </c>
      <c r="C394" s="56" t="s">
        <v>66</v>
      </c>
      <c r="D394" s="56" t="s">
        <v>88</v>
      </c>
      <c r="E394" s="56" t="s">
        <v>487</v>
      </c>
      <c r="F394" s="56"/>
      <c r="G394" s="55">
        <f>G395+G398</f>
        <v>810</v>
      </c>
      <c r="H394" s="55">
        <f>H395+H398</f>
        <v>162</v>
      </c>
      <c r="I394" s="226">
        <f t="shared" si="42"/>
        <v>20</v>
      </c>
    </row>
    <row r="395" spans="1:9" ht="26.25">
      <c r="A395" s="27" t="s">
        <v>622</v>
      </c>
      <c r="B395" s="57" t="s">
        <v>420</v>
      </c>
      <c r="C395" s="56" t="s">
        <v>66</v>
      </c>
      <c r="D395" s="56" t="s">
        <v>88</v>
      </c>
      <c r="E395" s="56" t="s">
        <v>487</v>
      </c>
      <c r="F395" s="56" t="s">
        <v>105</v>
      </c>
      <c r="G395" s="55">
        <f>G396</f>
        <v>800</v>
      </c>
      <c r="H395" s="55">
        <f>H396</f>
        <v>159.2</v>
      </c>
      <c r="I395" s="226">
        <f t="shared" si="42"/>
        <v>19.9</v>
      </c>
    </row>
    <row r="396" spans="1:9" ht="26.25">
      <c r="A396" s="27" t="s">
        <v>99</v>
      </c>
      <c r="B396" s="57" t="s">
        <v>420</v>
      </c>
      <c r="C396" s="56" t="s">
        <v>66</v>
      </c>
      <c r="D396" s="56" t="s">
        <v>88</v>
      </c>
      <c r="E396" s="56" t="s">
        <v>487</v>
      </c>
      <c r="F396" s="56" t="s">
        <v>100</v>
      </c>
      <c r="G396" s="55">
        <f>G397</f>
        <v>800</v>
      </c>
      <c r="H396" s="55">
        <f>H397</f>
        <v>159.2</v>
      </c>
      <c r="I396" s="226">
        <f t="shared" si="42"/>
        <v>19.9</v>
      </c>
    </row>
    <row r="397" spans="1:9" ht="26.25">
      <c r="A397" s="27" t="s">
        <v>101</v>
      </c>
      <c r="B397" s="57" t="s">
        <v>420</v>
      </c>
      <c r="C397" s="56" t="s">
        <v>66</v>
      </c>
      <c r="D397" s="56" t="s">
        <v>88</v>
      </c>
      <c r="E397" s="56" t="s">
        <v>487</v>
      </c>
      <c r="F397" s="56" t="s">
        <v>102</v>
      </c>
      <c r="G397" s="55">
        <v>800</v>
      </c>
      <c r="H397" s="55">
        <v>159.2</v>
      </c>
      <c r="I397" s="226">
        <f t="shared" si="42"/>
        <v>19.9</v>
      </c>
    </row>
    <row r="398" spans="1:9" ht="12.75">
      <c r="A398" s="27" t="s">
        <v>129</v>
      </c>
      <c r="B398" s="57" t="s">
        <v>420</v>
      </c>
      <c r="C398" s="56" t="s">
        <v>66</v>
      </c>
      <c r="D398" s="56" t="s">
        <v>88</v>
      </c>
      <c r="E398" s="56" t="s">
        <v>487</v>
      </c>
      <c r="F398" s="56" t="s">
        <v>130</v>
      </c>
      <c r="G398" s="55">
        <f>G399</f>
        <v>10</v>
      </c>
      <c r="H398" s="55">
        <f>H399</f>
        <v>2.8</v>
      </c>
      <c r="I398" s="226">
        <f t="shared" si="42"/>
        <v>27.999999999999996</v>
      </c>
    </row>
    <row r="399" spans="1:9" ht="12.75">
      <c r="A399" s="27" t="s">
        <v>132</v>
      </c>
      <c r="B399" s="57" t="s">
        <v>420</v>
      </c>
      <c r="C399" s="56" t="s">
        <v>66</v>
      </c>
      <c r="D399" s="56" t="s">
        <v>88</v>
      </c>
      <c r="E399" s="56" t="s">
        <v>487</v>
      </c>
      <c r="F399" s="56" t="s">
        <v>133</v>
      </c>
      <c r="G399" s="55">
        <f>G401</f>
        <v>10</v>
      </c>
      <c r="H399" s="55">
        <f>H401+H400</f>
        <v>2.8</v>
      </c>
      <c r="I399" s="226">
        <f t="shared" si="42"/>
        <v>27.999999999999996</v>
      </c>
    </row>
    <row r="400" spans="1:9" ht="12.75">
      <c r="A400" s="27" t="s">
        <v>162</v>
      </c>
      <c r="B400" s="57" t="s">
        <v>420</v>
      </c>
      <c r="C400" s="56" t="s">
        <v>66</v>
      </c>
      <c r="D400" s="56" t="s">
        <v>88</v>
      </c>
      <c r="E400" s="56" t="s">
        <v>487</v>
      </c>
      <c r="F400" s="56" t="s">
        <v>136</v>
      </c>
      <c r="G400" s="55">
        <v>0</v>
      </c>
      <c r="H400" s="55">
        <v>2.8</v>
      </c>
      <c r="I400" s="226">
        <v>0</v>
      </c>
    </row>
    <row r="401" spans="1:9" ht="12.75">
      <c r="A401" s="27" t="s">
        <v>163</v>
      </c>
      <c r="B401" s="57" t="s">
        <v>420</v>
      </c>
      <c r="C401" s="56" t="s">
        <v>66</v>
      </c>
      <c r="D401" s="56" t="s">
        <v>88</v>
      </c>
      <c r="E401" s="56" t="s">
        <v>487</v>
      </c>
      <c r="F401" s="56" t="s">
        <v>164</v>
      </c>
      <c r="G401" s="55">
        <v>10</v>
      </c>
      <c r="H401" s="55">
        <v>0</v>
      </c>
      <c r="I401" s="226">
        <f t="shared" si="42"/>
        <v>0</v>
      </c>
    </row>
    <row r="402" spans="1:9" ht="12.75">
      <c r="A402" s="58" t="s">
        <v>5</v>
      </c>
      <c r="B402" s="59" t="s">
        <v>420</v>
      </c>
      <c r="C402" s="60" t="s">
        <v>68</v>
      </c>
      <c r="D402" s="60" t="s">
        <v>36</v>
      </c>
      <c r="E402" s="60"/>
      <c r="F402" s="60"/>
      <c r="G402" s="61">
        <f>G403+G410+G420</f>
        <v>6700</v>
      </c>
      <c r="H402" s="61">
        <f>H403+H410+H420</f>
        <v>4562.5</v>
      </c>
      <c r="I402" s="228">
        <f t="shared" si="42"/>
        <v>68.09701492537313</v>
      </c>
    </row>
    <row r="403" spans="1:9" ht="12.75">
      <c r="A403" s="143" t="s">
        <v>80</v>
      </c>
      <c r="B403" s="59" t="s">
        <v>420</v>
      </c>
      <c r="C403" s="60" t="s">
        <v>68</v>
      </c>
      <c r="D403" s="60" t="s">
        <v>72</v>
      </c>
      <c r="E403" s="56"/>
      <c r="F403" s="56"/>
      <c r="G403" s="61">
        <f aca="true" t="shared" si="44" ref="G403:H408">G404</f>
        <v>500</v>
      </c>
      <c r="H403" s="61">
        <f t="shared" si="44"/>
        <v>0</v>
      </c>
      <c r="I403" s="228">
        <f t="shared" si="42"/>
        <v>0</v>
      </c>
    </row>
    <row r="404" spans="1:9" ht="26.25">
      <c r="A404" s="108" t="s">
        <v>488</v>
      </c>
      <c r="B404" s="57" t="s">
        <v>420</v>
      </c>
      <c r="C404" s="56" t="s">
        <v>68</v>
      </c>
      <c r="D404" s="56" t="s">
        <v>72</v>
      </c>
      <c r="E404" s="148" t="s">
        <v>174</v>
      </c>
      <c r="F404" s="56"/>
      <c r="G404" s="55">
        <f t="shared" si="44"/>
        <v>500</v>
      </c>
      <c r="H404" s="55">
        <f t="shared" si="44"/>
        <v>0</v>
      </c>
      <c r="I404" s="226">
        <f t="shared" si="42"/>
        <v>0</v>
      </c>
    </row>
    <row r="405" spans="1:9" ht="14.25" customHeight="1">
      <c r="A405" s="108" t="s">
        <v>252</v>
      </c>
      <c r="B405" s="57" t="s">
        <v>420</v>
      </c>
      <c r="C405" s="56" t="s">
        <v>68</v>
      </c>
      <c r="D405" s="56" t="s">
        <v>72</v>
      </c>
      <c r="E405" s="148" t="s">
        <v>327</v>
      </c>
      <c r="F405" s="56"/>
      <c r="G405" s="55">
        <f t="shared" si="44"/>
        <v>500</v>
      </c>
      <c r="H405" s="55">
        <f t="shared" si="44"/>
        <v>0</v>
      </c>
      <c r="I405" s="226">
        <f t="shared" si="42"/>
        <v>0</v>
      </c>
    </row>
    <row r="406" spans="1:9" ht="26.25">
      <c r="A406" s="108" t="s">
        <v>173</v>
      </c>
      <c r="B406" s="57" t="s">
        <v>420</v>
      </c>
      <c r="C406" s="56" t="s">
        <v>68</v>
      </c>
      <c r="D406" s="56" t="s">
        <v>72</v>
      </c>
      <c r="E406" s="148" t="s">
        <v>328</v>
      </c>
      <c r="F406" s="56"/>
      <c r="G406" s="55">
        <f t="shared" si="44"/>
        <v>500</v>
      </c>
      <c r="H406" s="55">
        <f t="shared" si="44"/>
        <v>0</v>
      </c>
      <c r="I406" s="226">
        <f t="shared" si="42"/>
        <v>0</v>
      </c>
    </row>
    <row r="407" spans="1:9" ht="12.75">
      <c r="A407" s="27" t="s">
        <v>129</v>
      </c>
      <c r="B407" s="57" t="s">
        <v>420</v>
      </c>
      <c r="C407" s="56" t="s">
        <v>68</v>
      </c>
      <c r="D407" s="56" t="s">
        <v>72</v>
      </c>
      <c r="E407" s="148" t="s">
        <v>328</v>
      </c>
      <c r="F407" s="56" t="s">
        <v>130</v>
      </c>
      <c r="G407" s="55">
        <f t="shared" si="44"/>
        <v>500</v>
      </c>
      <c r="H407" s="55">
        <f t="shared" si="44"/>
        <v>0</v>
      </c>
      <c r="I407" s="226">
        <f t="shared" si="42"/>
        <v>0</v>
      </c>
    </row>
    <row r="408" spans="1:9" s="28" customFormat="1" ht="39">
      <c r="A408" s="27" t="s">
        <v>165</v>
      </c>
      <c r="B408" s="57" t="s">
        <v>420</v>
      </c>
      <c r="C408" s="56" t="s">
        <v>68</v>
      </c>
      <c r="D408" s="56" t="s">
        <v>72</v>
      </c>
      <c r="E408" s="148" t="s">
        <v>328</v>
      </c>
      <c r="F408" s="56" t="s">
        <v>131</v>
      </c>
      <c r="G408" s="55">
        <f t="shared" si="44"/>
        <v>500</v>
      </c>
      <c r="H408" s="55">
        <f t="shared" si="44"/>
        <v>0</v>
      </c>
      <c r="I408" s="226">
        <f t="shared" si="42"/>
        <v>0</v>
      </c>
    </row>
    <row r="409" spans="1:9" s="28" customFormat="1" ht="25.5" customHeight="1">
      <c r="A409" s="27" t="s">
        <v>621</v>
      </c>
      <c r="B409" s="57" t="s">
        <v>420</v>
      </c>
      <c r="C409" s="56" t="s">
        <v>68</v>
      </c>
      <c r="D409" s="56" t="s">
        <v>72</v>
      </c>
      <c r="E409" s="148" t="s">
        <v>328</v>
      </c>
      <c r="F409" s="56" t="s">
        <v>620</v>
      </c>
      <c r="G409" s="55">
        <f>'МП пр.5'!G471</f>
        <v>500</v>
      </c>
      <c r="H409" s="55">
        <f>'МП пр.5'!H471</f>
        <v>0</v>
      </c>
      <c r="I409" s="226">
        <f t="shared" si="42"/>
        <v>0</v>
      </c>
    </row>
    <row r="410" spans="1:9" ht="12.75">
      <c r="A410" s="58" t="s">
        <v>6</v>
      </c>
      <c r="B410" s="59" t="s">
        <v>420</v>
      </c>
      <c r="C410" s="60" t="s">
        <v>68</v>
      </c>
      <c r="D410" s="60" t="s">
        <v>73</v>
      </c>
      <c r="E410" s="60"/>
      <c r="F410" s="60"/>
      <c r="G410" s="61">
        <f>G411</f>
        <v>5800</v>
      </c>
      <c r="H410" s="61">
        <f>H411</f>
        <v>4162.5</v>
      </c>
      <c r="I410" s="228">
        <f t="shared" si="42"/>
        <v>71.76724137931035</v>
      </c>
    </row>
    <row r="411" spans="1:9" ht="12.75">
      <c r="A411" s="27" t="s">
        <v>37</v>
      </c>
      <c r="B411" s="57" t="s">
        <v>420</v>
      </c>
      <c r="C411" s="56" t="s">
        <v>68</v>
      </c>
      <c r="D411" s="56" t="s">
        <v>73</v>
      </c>
      <c r="E411" s="56" t="s">
        <v>237</v>
      </c>
      <c r="F411" s="56"/>
      <c r="G411" s="55">
        <f>G416+G412</f>
        <v>5800</v>
      </c>
      <c r="H411" s="55">
        <f>H416+H412</f>
        <v>4162.5</v>
      </c>
      <c r="I411" s="226">
        <f t="shared" si="42"/>
        <v>71.76724137931035</v>
      </c>
    </row>
    <row r="412" spans="1:9" ht="12.75">
      <c r="A412" s="27" t="s">
        <v>722</v>
      </c>
      <c r="B412" s="57" t="s">
        <v>420</v>
      </c>
      <c r="C412" s="56" t="s">
        <v>68</v>
      </c>
      <c r="D412" s="56" t="s">
        <v>73</v>
      </c>
      <c r="E412" s="56" t="s">
        <v>723</v>
      </c>
      <c r="F412" s="56"/>
      <c r="G412" s="55">
        <f aca="true" t="shared" si="45" ref="G412:H414">G413</f>
        <v>3288</v>
      </c>
      <c r="H412" s="55">
        <f t="shared" si="45"/>
        <v>4162.5</v>
      </c>
      <c r="I412" s="226">
        <f t="shared" si="42"/>
        <v>126.59671532846714</v>
      </c>
    </row>
    <row r="413" spans="1:9" ht="12.75">
      <c r="A413" s="27" t="s">
        <v>129</v>
      </c>
      <c r="B413" s="57" t="s">
        <v>420</v>
      </c>
      <c r="C413" s="56" t="s">
        <v>68</v>
      </c>
      <c r="D413" s="56" t="s">
        <v>73</v>
      </c>
      <c r="E413" s="56" t="s">
        <v>723</v>
      </c>
      <c r="F413" s="56" t="s">
        <v>130</v>
      </c>
      <c r="G413" s="55">
        <f t="shared" si="45"/>
        <v>3288</v>
      </c>
      <c r="H413" s="55">
        <f t="shared" si="45"/>
        <v>4162.5</v>
      </c>
      <c r="I413" s="226">
        <f t="shared" si="42"/>
        <v>126.59671532846714</v>
      </c>
    </row>
    <row r="414" spans="1:9" ht="39">
      <c r="A414" s="27" t="s">
        <v>165</v>
      </c>
      <c r="B414" s="57" t="s">
        <v>420</v>
      </c>
      <c r="C414" s="56" t="s">
        <v>68</v>
      </c>
      <c r="D414" s="56" t="s">
        <v>73</v>
      </c>
      <c r="E414" s="56" t="s">
        <v>723</v>
      </c>
      <c r="F414" s="56" t="s">
        <v>131</v>
      </c>
      <c r="G414" s="55">
        <f t="shared" si="45"/>
        <v>3288</v>
      </c>
      <c r="H414" s="55">
        <f t="shared" si="45"/>
        <v>4162.5</v>
      </c>
      <c r="I414" s="226">
        <f t="shared" si="42"/>
        <v>126.59671532846714</v>
      </c>
    </row>
    <row r="415" spans="1:9" ht="39">
      <c r="A415" s="27" t="s">
        <v>621</v>
      </c>
      <c r="B415" s="57" t="s">
        <v>420</v>
      </c>
      <c r="C415" s="56" t="s">
        <v>68</v>
      </c>
      <c r="D415" s="56" t="s">
        <v>73</v>
      </c>
      <c r="E415" s="56" t="s">
        <v>723</v>
      </c>
      <c r="F415" s="56" t="s">
        <v>620</v>
      </c>
      <c r="G415" s="55">
        <f>2450+838</f>
        <v>3288</v>
      </c>
      <c r="H415" s="55">
        <v>4162.5</v>
      </c>
      <c r="I415" s="226">
        <f t="shared" si="42"/>
        <v>126.59671532846714</v>
      </c>
    </row>
    <row r="416" spans="1:9" ht="26.25">
      <c r="A416" s="27" t="s">
        <v>644</v>
      </c>
      <c r="B416" s="57" t="s">
        <v>420</v>
      </c>
      <c r="C416" s="56" t="s">
        <v>68</v>
      </c>
      <c r="D416" s="56" t="s">
        <v>73</v>
      </c>
      <c r="E416" s="56" t="s">
        <v>645</v>
      </c>
      <c r="F416" s="56"/>
      <c r="G416" s="55">
        <f aca="true" t="shared" si="46" ref="G416:H418">G417</f>
        <v>2512</v>
      </c>
      <c r="H416" s="55">
        <f t="shared" si="46"/>
        <v>0</v>
      </c>
      <c r="I416" s="226">
        <f t="shared" si="42"/>
        <v>0</v>
      </c>
    </row>
    <row r="417" spans="1:9" ht="26.25">
      <c r="A417" s="27" t="s">
        <v>622</v>
      </c>
      <c r="B417" s="57" t="s">
        <v>420</v>
      </c>
      <c r="C417" s="56" t="s">
        <v>68</v>
      </c>
      <c r="D417" s="56" t="s">
        <v>73</v>
      </c>
      <c r="E417" s="56" t="s">
        <v>645</v>
      </c>
      <c r="F417" s="56" t="s">
        <v>105</v>
      </c>
      <c r="G417" s="55">
        <f t="shared" si="46"/>
        <v>2512</v>
      </c>
      <c r="H417" s="55">
        <f t="shared" si="46"/>
        <v>0</v>
      </c>
      <c r="I417" s="226">
        <f t="shared" si="42"/>
        <v>0</v>
      </c>
    </row>
    <row r="418" spans="1:9" s="28" customFormat="1" ht="26.25">
      <c r="A418" s="27" t="s">
        <v>99</v>
      </c>
      <c r="B418" s="57" t="s">
        <v>420</v>
      </c>
      <c r="C418" s="56" t="s">
        <v>68</v>
      </c>
      <c r="D418" s="56" t="s">
        <v>73</v>
      </c>
      <c r="E418" s="56" t="s">
        <v>645</v>
      </c>
      <c r="F418" s="56" t="s">
        <v>100</v>
      </c>
      <c r="G418" s="55">
        <f t="shared" si="46"/>
        <v>2512</v>
      </c>
      <c r="H418" s="55">
        <f t="shared" si="46"/>
        <v>0</v>
      </c>
      <c r="I418" s="226">
        <f t="shared" si="42"/>
        <v>0</v>
      </c>
    </row>
    <row r="419" spans="1:9" s="28" customFormat="1" ht="25.5" customHeight="1">
      <c r="A419" s="27" t="s">
        <v>101</v>
      </c>
      <c r="B419" s="57" t="s">
        <v>420</v>
      </c>
      <c r="C419" s="56" t="s">
        <v>68</v>
      </c>
      <c r="D419" s="56" t="s">
        <v>73</v>
      </c>
      <c r="E419" s="56" t="s">
        <v>645</v>
      </c>
      <c r="F419" s="56" t="s">
        <v>102</v>
      </c>
      <c r="G419" s="55">
        <f>5800-2450-838</f>
        <v>2512</v>
      </c>
      <c r="H419" s="55">
        <v>0</v>
      </c>
      <c r="I419" s="226">
        <f t="shared" si="42"/>
        <v>0</v>
      </c>
    </row>
    <row r="420" spans="1:9" ht="12.75">
      <c r="A420" s="58" t="s">
        <v>7</v>
      </c>
      <c r="B420" s="59" t="s">
        <v>420</v>
      </c>
      <c r="C420" s="60" t="s">
        <v>68</v>
      </c>
      <c r="D420" s="60" t="s">
        <v>78</v>
      </c>
      <c r="E420" s="60"/>
      <c r="F420" s="60"/>
      <c r="G420" s="61">
        <f aca="true" t="shared" si="47" ref="G420:H425">G421</f>
        <v>400</v>
      </c>
      <c r="H420" s="61">
        <f t="shared" si="47"/>
        <v>400</v>
      </c>
      <c r="I420" s="228">
        <f t="shared" si="42"/>
        <v>100</v>
      </c>
    </row>
    <row r="421" spans="1:9" ht="39">
      <c r="A421" s="108" t="s">
        <v>489</v>
      </c>
      <c r="B421" s="57" t="s">
        <v>420</v>
      </c>
      <c r="C421" s="56" t="s">
        <v>68</v>
      </c>
      <c r="D421" s="56" t="s">
        <v>78</v>
      </c>
      <c r="E421" s="148" t="s">
        <v>490</v>
      </c>
      <c r="F421" s="56"/>
      <c r="G421" s="55">
        <f t="shared" si="47"/>
        <v>400</v>
      </c>
      <c r="H421" s="55">
        <f t="shared" si="47"/>
        <v>400</v>
      </c>
      <c r="I421" s="226">
        <f t="shared" si="42"/>
        <v>100</v>
      </c>
    </row>
    <row r="422" spans="1:9" ht="26.25">
      <c r="A422" s="108" t="s">
        <v>284</v>
      </c>
      <c r="B422" s="57" t="s">
        <v>420</v>
      </c>
      <c r="C422" s="56" t="s">
        <v>68</v>
      </c>
      <c r="D422" s="56" t="s">
        <v>78</v>
      </c>
      <c r="E422" s="148" t="s">
        <v>491</v>
      </c>
      <c r="F422" s="56"/>
      <c r="G422" s="55">
        <f t="shared" si="47"/>
        <v>400</v>
      </c>
      <c r="H422" s="55">
        <f t="shared" si="47"/>
        <v>400</v>
      </c>
      <c r="I422" s="226">
        <f t="shared" si="42"/>
        <v>100</v>
      </c>
    </row>
    <row r="423" spans="1:9" ht="12.75">
      <c r="A423" s="108" t="s">
        <v>175</v>
      </c>
      <c r="B423" s="57" t="s">
        <v>420</v>
      </c>
      <c r="C423" s="56" t="s">
        <v>68</v>
      </c>
      <c r="D423" s="56" t="s">
        <v>78</v>
      </c>
      <c r="E423" s="148" t="s">
        <v>492</v>
      </c>
      <c r="F423" s="56"/>
      <c r="G423" s="55">
        <f t="shared" si="47"/>
        <v>400</v>
      </c>
      <c r="H423" s="55">
        <f t="shared" si="47"/>
        <v>400</v>
      </c>
      <c r="I423" s="226">
        <f t="shared" si="42"/>
        <v>100</v>
      </c>
    </row>
    <row r="424" spans="1:9" ht="12.75">
      <c r="A424" s="27" t="s">
        <v>129</v>
      </c>
      <c r="B424" s="57" t="s">
        <v>420</v>
      </c>
      <c r="C424" s="56" t="s">
        <v>68</v>
      </c>
      <c r="D424" s="56" t="s">
        <v>78</v>
      </c>
      <c r="E424" s="148" t="s">
        <v>492</v>
      </c>
      <c r="F424" s="56" t="s">
        <v>130</v>
      </c>
      <c r="G424" s="55">
        <f t="shared" si="47"/>
        <v>400</v>
      </c>
      <c r="H424" s="55">
        <f t="shared" si="47"/>
        <v>400</v>
      </c>
      <c r="I424" s="226">
        <f t="shared" si="42"/>
        <v>100</v>
      </c>
    </row>
    <row r="425" spans="1:9" s="28" customFormat="1" ht="25.5" customHeight="1">
      <c r="A425" s="27" t="s">
        <v>165</v>
      </c>
      <c r="B425" s="57" t="s">
        <v>420</v>
      </c>
      <c r="C425" s="56" t="s">
        <v>68</v>
      </c>
      <c r="D425" s="56" t="s">
        <v>78</v>
      </c>
      <c r="E425" s="148" t="s">
        <v>492</v>
      </c>
      <c r="F425" s="56" t="s">
        <v>131</v>
      </c>
      <c r="G425" s="55">
        <f t="shared" si="47"/>
        <v>400</v>
      </c>
      <c r="H425" s="55">
        <f t="shared" si="47"/>
        <v>400</v>
      </c>
      <c r="I425" s="226">
        <f t="shared" si="42"/>
        <v>100</v>
      </c>
    </row>
    <row r="426" spans="1:9" s="28" customFormat="1" ht="38.25" customHeight="1">
      <c r="A426" s="27" t="s">
        <v>621</v>
      </c>
      <c r="B426" s="57" t="s">
        <v>420</v>
      </c>
      <c r="C426" s="56" t="s">
        <v>68</v>
      </c>
      <c r="D426" s="56" t="s">
        <v>78</v>
      </c>
      <c r="E426" s="148" t="s">
        <v>492</v>
      </c>
      <c r="F426" s="56" t="s">
        <v>620</v>
      </c>
      <c r="G426" s="55">
        <f>'МП пр.5'!G13</f>
        <v>400</v>
      </c>
      <c r="H426" s="55">
        <f>'МП пр.5'!H13</f>
        <v>400</v>
      </c>
      <c r="I426" s="226">
        <f t="shared" si="42"/>
        <v>100</v>
      </c>
    </row>
    <row r="427" spans="1:9" ht="12.75">
      <c r="A427" s="138" t="s">
        <v>152</v>
      </c>
      <c r="B427" s="59" t="s">
        <v>420</v>
      </c>
      <c r="C427" s="59" t="s">
        <v>72</v>
      </c>
      <c r="D427" s="59" t="s">
        <v>36</v>
      </c>
      <c r="E427" s="56"/>
      <c r="F427" s="56"/>
      <c r="G427" s="61">
        <f>G428</f>
        <v>600</v>
      </c>
      <c r="H427" s="61">
        <f>H428</f>
        <v>369.2</v>
      </c>
      <c r="I427" s="228">
        <f t="shared" si="42"/>
        <v>61.53333333333333</v>
      </c>
    </row>
    <row r="428" spans="1:9" ht="12.75">
      <c r="A428" s="140" t="s">
        <v>151</v>
      </c>
      <c r="B428" s="57" t="s">
        <v>420</v>
      </c>
      <c r="C428" s="57" t="s">
        <v>72</v>
      </c>
      <c r="D428" s="57" t="s">
        <v>66</v>
      </c>
      <c r="E428" s="56"/>
      <c r="F428" s="56"/>
      <c r="G428" s="55">
        <f>G430</f>
        <v>600</v>
      </c>
      <c r="H428" s="55">
        <f>H430</f>
        <v>369.2</v>
      </c>
      <c r="I428" s="226">
        <f t="shared" si="42"/>
        <v>61.53333333333333</v>
      </c>
    </row>
    <row r="429" spans="1:9" ht="12.75">
      <c r="A429" s="140" t="s">
        <v>210</v>
      </c>
      <c r="B429" s="57" t="s">
        <v>420</v>
      </c>
      <c r="C429" s="57" t="s">
        <v>72</v>
      </c>
      <c r="D429" s="57" t="s">
        <v>66</v>
      </c>
      <c r="E429" s="56" t="s">
        <v>221</v>
      </c>
      <c r="F429" s="56"/>
      <c r="G429" s="55">
        <f aca="true" t="shared" si="48" ref="G429:H433">G430</f>
        <v>600</v>
      </c>
      <c r="H429" s="55">
        <f t="shared" si="48"/>
        <v>369.2</v>
      </c>
      <c r="I429" s="226">
        <f t="shared" si="42"/>
        <v>61.53333333333333</v>
      </c>
    </row>
    <row r="430" spans="1:9" ht="12.75">
      <c r="A430" s="27" t="s">
        <v>287</v>
      </c>
      <c r="B430" s="57" t="s">
        <v>420</v>
      </c>
      <c r="C430" s="57" t="s">
        <v>72</v>
      </c>
      <c r="D430" s="57" t="s">
        <v>66</v>
      </c>
      <c r="E430" s="56" t="s">
        <v>372</v>
      </c>
      <c r="F430" s="56"/>
      <c r="G430" s="55">
        <f t="shared" si="48"/>
        <v>600</v>
      </c>
      <c r="H430" s="55">
        <f t="shared" si="48"/>
        <v>369.2</v>
      </c>
      <c r="I430" s="226">
        <f t="shared" si="42"/>
        <v>61.53333333333333</v>
      </c>
    </row>
    <row r="431" spans="1:9" ht="12.75">
      <c r="A431" s="27" t="s">
        <v>288</v>
      </c>
      <c r="B431" s="57" t="s">
        <v>420</v>
      </c>
      <c r="C431" s="57" t="s">
        <v>72</v>
      </c>
      <c r="D431" s="57" t="s">
        <v>66</v>
      </c>
      <c r="E431" s="56" t="s">
        <v>373</v>
      </c>
      <c r="F431" s="56"/>
      <c r="G431" s="55">
        <f t="shared" si="48"/>
        <v>600</v>
      </c>
      <c r="H431" s="55">
        <f t="shared" si="48"/>
        <v>369.2</v>
      </c>
      <c r="I431" s="226">
        <f t="shared" si="42"/>
        <v>61.53333333333333</v>
      </c>
    </row>
    <row r="432" spans="1:9" ht="26.25">
      <c r="A432" s="27" t="s">
        <v>622</v>
      </c>
      <c r="B432" s="57" t="s">
        <v>420</v>
      </c>
      <c r="C432" s="57" t="s">
        <v>72</v>
      </c>
      <c r="D432" s="57" t="s">
        <v>66</v>
      </c>
      <c r="E432" s="56" t="s">
        <v>373</v>
      </c>
      <c r="F432" s="56" t="s">
        <v>105</v>
      </c>
      <c r="G432" s="55">
        <f t="shared" si="48"/>
        <v>600</v>
      </c>
      <c r="H432" s="55">
        <f t="shared" si="48"/>
        <v>369.2</v>
      </c>
      <c r="I432" s="226">
        <f t="shared" si="42"/>
        <v>61.53333333333333</v>
      </c>
    </row>
    <row r="433" spans="1:9" ht="26.25">
      <c r="A433" s="27" t="s">
        <v>99</v>
      </c>
      <c r="B433" s="57" t="s">
        <v>420</v>
      </c>
      <c r="C433" s="57" t="s">
        <v>72</v>
      </c>
      <c r="D433" s="57" t="s">
        <v>66</v>
      </c>
      <c r="E433" s="56" t="s">
        <v>373</v>
      </c>
      <c r="F433" s="56" t="s">
        <v>100</v>
      </c>
      <c r="G433" s="55">
        <f t="shared" si="48"/>
        <v>600</v>
      </c>
      <c r="H433" s="55">
        <f t="shared" si="48"/>
        <v>369.2</v>
      </c>
      <c r="I433" s="226">
        <f t="shared" si="42"/>
        <v>61.53333333333333</v>
      </c>
    </row>
    <row r="434" spans="1:9" ht="26.25">
      <c r="A434" s="27" t="s">
        <v>101</v>
      </c>
      <c r="B434" s="57" t="s">
        <v>420</v>
      </c>
      <c r="C434" s="57" t="s">
        <v>72</v>
      </c>
      <c r="D434" s="57" t="s">
        <v>66</v>
      </c>
      <c r="E434" s="56" t="s">
        <v>373</v>
      </c>
      <c r="F434" s="56" t="s">
        <v>102</v>
      </c>
      <c r="G434" s="55">
        <v>600</v>
      </c>
      <c r="H434" s="55">
        <v>369.2</v>
      </c>
      <c r="I434" s="226">
        <f t="shared" si="42"/>
        <v>61.53333333333333</v>
      </c>
    </row>
    <row r="435" spans="1:9" ht="12.75">
      <c r="A435" s="58" t="s">
        <v>616</v>
      </c>
      <c r="B435" s="59" t="s">
        <v>420</v>
      </c>
      <c r="C435" s="59" t="s">
        <v>76</v>
      </c>
      <c r="D435" s="59" t="s">
        <v>36</v>
      </c>
      <c r="E435" s="73"/>
      <c r="F435" s="60"/>
      <c r="G435" s="130">
        <f aca="true" t="shared" si="49" ref="G435:H437">G436</f>
        <v>550</v>
      </c>
      <c r="H435" s="130">
        <f t="shared" si="49"/>
        <v>0</v>
      </c>
      <c r="I435" s="228">
        <f t="shared" si="42"/>
        <v>0</v>
      </c>
    </row>
    <row r="436" spans="1:9" ht="12.75">
      <c r="A436" s="58" t="s">
        <v>493</v>
      </c>
      <c r="B436" s="59" t="s">
        <v>420</v>
      </c>
      <c r="C436" s="59" t="s">
        <v>76</v>
      </c>
      <c r="D436" s="59" t="s">
        <v>72</v>
      </c>
      <c r="E436" s="73"/>
      <c r="F436" s="60"/>
      <c r="G436" s="130">
        <f t="shared" si="49"/>
        <v>550</v>
      </c>
      <c r="H436" s="130">
        <f t="shared" si="49"/>
        <v>0</v>
      </c>
      <c r="I436" s="228">
        <f t="shared" si="42"/>
        <v>0</v>
      </c>
    </row>
    <row r="437" spans="1:9" ht="39">
      <c r="A437" s="27" t="s">
        <v>494</v>
      </c>
      <c r="B437" s="57" t="s">
        <v>420</v>
      </c>
      <c r="C437" s="57" t="s">
        <v>76</v>
      </c>
      <c r="D437" s="57" t="s">
        <v>72</v>
      </c>
      <c r="E437" s="148" t="s">
        <v>495</v>
      </c>
      <c r="F437" s="56"/>
      <c r="G437" s="131">
        <f t="shared" si="49"/>
        <v>550</v>
      </c>
      <c r="H437" s="131">
        <f t="shared" si="49"/>
        <v>0</v>
      </c>
      <c r="I437" s="226">
        <f t="shared" si="42"/>
        <v>0</v>
      </c>
    </row>
    <row r="438" spans="1:9" ht="57" customHeight="1">
      <c r="A438" s="27" t="s">
        <v>499</v>
      </c>
      <c r="B438" s="57" t="s">
        <v>420</v>
      </c>
      <c r="C438" s="57" t="s">
        <v>76</v>
      </c>
      <c r="D438" s="57" t="s">
        <v>72</v>
      </c>
      <c r="E438" s="148" t="s">
        <v>500</v>
      </c>
      <c r="F438" s="56"/>
      <c r="G438" s="131">
        <f>G439+G443</f>
        <v>550</v>
      </c>
      <c r="H438" s="131">
        <f>H439+H443</f>
        <v>0</v>
      </c>
      <c r="I438" s="226">
        <f t="shared" si="42"/>
        <v>0</v>
      </c>
    </row>
    <row r="439" spans="1:9" s="28" customFormat="1" ht="24.75" customHeight="1">
      <c r="A439" s="27" t="str">
        <f>'МП пр.5'!A857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439" s="57" t="s">
        <v>420</v>
      </c>
      <c r="C439" s="57" t="s">
        <v>76</v>
      </c>
      <c r="D439" s="57" t="s">
        <v>72</v>
      </c>
      <c r="E439" s="148" t="s">
        <v>635</v>
      </c>
      <c r="F439" s="56"/>
      <c r="G439" s="131">
        <f aca="true" t="shared" si="50" ref="G439:H441">G440</f>
        <v>495</v>
      </c>
      <c r="H439" s="131">
        <f t="shared" si="50"/>
        <v>0</v>
      </c>
      <c r="I439" s="226">
        <f t="shared" si="42"/>
        <v>0</v>
      </c>
    </row>
    <row r="440" spans="1:9" ht="26.25">
      <c r="A440" s="27" t="s">
        <v>622</v>
      </c>
      <c r="B440" s="57" t="s">
        <v>420</v>
      </c>
      <c r="C440" s="57" t="s">
        <v>76</v>
      </c>
      <c r="D440" s="57" t="s">
        <v>72</v>
      </c>
      <c r="E440" s="148" t="s">
        <v>635</v>
      </c>
      <c r="F440" s="56" t="s">
        <v>105</v>
      </c>
      <c r="G440" s="131">
        <f t="shared" si="50"/>
        <v>495</v>
      </c>
      <c r="H440" s="131">
        <f t="shared" si="50"/>
        <v>0</v>
      </c>
      <c r="I440" s="226">
        <f t="shared" si="42"/>
        <v>0</v>
      </c>
    </row>
    <row r="441" spans="1:9" ht="26.25">
      <c r="A441" s="27" t="s">
        <v>99</v>
      </c>
      <c r="B441" s="57" t="s">
        <v>420</v>
      </c>
      <c r="C441" s="57" t="s">
        <v>76</v>
      </c>
      <c r="D441" s="57" t="s">
        <v>72</v>
      </c>
      <c r="E441" s="148" t="s">
        <v>635</v>
      </c>
      <c r="F441" s="56" t="s">
        <v>100</v>
      </c>
      <c r="G441" s="131">
        <f t="shared" si="50"/>
        <v>495</v>
      </c>
      <c r="H441" s="131">
        <f t="shared" si="50"/>
        <v>0</v>
      </c>
      <c r="I441" s="226">
        <f aca="true" t="shared" si="51" ref="I441:I504">H441/G441*100</f>
        <v>0</v>
      </c>
    </row>
    <row r="442" spans="1:9" ht="26.25">
      <c r="A442" s="27" t="s">
        <v>101</v>
      </c>
      <c r="B442" s="57" t="s">
        <v>420</v>
      </c>
      <c r="C442" s="57" t="s">
        <v>76</v>
      </c>
      <c r="D442" s="57" t="s">
        <v>72</v>
      </c>
      <c r="E442" s="148" t="s">
        <v>635</v>
      </c>
      <c r="F442" s="56" t="s">
        <v>102</v>
      </c>
      <c r="G442" s="131">
        <f>'МП пр.5'!G864</f>
        <v>495</v>
      </c>
      <c r="H442" s="131">
        <v>0</v>
      </c>
      <c r="I442" s="226">
        <f t="shared" si="51"/>
        <v>0</v>
      </c>
    </row>
    <row r="443" spans="1:9" s="28" customFormat="1" ht="39">
      <c r="A443" s="27" t="str">
        <f>'МП пр.5'!A865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443" s="57" t="s">
        <v>420</v>
      </c>
      <c r="C443" s="57" t="s">
        <v>76</v>
      </c>
      <c r="D443" s="57" t="s">
        <v>72</v>
      </c>
      <c r="E443" s="148" t="s">
        <v>636</v>
      </c>
      <c r="F443" s="56"/>
      <c r="G443" s="131">
        <f aca="true" t="shared" si="52" ref="G443:H445">G444</f>
        <v>55</v>
      </c>
      <c r="H443" s="131">
        <f t="shared" si="52"/>
        <v>0</v>
      </c>
      <c r="I443" s="226">
        <f t="shared" si="51"/>
        <v>0</v>
      </c>
    </row>
    <row r="444" spans="1:9" ht="26.25">
      <c r="A444" s="27" t="s">
        <v>622</v>
      </c>
      <c r="B444" s="57" t="s">
        <v>420</v>
      </c>
      <c r="C444" s="57" t="s">
        <v>76</v>
      </c>
      <c r="D444" s="57" t="s">
        <v>72</v>
      </c>
      <c r="E444" s="148" t="s">
        <v>636</v>
      </c>
      <c r="F444" s="56" t="s">
        <v>105</v>
      </c>
      <c r="G444" s="131">
        <f t="shared" si="52"/>
        <v>55</v>
      </c>
      <c r="H444" s="131">
        <f t="shared" si="52"/>
        <v>0</v>
      </c>
      <c r="I444" s="226">
        <f t="shared" si="51"/>
        <v>0</v>
      </c>
    </row>
    <row r="445" spans="1:9" ht="26.25">
      <c r="A445" s="27" t="s">
        <v>99</v>
      </c>
      <c r="B445" s="57" t="s">
        <v>420</v>
      </c>
      <c r="C445" s="57" t="s">
        <v>76</v>
      </c>
      <c r="D445" s="57" t="s">
        <v>72</v>
      </c>
      <c r="E445" s="148" t="s">
        <v>636</v>
      </c>
      <c r="F445" s="56" t="s">
        <v>100</v>
      </c>
      <c r="G445" s="131">
        <f t="shared" si="52"/>
        <v>55</v>
      </c>
      <c r="H445" s="131">
        <f t="shared" si="52"/>
        <v>0</v>
      </c>
      <c r="I445" s="226">
        <f t="shared" si="51"/>
        <v>0</v>
      </c>
    </row>
    <row r="446" spans="1:9" ht="26.25">
      <c r="A446" s="27" t="s">
        <v>101</v>
      </c>
      <c r="B446" s="57" t="s">
        <v>420</v>
      </c>
      <c r="C446" s="57" t="s">
        <v>76</v>
      </c>
      <c r="D446" s="57" t="s">
        <v>72</v>
      </c>
      <c r="E446" s="148" t="s">
        <v>636</v>
      </c>
      <c r="F446" s="56" t="s">
        <v>102</v>
      </c>
      <c r="G446" s="131">
        <f>'МП пр.5'!G871</f>
        <v>55</v>
      </c>
      <c r="H446" s="131">
        <v>0</v>
      </c>
      <c r="I446" s="226">
        <f t="shared" si="51"/>
        <v>0</v>
      </c>
    </row>
    <row r="447" spans="1:9" ht="17.25" customHeight="1">
      <c r="A447" s="138" t="s">
        <v>62</v>
      </c>
      <c r="B447" s="60" t="s">
        <v>420</v>
      </c>
      <c r="C447" s="60" t="s">
        <v>71</v>
      </c>
      <c r="D447" s="60" t="s">
        <v>36</v>
      </c>
      <c r="E447" s="60"/>
      <c r="F447" s="60"/>
      <c r="G447" s="61">
        <f>G449+G455</f>
        <v>888.7</v>
      </c>
      <c r="H447" s="61">
        <f>H449+H455</f>
        <v>0</v>
      </c>
      <c r="I447" s="228">
        <f t="shared" si="51"/>
        <v>0</v>
      </c>
    </row>
    <row r="448" spans="1:9" ht="12.75">
      <c r="A448" s="58" t="s">
        <v>501</v>
      </c>
      <c r="B448" s="60" t="s">
        <v>420</v>
      </c>
      <c r="C448" s="60" t="s">
        <v>71</v>
      </c>
      <c r="D448" s="60" t="s">
        <v>68</v>
      </c>
      <c r="E448" s="60"/>
      <c r="F448" s="60"/>
      <c r="G448" s="61">
        <f aca="true" t="shared" si="53" ref="G448:H453">G449</f>
        <v>613.7</v>
      </c>
      <c r="H448" s="61">
        <f t="shared" si="53"/>
        <v>0</v>
      </c>
      <c r="I448" s="228">
        <f t="shared" si="51"/>
        <v>0</v>
      </c>
    </row>
    <row r="449" spans="1:9" ht="26.25">
      <c r="A449" s="27" t="s">
        <v>458</v>
      </c>
      <c r="B449" s="56" t="s">
        <v>420</v>
      </c>
      <c r="C449" s="56" t="s">
        <v>71</v>
      </c>
      <c r="D449" s="56" t="s">
        <v>68</v>
      </c>
      <c r="E449" s="135" t="s">
        <v>459</v>
      </c>
      <c r="F449" s="56"/>
      <c r="G449" s="55">
        <f t="shared" si="53"/>
        <v>613.7</v>
      </c>
      <c r="H449" s="55">
        <f t="shared" si="53"/>
        <v>0</v>
      </c>
      <c r="I449" s="226">
        <f t="shared" si="51"/>
        <v>0</v>
      </c>
    </row>
    <row r="450" spans="1:9" ht="41.25">
      <c r="A450" s="144" t="s">
        <v>502</v>
      </c>
      <c r="B450" s="56" t="s">
        <v>420</v>
      </c>
      <c r="C450" s="56" t="s">
        <v>71</v>
      </c>
      <c r="D450" s="56" t="s">
        <v>68</v>
      </c>
      <c r="E450" s="135" t="str">
        <f>'МП пр.5'!B87</f>
        <v>7G 0 05 00000</v>
      </c>
      <c r="F450" s="56"/>
      <c r="G450" s="55">
        <f>G451</f>
        <v>613.7</v>
      </c>
      <c r="H450" s="55">
        <f>H451</f>
        <v>0</v>
      </c>
      <c r="I450" s="226">
        <f t="shared" si="51"/>
        <v>0</v>
      </c>
    </row>
    <row r="451" spans="1:9" ht="39">
      <c r="A451" s="27" t="s">
        <v>504</v>
      </c>
      <c r="B451" s="56" t="s">
        <v>420</v>
      </c>
      <c r="C451" s="56" t="s">
        <v>71</v>
      </c>
      <c r="D451" s="56" t="s">
        <v>68</v>
      </c>
      <c r="E451" s="135" t="str">
        <f>'МП пр.5'!B88</f>
        <v>7G 0 05 R0820</v>
      </c>
      <c r="F451" s="56"/>
      <c r="G451" s="55">
        <f t="shared" si="53"/>
        <v>613.7</v>
      </c>
      <c r="H451" s="55">
        <f t="shared" si="53"/>
        <v>0</v>
      </c>
      <c r="I451" s="226">
        <f t="shared" si="51"/>
        <v>0</v>
      </c>
    </row>
    <row r="452" spans="1:9" ht="26.25">
      <c r="A452" s="27" t="s">
        <v>505</v>
      </c>
      <c r="B452" s="56" t="s">
        <v>420</v>
      </c>
      <c r="C452" s="56" t="s">
        <v>71</v>
      </c>
      <c r="D452" s="56" t="s">
        <v>68</v>
      </c>
      <c r="E452" s="135" t="str">
        <f>'МП пр.5'!B89</f>
        <v>7G 0 05 R0820</v>
      </c>
      <c r="F452" s="56" t="s">
        <v>506</v>
      </c>
      <c r="G452" s="55">
        <f t="shared" si="53"/>
        <v>613.7</v>
      </c>
      <c r="H452" s="55">
        <f t="shared" si="53"/>
        <v>0</v>
      </c>
      <c r="I452" s="226">
        <f t="shared" si="51"/>
        <v>0</v>
      </c>
    </row>
    <row r="453" spans="1:9" ht="12.75">
      <c r="A453" s="27" t="s">
        <v>507</v>
      </c>
      <c r="B453" s="56" t="s">
        <v>420</v>
      </c>
      <c r="C453" s="56" t="s">
        <v>71</v>
      </c>
      <c r="D453" s="56" t="s">
        <v>68</v>
      </c>
      <c r="E453" s="135" t="str">
        <f>'МП пр.5'!B90</f>
        <v>7G 0 05 R0820</v>
      </c>
      <c r="F453" s="56" t="s">
        <v>508</v>
      </c>
      <c r="G453" s="55">
        <f t="shared" si="53"/>
        <v>613.7</v>
      </c>
      <c r="H453" s="55">
        <f t="shared" si="53"/>
        <v>0</v>
      </c>
      <c r="I453" s="226">
        <f t="shared" si="51"/>
        <v>0</v>
      </c>
    </row>
    <row r="454" spans="1:9" ht="26.25">
      <c r="A454" s="27" t="s">
        <v>509</v>
      </c>
      <c r="B454" s="56" t="s">
        <v>420</v>
      </c>
      <c r="C454" s="56" t="s">
        <v>71</v>
      </c>
      <c r="D454" s="56" t="s">
        <v>68</v>
      </c>
      <c r="E454" s="135" t="str">
        <f>'МП пр.5'!B91</f>
        <v>7G 0 05 R0820</v>
      </c>
      <c r="F454" s="56" t="s">
        <v>510</v>
      </c>
      <c r="G454" s="55">
        <f>'МП пр.5'!G94</f>
        <v>613.7</v>
      </c>
      <c r="H454" s="55">
        <f>'МП пр.5'!H94</f>
        <v>0</v>
      </c>
      <c r="I454" s="226">
        <f t="shared" si="51"/>
        <v>0</v>
      </c>
    </row>
    <row r="455" spans="1:9" ht="18.75" customHeight="1">
      <c r="A455" s="58" t="s">
        <v>153</v>
      </c>
      <c r="B455" s="60" t="s">
        <v>420</v>
      </c>
      <c r="C455" s="60" t="s">
        <v>71</v>
      </c>
      <c r="D455" s="60" t="s">
        <v>76</v>
      </c>
      <c r="E455" s="135"/>
      <c r="F455" s="56"/>
      <c r="G455" s="61">
        <f>G459</f>
        <v>275</v>
      </c>
      <c r="H455" s="61">
        <f>H459</f>
        <v>0</v>
      </c>
      <c r="I455" s="228">
        <f t="shared" si="51"/>
        <v>0</v>
      </c>
    </row>
    <row r="456" spans="1:9" s="28" customFormat="1" ht="30" customHeight="1">
      <c r="A456" s="26" t="str">
        <f>'МП пр.5'!A14</f>
        <v>Муниципальная  программа "Социальная защита населения Сусуманского городского округа  на 2017 год"</v>
      </c>
      <c r="B456" s="19" t="s">
        <v>420</v>
      </c>
      <c r="C456" s="155" t="s">
        <v>71</v>
      </c>
      <c r="D456" s="155" t="s">
        <v>76</v>
      </c>
      <c r="E456" s="19" t="str">
        <f>'МП пр.5'!B14</f>
        <v>7G 0 00 00000</v>
      </c>
      <c r="F456" s="156"/>
      <c r="G456" s="157">
        <f aca="true" t="shared" si="54" ref="G456:H460">G457</f>
        <v>275</v>
      </c>
      <c r="H456" s="157">
        <f t="shared" si="54"/>
        <v>0</v>
      </c>
      <c r="I456" s="226">
        <f t="shared" si="51"/>
        <v>0</v>
      </c>
    </row>
    <row r="457" spans="1:9" s="28" customFormat="1" ht="26.25">
      <c r="A457" s="27" t="str">
        <f>'МП пр.5'!A48</f>
        <v>Основное мероприятие "Формирование доступной среды в Сусуманском городском округе"</v>
      </c>
      <c r="B457" s="56" t="s">
        <v>420</v>
      </c>
      <c r="C457" s="57" t="s">
        <v>71</v>
      </c>
      <c r="D457" s="57" t="s">
        <v>76</v>
      </c>
      <c r="E457" s="56" t="str">
        <f>'МП пр.5'!B48</f>
        <v>7G 0 03 00000</v>
      </c>
      <c r="F457" s="152"/>
      <c r="G457" s="55">
        <f t="shared" si="54"/>
        <v>275</v>
      </c>
      <c r="H457" s="55">
        <f t="shared" si="54"/>
        <v>0</v>
      </c>
      <c r="I457" s="226">
        <f t="shared" si="51"/>
        <v>0</v>
      </c>
    </row>
    <row r="458" spans="1:9" s="28" customFormat="1" ht="27" customHeight="1">
      <c r="A458" s="27" t="str">
        <f>'МП пр.5'!A49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458" s="56" t="s">
        <v>420</v>
      </c>
      <c r="C458" s="57" t="s">
        <v>71</v>
      </c>
      <c r="D458" s="57" t="s">
        <v>76</v>
      </c>
      <c r="E458" s="56" t="str">
        <f>'МП пр.5'!B49</f>
        <v>7G 0 03 S3330</v>
      </c>
      <c r="F458" s="152"/>
      <c r="G458" s="55">
        <f t="shared" si="54"/>
        <v>275</v>
      </c>
      <c r="H458" s="55">
        <f t="shared" si="54"/>
        <v>0</v>
      </c>
      <c r="I458" s="226">
        <f t="shared" si="51"/>
        <v>0</v>
      </c>
    </row>
    <row r="459" spans="1:9" ht="27">
      <c r="A459" s="145" t="s">
        <v>622</v>
      </c>
      <c r="B459" s="56" t="s">
        <v>420</v>
      </c>
      <c r="C459" s="116" t="s">
        <v>71</v>
      </c>
      <c r="D459" s="116" t="s">
        <v>76</v>
      </c>
      <c r="E459" s="56" t="s">
        <v>473</v>
      </c>
      <c r="F459" s="56" t="s">
        <v>105</v>
      </c>
      <c r="G459" s="55">
        <f t="shared" si="54"/>
        <v>275</v>
      </c>
      <c r="H459" s="55">
        <f t="shared" si="54"/>
        <v>0</v>
      </c>
      <c r="I459" s="226">
        <f t="shared" si="51"/>
        <v>0</v>
      </c>
    </row>
    <row r="460" spans="1:9" ht="27">
      <c r="A460" s="145" t="s">
        <v>99</v>
      </c>
      <c r="B460" s="56" t="s">
        <v>420</v>
      </c>
      <c r="C460" s="116" t="s">
        <v>71</v>
      </c>
      <c r="D460" s="116" t="s">
        <v>76</v>
      </c>
      <c r="E460" s="56" t="s">
        <v>473</v>
      </c>
      <c r="F460" s="56" t="s">
        <v>100</v>
      </c>
      <c r="G460" s="55">
        <f t="shared" si="54"/>
        <v>275</v>
      </c>
      <c r="H460" s="55">
        <f t="shared" si="54"/>
        <v>0</v>
      </c>
      <c r="I460" s="226">
        <f t="shared" si="51"/>
        <v>0</v>
      </c>
    </row>
    <row r="461" spans="1:9" ht="27">
      <c r="A461" s="145" t="s">
        <v>101</v>
      </c>
      <c r="B461" s="56" t="s">
        <v>420</v>
      </c>
      <c r="C461" s="116" t="s">
        <v>71</v>
      </c>
      <c r="D461" s="116" t="s">
        <v>76</v>
      </c>
      <c r="E461" s="56" t="s">
        <v>473</v>
      </c>
      <c r="F461" s="56" t="s">
        <v>102</v>
      </c>
      <c r="G461" s="55">
        <f>'МП пр.5'!G78</f>
        <v>275</v>
      </c>
      <c r="H461" s="55">
        <f>'МП пр.5'!H78</f>
        <v>0</v>
      </c>
      <c r="I461" s="226">
        <f t="shared" si="51"/>
        <v>0</v>
      </c>
    </row>
    <row r="462" spans="1:9" ht="24" customHeight="1">
      <c r="A462" s="58" t="s">
        <v>86</v>
      </c>
      <c r="B462" s="59" t="s">
        <v>420</v>
      </c>
      <c r="C462" s="60" t="s">
        <v>78</v>
      </c>
      <c r="D462" s="60" t="s">
        <v>36</v>
      </c>
      <c r="E462" s="56"/>
      <c r="F462" s="56"/>
      <c r="G462" s="61">
        <f>G463</f>
        <v>5617</v>
      </c>
      <c r="H462" s="61">
        <f>H463</f>
        <v>4212.8</v>
      </c>
      <c r="I462" s="228">
        <f t="shared" si="51"/>
        <v>75.00089015488696</v>
      </c>
    </row>
    <row r="463" spans="1:9" ht="12.75">
      <c r="A463" s="58" t="s">
        <v>13</v>
      </c>
      <c r="B463" s="59" t="s">
        <v>420</v>
      </c>
      <c r="C463" s="60" t="s">
        <v>78</v>
      </c>
      <c r="D463" s="60" t="s">
        <v>67</v>
      </c>
      <c r="E463" s="60"/>
      <c r="F463" s="56"/>
      <c r="G463" s="61">
        <f aca="true" t="shared" si="55" ref="G463:H468">G464</f>
        <v>5617</v>
      </c>
      <c r="H463" s="61">
        <f t="shared" si="55"/>
        <v>4212.8</v>
      </c>
      <c r="I463" s="228">
        <f t="shared" si="51"/>
        <v>75.00089015488696</v>
      </c>
    </row>
    <row r="464" spans="1:9" ht="12.75">
      <c r="A464" s="27" t="s">
        <v>211</v>
      </c>
      <c r="B464" s="57" t="s">
        <v>420</v>
      </c>
      <c r="C464" s="56" t="s">
        <v>78</v>
      </c>
      <c r="D464" s="56" t="s">
        <v>67</v>
      </c>
      <c r="E464" s="56" t="s">
        <v>228</v>
      </c>
      <c r="F464" s="56"/>
      <c r="G464" s="55">
        <f t="shared" si="55"/>
        <v>5617</v>
      </c>
      <c r="H464" s="55">
        <f t="shared" si="55"/>
        <v>4212.8</v>
      </c>
      <c r="I464" s="226">
        <f t="shared" si="51"/>
        <v>75.00089015488696</v>
      </c>
    </row>
    <row r="465" spans="1:9" ht="30" customHeight="1">
      <c r="A465" s="27" t="s">
        <v>255</v>
      </c>
      <c r="B465" s="57" t="s">
        <v>420</v>
      </c>
      <c r="C465" s="56" t="s">
        <v>78</v>
      </c>
      <c r="D465" s="56" t="s">
        <v>67</v>
      </c>
      <c r="E465" s="56" t="s">
        <v>374</v>
      </c>
      <c r="F465" s="56"/>
      <c r="G465" s="55">
        <f t="shared" si="55"/>
        <v>5617</v>
      </c>
      <c r="H465" s="55">
        <f t="shared" si="55"/>
        <v>4212.8</v>
      </c>
      <c r="I465" s="226">
        <f t="shared" si="51"/>
        <v>75.00089015488696</v>
      </c>
    </row>
    <row r="466" spans="1:9" ht="26.25">
      <c r="A466" s="27" t="s">
        <v>254</v>
      </c>
      <c r="B466" s="57" t="s">
        <v>420</v>
      </c>
      <c r="C466" s="56" t="s">
        <v>78</v>
      </c>
      <c r="D466" s="56" t="s">
        <v>67</v>
      </c>
      <c r="E466" s="56" t="s">
        <v>375</v>
      </c>
      <c r="F466" s="56"/>
      <c r="G466" s="55">
        <f t="shared" si="55"/>
        <v>5617</v>
      </c>
      <c r="H466" s="55">
        <f t="shared" si="55"/>
        <v>4212.8</v>
      </c>
      <c r="I466" s="226">
        <f t="shared" si="51"/>
        <v>75.00089015488696</v>
      </c>
    </row>
    <row r="467" spans="1:9" ht="26.25">
      <c r="A467" s="27" t="s">
        <v>106</v>
      </c>
      <c r="B467" s="57" t="s">
        <v>420</v>
      </c>
      <c r="C467" s="56" t="s">
        <v>78</v>
      </c>
      <c r="D467" s="56" t="s">
        <v>67</v>
      </c>
      <c r="E467" s="56" t="s">
        <v>375</v>
      </c>
      <c r="F467" s="56" t="s">
        <v>107</v>
      </c>
      <c r="G467" s="55">
        <f t="shared" si="55"/>
        <v>5617</v>
      </c>
      <c r="H467" s="55">
        <f t="shared" si="55"/>
        <v>4212.8</v>
      </c>
      <c r="I467" s="226">
        <f t="shared" si="51"/>
        <v>75.00089015488696</v>
      </c>
    </row>
    <row r="468" spans="1:9" ht="12.75">
      <c r="A468" s="27" t="s">
        <v>108</v>
      </c>
      <c r="B468" s="57" t="s">
        <v>420</v>
      </c>
      <c r="C468" s="56" t="s">
        <v>78</v>
      </c>
      <c r="D468" s="56" t="s">
        <v>67</v>
      </c>
      <c r="E468" s="56" t="s">
        <v>375</v>
      </c>
      <c r="F468" s="56" t="s">
        <v>109</v>
      </c>
      <c r="G468" s="55">
        <f t="shared" si="55"/>
        <v>5617</v>
      </c>
      <c r="H468" s="55">
        <f t="shared" si="55"/>
        <v>4212.8</v>
      </c>
      <c r="I468" s="226">
        <f t="shared" si="51"/>
        <v>75.00089015488696</v>
      </c>
    </row>
    <row r="469" spans="1:9" ht="39">
      <c r="A469" s="27" t="s">
        <v>110</v>
      </c>
      <c r="B469" s="57" t="s">
        <v>420</v>
      </c>
      <c r="C469" s="56" t="s">
        <v>78</v>
      </c>
      <c r="D469" s="56" t="s">
        <v>67</v>
      </c>
      <c r="E469" s="56" t="s">
        <v>375</v>
      </c>
      <c r="F469" s="56" t="s">
        <v>111</v>
      </c>
      <c r="G469" s="55">
        <v>5617</v>
      </c>
      <c r="H469" s="55">
        <v>4212.8</v>
      </c>
      <c r="I469" s="226">
        <f t="shared" si="51"/>
        <v>75.00089015488696</v>
      </c>
    </row>
    <row r="470" spans="1:12" ht="12.75">
      <c r="A470" s="58" t="s">
        <v>157</v>
      </c>
      <c r="B470" s="59" t="s">
        <v>421</v>
      </c>
      <c r="C470" s="60"/>
      <c r="D470" s="60"/>
      <c r="E470" s="60"/>
      <c r="F470" s="60"/>
      <c r="G470" s="61">
        <f>G471</f>
        <v>310830.5</v>
      </c>
      <c r="H470" s="61">
        <f>H471</f>
        <v>222256.40000000002</v>
      </c>
      <c r="I470" s="228">
        <f t="shared" si="51"/>
        <v>71.50405124336254</v>
      </c>
      <c r="K470" s="11">
        <v>222256.5</v>
      </c>
      <c r="L470" s="229">
        <f>K470+H836</f>
        <v>239417.8</v>
      </c>
    </row>
    <row r="471" spans="1:11" ht="12.75">
      <c r="A471" s="58" t="s">
        <v>8</v>
      </c>
      <c r="B471" s="59" t="s">
        <v>421</v>
      </c>
      <c r="C471" s="60" t="s">
        <v>69</v>
      </c>
      <c r="D471" s="60" t="s">
        <v>36</v>
      </c>
      <c r="E471" s="56"/>
      <c r="F471" s="56"/>
      <c r="G471" s="61">
        <f>G472+G544+G716+G763+G654</f>
        <v>310830.5</v>
      </c>
      <c r="H471" s="61">
        <f>H472+H544+H716+H763+H654</f>
        <v>222256.40000000002</v>
      </c>
      <c r="I471" s="228">
        <f t="shared" si="51"/>
        <v>71.50405124336254</v>
      </c>
      <c r="K471" s="229">
        <f>K470-H470</f>
        <v>0.09999999997671694</v>
      </c>
    </row>
    <row r="472" spans="1:9" ht="12.75">
      <c r="A472" s="58" t="s">
        <v>9</v>
      </c>
      <c r="B472" s="59" t="s">
        <v>421</v>
      </c>
      <c r="C472" s="60" t="s">
        <v>69</v>
      </c>
      <c r="D472" s="60" t="s">
        <v>66</v>
      </c>
      <c r="E472" s="60"/>
      <c r="F472" s="60"/>
      <c r="G472" s="61">
        <f>G491+G497+G503+G527+G537+G473+G521</f>
        <v>71522</v>
      </c>
      <c r="H472" s="61">
        <f>H491+H497+H503+H527+H537+H473+H521</f>
        <v>51493.5</v>
      </c>
      <c r="I472" s="228">
        <f t="shared" si="51"/>
        <v>71.99672827941053</v>
      </c>
    </row>
    <row r="473" spans="1:9" ht="26.25">
      <c r="A473" s="108" t="s">
        <v>453</v>
      </c>
      <c r="B473" s="57" t="s">
        <v>421</v>
      </c>
      <c r="C473" s="56" t="s">
        <v>69</v>
      </c>
      <c r="D473" s="56" t="s">
        <v>66</v>
      </c>
      <c r="E473" s="148" t="s">
        <v>194</v>
      </c>
      <c r="F473" s="56"/>
      <c r="G473" s="55">
        <f>G474</f>
        <v>53269</v>
      </c>
      <c r="H473" s="55">
        <f>H474</f>
        <v>40604.5</v>
      </c>
      <c r="I473" s="226">
        <f t="shared" si="51"/>
        <v>76.22538436989619</v>
      </c>
    </row>
    <row r="474" spans="1:9" ht="12.75">
      <c r="A474" s="27" t="s">
        <v>750</v>
      </c>
      <c r="B474" s="57" t="s">
        <v>421</v>
      </c>
      <c r="C474" s="56" t="s">
        <v>69</v>
      </c>
      <c r="D474" s="56" t="s">
        <v>66</v>
      </c>
      <c r="E474" s="56" t="s">
        <v>627</v>
      </c>
      <c r="F474" s="56"/>
      <c r="G474" s="55">
        <f>G475+G479+G483+G487</f>
        <v>53269</v>
      </c>
      <c r="H474" s="55">
        <f>H475+H479+H483+H487</f>
        <v>40604.5</v>
      </c>
      <c r="I474" s="226">
        <f t="shared" si="51"/>
        <v>76.22538436989619</v>
      </c>
    </row>
    <row r="475" spans="1:9" ht="36" customHeight="1">
      <c r="A475" s="27" t="s">
        <v>513</v>
      </c>
      <c r="B475" s="57" t="s">
        <v>421</v>
      </c>
      <c r="C475" s="56" t="s">
        <v>69</v>
      </c>
      <c r="D475" s="56" t="s">
        <v>66</v>
      </c>
      <c r="E475" s="56" t="s">
        <v>628</v>
      </c>
      <c r="F475" s="56"/>
      <c r="G475" s="55">
        <f aca="true" t="shared" si="56" ref="G475:H477">G476</f>
        <v>341.9</v>
      </c>
      <c r="H475" s="55">
        <f t="shared" si="56"/>
        <v>216.7</v>
      </c>
      <c r="I475" s="226">
        <f t="shared" si="51"/>
        <v>63.381105586428774</v>
      </c>
    </row>
    <row r="476" spans="1:9" ht="26.25">
      <c r="A476" s="27" t="s">
        <v>106</v>
      </c>
      <c r="B476" s="57" t="s">
        <v>421</v>
      </c>
      <c r="C476" s="56" t="s">
        <v>69</v>
      </c>
      <c r="D476" s="56" t="s">
        <v>66</v>
      </c>
      <c r="E476" s="56" t="s">
        <v>628</v>
      </c>
      <c r="F476" s="56" t="s">
        <v>107</v>
      </c>
      <c r="G476" s="55">
        <f t="shared" si="56"/>
        <v>341.9</v>
      </c>
      <c r="H476" s="55">
        <f t="shared" si="56"/>
        <v>216.7</v>
      </c>
      <c r="I476" s="226">
        <f t="shared" si="51"/>
        <v>63.381105586428774</v>
      </c>
    </row>
    <row r="477" spans="1:9" ht="12.75">
      <c r="A477" s="27" t="s">
        <v>112</v>
      </c>
      <c r="B477" s="57" t="s">
        <v>421</v>
      </c>
      <c r="C477" s="56" t="s">
        <v>69</v>
      </c>
      <c r="D477" s="56" t="s">
        <v>66</v>
      </c>
      <c r="E477" s="56" t="s">
        <v>628</v>
      </c>
      <c r="F477" s="56" t="s">
        <v>113</v>
      </c>
      <c r="G477" s="55">
        <f t="shared" si="56"/>
        <v>341.9</v>
      </c>
      <c r="H477" s="55">
        <f t="shared" si="56"/>
        <v>216.7</v>
      </c>
      <c r="I477" s="226">
        <f t="shared" si="51"/>
        <v>63.381105586428774</v>
      </c>
    </row>
    <row r="478" spans="1:9" ht="39">
      <c r="A478" s="27" t="s">
        <v>114</v>
      </c>
      <c r="B478" s="57" t="s">
        <v>421</v>
      </c>
      <c r="C478" s="56" t="s">
        <v>69</v>
      </c>
      <c r="D478" s="56" t="s">
        <v>66</v>
      </c>
      <c r="E478" s="56" t="s">
        <v>628</v>
      </c>
      <c r="F478" s="56" t="s">
        <v>115</v>
      </c>
      <c r="G478" s="55">
        <f>'МП пр.5'!G164</f>
        <v>341.9</v>
      </c>
      <c r="H478" s="55">
        <f>'МП пр.5'!H164</f>
        <v>216.7</v>
      </c>
      <c r="I478" s="226">
        <f t="shared" si="51"/>
        <v>63.381105586428774</v>
      </c>
    </row>
    <row r="479" spans="1:9" ht="52.5">
      <c r="A479" s="27" t="s">
        <v>514</v>
      </c>
      <c r="B479" s="57" t="s">
        <v>421</v>
      </c>
      <c r="C479" s="56" t="s">
        <v>69</v>
      </c>
      <c r="D479" s="56" t="s">
        <v>66</v>
      </c>
      <c r="E479" s="56" t="s">
        <v>629</v>
      </c>
      <c r="F479" s="56"/>
      <c r="G479" s="55">
        <f aca="true" t="shared" si="57" ref="G479:H481">G480</f>
        <v>1377.7</v>
      </c>
      <c r="H479" s="55">
        <f t="shared" si="57"/>
        <v>1106.7</v>
      </c>
      <c r="I479" s="226">
        <f t="shared" si="51"/>
        <v>80.32953473179938</v>
      </c>
    </row>
    <row r="480" spans="1:9" ht="27" customHeight="1">
      <c r="A480" s="27" t="s">
        <v>106</v>
      </c>
      <c r="B480" s="57" t="s">
        <v>421</v>
      </c>
      <c r="C480" s="56" t="s">
        <v>69</v>
      </c>
      <c r="D480" s="56" t="s">
        <v>66</v>
      </c>
      <c r="E480" s="56" t="s">
        <v>629</v>
      </c>
      <c r="F480" s="56" t="s">
        <v>107</v>
      </c>
      <c r="G480" s="55">
        <f t="shared" si="57"/>
        <v>1377.7</v>
      </c>
      <c r="H480" s="55">
        <f t="shared" si="57"/>
        <v>1106.7</v>
      </c>
      <c r="I480" s="226">
        <f t="shared" si="51"/>
        <v>80.32953473179938</v>
      </c>
    </row>
    <row r="481" spans="1:9" ht="12.75">
      <c r="A481" s="27" t="s">
        <v>112</v>
      </c>
      <c r="B481" s="57" t="s">
        <v>421</v>
      </c>
      <c r="C481" s="56" t="s">
        <v>69</v>
      </c>
      <c r="D481" s="56" t="s">
        <v>66</v>
      </c>
      <c r="E481" s="56" t="s">
        <v>629</v>
      </c>
      <c r="F481" s="56" t="s">
        <v>113</v>
      </c>
      <c r="G481" s="55">
        <f t="shared" si="57"/>
        <v>1377.7</v>
      </c>
      <c r="H481" s="55">
        <f t="shared" si="57"/>
        <v>1106.7</v>
      </c>
      <c r="I481" s="226">
        <f t="shared" si="51"/>
        <v>80.32953473179938</v>
      </c>
    </row>
    <row r="482" spans="1:9" ht="39">
      <c r="A482" s="27" t="s">
        <v>114</v>
      </c>
      <c r="B482" s="57" t="s">
        <v>421</v>
      </c>
      <c r="C482" s="56" t="s">
        <v>69</v>
      </c>
      <c r="D482" s="56" t="s">
        <v>66</v>
      </c>
      <c r="E482" s="56" t="s">
        <v>629</v>
      </c>
      <c r="F482" s="56" t="s">
        <v>115</v>
      </c>
      <c r="G482" s="55">
        <f>'МП пр.5'!G182</f>
        <v>1377.7</v>
      </c>
      <c r="H482" s="55">
        <f>'МП пр.5'!H182</f>
        <v>1106.7</v>
      </c>
      <c r="I482" s="226">
        <f t="shared" si="51"/>
        <v>80.32953473179938</v>
      </c>
    </row>
    <row r="483" spans="1:9" ht="52.5">
      <c r="A483" s="27" t="s">
        <v>515</v>
      </c>
      <c r="B483" s="57" t="s">
        <v>421</v>
      </c>
      <c r="C483" s="56" t="s">
        <v>69</v>
      </c>
      <c r="D483" s="56" t="s">
        <v>66</v>
      </c>
      <c r="E483" s="56" t="s">
        <v>630</v>
      </c>
      <c r="F483" s="56"/>
      <c r="G483" s="55">
        <f aca="true" t="shared" si="58" ref="G483:H485">G484</f>
        <v>49835.5</v>
      </c>
      <c r="H483" s="55">
        <f t="shared" si="58"/>
        <v>37567.4</v>
      </c>
      <c r="I483" s="226">
        <f t="shared" si="51"/>
        <v>75.3828094430677</v>
      </c>
    </row>
    <row r="484" spans="1:9" ht="26.25">
      <c r="A484" s="27" t="s">
        <v>106</v>
      </c>
      <c r="B484" s="57" t="s">
        <v>421</v>
      </c>
      <c r="C484" s="56" t="s">
        <v>69</v>
      </c>
      <c r="D484" s="56" t="s">
        <v>66</v>
      </c>
      <c r="E484" s="56" t="s">
        <v>630</v>
      </c>
      <c r="F484" s="56" t="s">
        <v>107</v>
      </c>
      <c r="G484" s="55">
        <f t="shared" si="58"/>
        <v>49835.5</v>
      </c>
      <c r="H484" s="55">
        <f t="shared" si="58"/>
        <v>37567.4</v>
      </c>
      <c r="I484" s="226">
        <f t="shared" si="51"/>
        <v>75.3828094430677</v>
      </c>
    </row>
    <row r="485" spans="1:9" ht="12.75">
      <c r="A485" s="27" t="s">
        <v>112</v>
      </c>
      <c r="B485" s="57" t="s">
        <v>421</v>
      </c>
      <c r="C485" s="56" t="s">
        <v>69</v>
      </c>
      <c r="D485" s="56" t="s">
        <v>66</v>
      </c>
      <c r="E485" s="56" t="s">
        <v>630</v>
      </c>
      <c r="F485" s="56" t="s">
        <v>113</v>
      </c>
      <c r="G485" s="55">
        <f t="shared" si="58"/>
        <v>49835.5</v>
      </c>
      <c r="H485" s="55">
        <f t="shared" si="58"/>
        <v>37567.4</v>
      </c>
      <c r="I485" s="226">
        <f t="shared" si="51"/>
        <v>75.3828094430677</v>
      </c>
    </row>
    <row r="486" spans="1:9" ht="42.75" customHeight="1">
      <c r="A486" s="27" t="s">
        <v>114</v>
      </c>
      <c r="B486" s="57" t="s">
        <v>421</v>
      </c>
      <c r="C486" s="56" t="s">
        <v>69</v>
      </c>
      <c r="D486" s="56" t="s">
        <v>66</v>
      </c>
      <c r="E486" s="56" t="s">
        <v>630</v>
      </c>
      <c r="F486" s="56" t="s">
        <v>115</v>
      </c>
      <c r="G486" s="55">
        <f>'МП пр.5'!G200</f>
        <v>49835.5</v>
      </c>
      <c r="H486" s="55">
        <f>'МП пр.5'!H200</f>
        <v>37567.4</v>
      </c>
      <c r="I486" s="226">
        <f t="shared" si="51"/>
        <v>75.3828094430677</v>
      </c>
    </row>
    <row r="487" spans="1:9" ht="52.5">
      <c r="A487" s="27" t="s">
        <v>516</v>
      </c>
      <c r="B487" s="57" t="s">
        <v>421</v>
      </c>
      <c r="C487" s="56" t="s">
        <v>69</v>
      </c>
      <c r="D487" s="56" t="s">
        <v>66</v>
      </c>
      <c r="E487" s="56" t="s">
        <v>631</v>
      </c>
      <c r="F487" s="56"/>
      <c r="G487" s="55">
        <f aca="true" t="shared" si="59" ref="G487:H489">G488</f>
        <v>1713.9</v>
      </c>
      <c r="H487" s="55">
        <f t="shared" si="59"/>
        <v>1713.7</v>
      </c>
      <c r="I487" s="226">
        <f t="shared" si="51"/>
        <v>99.98833070774256</v>
      </c>
    </row>
    <row r="488" spans="1:9" ht="26.25">
      <c r="A488" s="27" t="s">
        <v>106</v>
      </c>
      <c r="B488" s="57" t="s">
        <v>421</v>
      </c>
      <c r="C488" s="56" t="s">
        <v>69</v>
      </c>
      <c r="D488" s="56" t="s">
        <v>66</v>
      </c>
      <c r="E488" s="56" t="s">
        <v>631</v>
      </c>
      <c r="F488" s="56" t="s">
        <v>107</v>
      </c>
      <c r="G488" s="55">
        <f t="shared" si="59"/>
        <v>1713.9</v>
      </c>
      <c r="H488" s="55">
        <f t="shared" si="59"/>
        <v>1713.7</v>
      </c>
      <c r="I488" s="226">
        <f t="shared" si="51"/>
        <v>99.98833070774256</v>
      </c>
    </row>
    <row r="489" spans="1:9" ht="12.75">
      <c r="A489" s="27" t="s">
        <v>112</v>
      </c>
      <c r="B489" s="57" t="s">
        <v>421</v>
      </c>
      <c r="C489" s="56" t="s">
        <v>69</v>
      </c>
      <c r="D489" s="56" t="s">
        <v>66</v>
      </c>
      <c r="E489" s="56" t="s">
        <v>631</v>
      </c>
      <c r="F489" s="56" t="s">
        <v>113</v>
      </c>
      <c r="G489" s="55">
        <f t="shared" si="59"/>
        <v>1713.9</v>
      </c>
      <c r="H489" s="55">
        <f t="shared" si="59"/>
        <v>1713.7</v>
      </c>
      <c r="I489" s="226">
        <f t="shared" si="51"/>
        <v>99.98833070774256</v>
      </c>
    </row>
    <row r="490" spans="1:9" ht="12.75">
      <c r="A490" s="27" t="s">
        <v>116</v>
      </c>
      <c r="B490" s="57" t="s">
        <v>421</v>
      </c>
      <c r="C490" s="56" t="s">
        <v>69</v>
      </c>
      <c r="D490" s="56" t="s">
        <v>66</v>
      </c>
      <c r="E490" s="56" t="s">
        <v>631</v>
      </c>
      <c r="F490" s="56" t="s">
        <v>117</v>
      </c>
      <c r="G490" s="55">
        <f>'МП пр.5'!G214</f>
        <v>1713.9</v>
      </c>
      <c r="H490" s="55">
        <f>'МП пр.5'!H214</f>
        <v>1713.7</v>
      </c>
      <c r="I490" s="226">
        <f t="shared" si="51"/>
        <v>99.98833070774256</v>
      </c>
    </row>
    <row r="491" spans="1:9" ht="26.25">
      <c r="A491" s="108" t="s">
        <v>517</v>
      </c>
      <c r="B491" s="57" t="s">
        <v>421</v>
      </c>
      <c r="C491" s="56" t="s">
        <v>69</v>
      </c>
      <c r="D491" s="56" t="s">
        <v>66</v>
      </c>
      <c r="E491" s="148" t="s">
        <v>179</v>
      </c>
      <c r="F491" s="152"/>
      <c r="G491" s="55">
        <f aca="true" t="shared" si="60" ref="G491:H495">G492</f>
        <v>182.9</v>
      </c>
      <c r="H491" s="55">
        <f t="shared" si="60"/>
        <v>102.6</v>
      </c>
      <c r="I491" s="226">
        <f t="shared" si="51"/>
        <v>56.09622744669218</v>
      </c>
    </row>
    <row r="492" spans="1:9" ht="24.75" customHeight="1">
      <c r="A492" s="108" t="s">
        <v>296</v>
      </c>
      <c r="B492" s="57" t="s">
        <v>421</v>
      </c>
      <c r="C492" s="56" t="s">
        <v>69</v>
      </c>
      <c r="D492" s="56" t="s">
        <v>66</v>
      </c>
      <c r="E492" s="148" t="s">
        <v>518</v>
      </c>
      <c r="F492" s="152"/>
      <c r="G492" s="55">
        <f t="shared" si="60"/>
        <v>182.9</v>
      </c>
      <c r="H492" s="55">
        <f t="shared" si="60"/>
        <v>102.6</v>
      </c>
      <c r="I492" s="226">
        <f t="shared" si="51"/>
        <v>56.09622744669218</v>
      </c>
    </row>
    <row r="493" spans="1:9" ht="12.75">
      <c r="A493" s="108" t="s">
        <v>178</v>
      </c>
      <c r="B493" s="57" t="s">
        <v>421</v>
      </c>
      <c r="C493" s="56" t="s">
        <v>69</v>
      </c>
      <c r="D493" s="56" t="s">
        <v>66</v>
      </c>
      <c r="E493" s="148" t="s">
        <v>519</v>
      </c>
      <c r="F493" s="152"/>
      <c r="G493" s="55">
        <f t="shared" si="60"/>
        <v>182.9</v>
      </c>
      <c r="H493" s="55">
        <f t="shared" si="60"/>
        <v>102.6</v>
      </c>
      <c r="I493" s="226">
        <f t="shared" si="51"/>
        <v>56.09622744669218</v>
      </c>
    </row>
    <row r="494" spans="1:9" ht="26.25">
      <c r="A494" s="27" t="s">
        <v>106</v>
      </c>
      <c r="B494" s="57" t="s">
        <v>421</v>
      </c>
      <c r="C494" s="56" t="s">
        <v>69</v>
      </c>
      <c r="D494" s="56" t="s">
        <v>66</v>
      </c>
      <c r="E494" s="148" t="s">
        <v>519</v>
      </c>
      <c r="F494" s="56" t="s">
        <v>107</v>
      </c>
      <c r="G494" s="55">
        <f t="shared" si="60"/>
        <v>182.9</v>
      </c>
      <c r="H494" s="55">
        <f t="shared" si="60"/>
        <v>102.6</v>
      </c>
      <c r="I494" s="226">
        <f t="shared" si="51"/>
        <v>56.09622744669218</v>
      </c>
    </row>
    <row r="495" spans="1:9" ht="12.75">
      <c r="A495" s="27" t="s">
        <v>112</v>
      </c>
      <c r="B495" s="57" t="s">
        <v>421</v>
      </c>
      <c r="C495" s="56" t="s">
        <v>69</v>
      </c>
      <c r="D495" s="56" t="s">
        <v>66</v>
      </c>
      <c r="E495" s="148" t="s">
        <v>519</v>
      </c>
      <c r="F495" s="56" t="s">
        <v>113</v>
      </c>
      <c r="G495" s="55">
        <f t="shared" si="60"/>
        <v>182.9</v>
      </c>
      <c r="H495" s="55">
        <f t="shared" si="60"/>
        <v>102.6</v>
      </c>
      <c r="I495" s="226">
        <f t="shared" si="51"/>
        <v>56.09622744669218</v>
      </c>
    </row>
    <row r="496" spans="1:9" ht="12.75">
      <c r="A496" s="27" t="s">
        <v>116</v>
      </c>
      <c r="B496" s="57" t="s">
        <v>421</v>
      </c>
      <c r="C496" s="56" t="s">
        <v>69</v>
      </c>
      <c r="D496" s="56" t="s">
        <v>66</v>
      </c>
      <c r="E496" s="148" t="s">
        <v>519</v>
      </c>
      <c r="F496" s="56" t="s">
        <v>117</v>
      </c>
      <c r="G496" s="55">
        <f>'МП пр.5'!G103</f>
        <v>182.9</v>
      </c>
      <c r="H496" s="55">
        <f>'МП пр.5'!H103</f>
        <v>102.6</v>
      </c>
      <c r="I496" s="226">
        <f t="shared" si="51"/>
        <v>56.09622744669218</v>
      </c>
    </row>
    <row r="497" spans="1:9" ht="26.25">
      <c r="A497" s="108" t="s">
        <v>520</v>
      </c>
      <c r="B497" s="57" t="s">
        <v>421</v>
      </c>
      <c r="C497" s="56" t="s">
        <v>69</v>
      </c>
      <c r="D497" s="56" t="s">
        <v>66</v>
      </c>
      <c r="E497" s="148" t="s">
        <v>180</v>
      </c>
      <c r="F497" s="56"/>
      <c r="G497" s="55">
        <f aca="true" t="shared" si="61" ref="G497:H501">G498</f>
        <v>180</v>
      </c>
      <c r="H497" s="55">
        <f t="shared" si="61"/>
        <v>144.1</v>
      </c>
      <c r="I497" s="226">
        <f t="shared" si="51"/>
        <v>80.05555555555556</v>
      </c>
    </row>
    <row r="498" spans="1:9" ht="26.25">
      <c r="A498" s="108" t="s">
        <v>285</v>
      </c>
      <c r="B498" s="57" t="s">
        <v>421</v>
      </c>
      <c r="C498" s="56" t="s">
        <v>69</v>
      </c>
      <c r="D498" s="56" t="s">
        <v>66</v>
      </c>
      <c r="E498" s="148" t="s">
        <v>331</v>
      </c>
      <c r="F498" s="56"/>
      <c r="G498" s="55">
        <f t="shared" si="61"/>
        <v>180</v>
      </c>
      <c r="H498" s="55">
        <f t="shared" si="61"/>
        <v>144.1</v>
      </c>
      <c r="I498" s="226">
        <f t="shared" si="51"/>
        <v>80.05555555555556</v>
      </c>
    </row>
    <row r="499" spans="1:9" ht="12.75">
      <c r="A499" s="108" t="s">
        <v>521</v>
      </c>
      <c r="B499" s="57" t="s">
        <v>421</v>
      </c>
      <c r="C499" s="56" t="s">
        <v>69</v>
      </c>
      <c r="D499" s="56" t="s">
        <v>66</v>
      </c>
      <c r="E499" s="148" t="s">
        <v>522</v>
      </c>
      <c r="F499" s="56"/>
      <c r="G499" s="55">
        <f t="shared" si="61"/>
        <v>180</v>
      </c>
      <c r="H499" s="55">
        <f t="shared" si="61"/>
        <v>144.1</v>
      </c>
      <c r="I499" s="226">
        <f t="shared" si="51"/>
        <v>80.05555555555556</v>
      </c>
    </row>
    <row r="500" spans="1:9" ht="26.25">
      <c r="A500" s="27" t="s">
        <v>106</v>
      </c>
      <c r="B500" s="57" t="s">
        <v>421</v>
      </c>
      <c r="C500" s="56" t="s">
        <v>69</v>
      </c>
      <c r="D500" s="56" t="s">
        <v>66</v>
      </c>
      <c r="E500" s="148" t="s">
        <v>522</v>
      </c>
      <c r="F500" s="56" t="s">
        <v>107</v>
      </c>
      <c r="G500" s="55">
        <f t="shared" si="61"/>
        <v>180</v>
      </c>
      <c r="H500" s="55">
        <f t="shared" si="61"/>
        <v>144.1</v>
      </c>
      <c r="I500" s="226">
        <f t="shared" si="51"/>
        <v>80.05555555555556</v>
      </c>
    </row>
    <row r="501" spans="1:9" ht="12.75">
      <c r="A501" s="27" t="s">
        <v>112</v>
      </c>
      <c r="B501" s="57" t="s">
        <v>421</v>
      </c>
      <c r="C501" s="56" t="s">
        <v>69</v>
      </c>
      <c r="D501" s="56" t="s">
        <v>66</v>
      </c>
      <c r="E501" s="148" t="s">
        <v>522</v>
      </c>
      <c r="F501" s="56" t="s">
        <v>113</v>
      </c>
      <c r="G501" s="55">
        <f t="shared" si="61"/>
        <v>180</v>
      </c>
      <c r="H501" s="55">
        <f t="shared" si="61"/>
        <v>144.1</v>
      </c>
      <c r="I501" s="226">
        <f t="shared" si="51"/>
        <v>80.05555555555556</v>
      </c>
    </row>
    <row r="502" spans="1:9" ht="12.75">
      <c r="A502" s="27" t="s">
        <v>116</v>
      </c>
      <c r="B502" s="57" t="s">
        <v>421</v>
      </c>
      <c r="C502" s="56" t="s">
        <v>69</v>
      </c>
      <c r="D502" s="56" t="s">
        <v>66</v>
      </c>
      <c r="E502" s="148" t="s">
        <v>522</v>
      </c>
      <c r="F502" s="56" t="s">
        <v>117</v>
      </c>
      <c r="G502" s="55">
        <f>'МП пр.5'!G413</f>
        <v>180</v>
      </c>
      <c r="H502" s="55">
        <f>'МП пр.5'!H413</f>
        <v>144.1</v>
      </c>
      <c r="I502" s="226">
        <f t="shared" si="51"/>
        <v>80.05555555555556</v>
      </c>
    </row>
    <row r="503" spans="1:9" ht="26.25">
      <c r="A503" s="108" t="s">
        <v>523</v>
      </c>
      <c r="B503" s="57" t="s">
        <v>421</v>
      </c>
      <c r="C503" s="56" t="s">
        <v>69</v>
      </c>
      <c r="D503" s="56" t="s">
        <v>66</v>
      </c>
      <c r="E503" s="148" t="s">
        <v>183</v>
      </c>
      <c r="F503" s="56"/>
      <c r="G503" s="55">
        <f>G504</f>
        <v>575.5</v>
      </c>
      <c r="H503" s="55">
        <f>H504</f>
        <v>288</v>
      </c>
      <c r="I503" s="226">
        <f t="shared" si="51"/>
        <v>50.043440486533456</v>
      </c>
    </row>
    <row r="504" spans="1:9" ht="26.25">
      <c r="A504" s="108" t="s">
        <v>256</v>
      </c>
      <c r="B504" s="57" t="s">
        <v>421</v>
      </c>
      <c r="C504" s="56" t="s">
        <v>69</v>
      </c>
      <c r="D504" s="56" t="s">
        <v>66</v>
      </c>
      <c r="E504" s="148" t="s">
        <v>332</v>
      </c>
      <c r="F504" s="56"/>
      <c r="G504" s="55">
        <f>G505+G509+G513+G517</f>
        <v>575.5</v>
      </c>
      <c r="H504" s="55">
        <f>H505+H509+H513+H517</f>
        <v>288</v>
      </c>
      <c r="I504" s="226">
        <f t="shared" si="51"/>
        <v>50.043440486533456</v>
      </c>
    </row>
    <row r="505" spans="1:9" ht="12.75">
      <c r="A505" s="108" t="s">
        <v>182</v>
      </c>
      <c r="B505" s="57" t="s">
        <v>421</v>
      </c>
      <c r="C505" s="56" t="s">
        <v>69</v>
      </c>
      <c r="D505" s="56" t="s">
        <v>66</v>
      </c>
      <c r="E505" s="148" t="s">
        <v>333</v>
      </c>
      <c r="F505" s="56"/>
      <c r="G505" s="55">
        <f aca="true" t="shared" si="62" ref="G505:H507">G506</f>
        <v>360.6</v>
      </c>
      <c r="H505" s="55">
        <f t="shared" si="62"/>
        <v>248.4</v>
      </c>
      <c r="I505" s="226">
        <f aca="true" t="shared" si="63" ref="I505:I568">H505/G505*100</f>
        <v>68.88519134775373</v>
      </c>
    </row>
    <row r="506" spans="1:9" ht="26.25">
      <c r="A506" s="27" t="s">
        <v>106</v>
      </c>
      <c r="B506" s="57" t="s">
        <v>421</v>
      </c>
      <c r="C506" s="56" t="s">
        <v>69</v>
      </c>
      <c r="D506" s="56" t="s">
        <v>66</v>
      </c>
      <c r="E506" s="148" t="s">
        <v>333</v>
      </c>
      <c r="F506" s="56" t="s">
        <v>107</v>
      </c>
      <c r="G506" s="55">
        <f t="shared" si="62"/>
        <v>360.6</v>
      </c>
      <c r="H506" s="55">
        <f t="shared" si="62"/>
        <v>248.4</v>
      </c>
      <c r="I506" s="226">
        <f t="shared" si="63"/>
        <v>68.88519134775373</v>
      </c>
    </row>
    <row r="507" spans="1:9" ht="12.75">
      <c r="A507" s="27" t="s">
        <v>112</v>
      </c>
      <c r="B507" s="57" t="s">
        <v>421</v>
      </c>
      <c r="C507" s="56" t="s">
        <v>69</v>
      </c>
      <c r="D507" s="56" t="s">
        <v>66</v>
      </c>
      <c r="E507" s="148" t="s">
        <v>333</v>
      </c>
      <c r="F507" s="56" t="s">
        <v>113</v>
      </c>
      <c r="G507" s="55">
        <f t="shared" si="62"/>
        <v>360.6</v>
      </c>
      <c r="H507" s="55">
        <f t="shared" si="62"/>
        <v>248.4</v>
      </c>
      <c r="I507" s="226">
        <f t="shared" si="63"/>
        <v>68.88519134775373</v>
      </c>
    </row>
    <row r="508" spans="1:9" ht="12.75">
      <c r="A508" s="27" t="s">
        <v>116</v>
      </c>
      <c r="B508" s="57" t="s">
        <v>421</v>
      </c>
      <c r="C508" s="56" t="s">
        <v>69</v>
      </c>
      <c r="D508" s="56" t="s">
        <v>66</v>
      </c>
      <c r="E508" s="148" t="s">
        <v>333</v>
      </c>
      <c r="F508" s="56" t="s">
        <v>117</v>
      </c>
      <c r="G508" s="55">
        <f>'МП пр.5'!G480</f>
        <v>360.6</v>
      </c>
      <c r="H508" s="55">
        <f>'МП пр.5'!H480</f>
        <v>248.4</v>
      </c>
      <c r="I508" s="226">
        <f t="shared" si="63"/>
        <v>68.88519134775373</v>
      </c>
    </row>
    <row r="509" spans="1:9" ht="26.25">
      <c r="A509" s="108" t="s">
        <v>295</v>
      </c>
      <c r="B509" s="57" t="s">
        <v>421</v>
      </c>
      <c r="C509" s="56" t="s">
        <v>69</v>
      </c>
      <c r="D509" s="56" t="s">
        <v>66</v>
      </c>
      <c r="E509" s="148" t="s">
        <v>334</v>
      </c>
      <c r="F509" s="56"/>
      <c r="G509" s="55">
        <f aca="true" t="shared" si="64" ref="G509:H511">G510</f>
        <v>147.1</v>
      </c>
      <c r="H509" s="55">
        <f t="shared" si="64"/>
        <v>0</v>
      </c>
      <c r="I509" s="226">
        <f t="shared" si="63"/>
        <v>0</v>
      </c>
    </row>
    <row r="510" spans="1:9" ht="26.25">
      <c r="A510" s="27" t="s">
        <v>106</v>
      </c>
      <c r="B510" s="57" t="s">
        <v>421</v>
      </c>
      <c r="C510" s="56" t="s">
        <v>69</v>
      </c>
      <c r="D510" s="56" t="s">
        <v>66</v>
      </c>
      <c r="E510" s="148" t="s">
        <v>334</v>
      </c>
      <c r="F510" s="56" t="s">
        <v>107</v>
      </c>
      <c r="G510" s="55">
        <f t="shared" si="64"/>
        <v>147.1</v>
      </c>
      <c r="H510" s="55">
        <f t="shared" si="64"/>
        <v>0</v>
      </c>
      <c r="I510" s="226">
        <f t="shared" si="63"/>
        <v>0</v>
      </c>
    </row>
    <row r="511" spans="1:9" ht="12.75">
      <c r="A511" s="27" t="s">
        <v>112</v>
      </c>
      <c r="B511" s="57" t="s">
        <v>421</v>
      </c>
      <c r="C511" s="56" t="s">
        <v>69</v>
      </c>
      <c r="D511" s="56" t="s">
        <v>66</v>
      </c>
      <c r="E511" s="148" t="s">
        <v>334</v>
      </c>
      <c r="F511" s="56" t="s">
        <v>113</v>
      </c>
      <c r="G511" s="55">
        <f t="shared" si="64"/>
        <v>147.1</v>
      </c>
      <c r="H511" s="55">
        <f t="shared" si="64"/>
        <v>0</v>
      </c>
      <c r="I511" s="226">
        <f t="shared" si="63"/>
        <v>0</v>
      </c>
    </row>
    <row r="512" spans="1:9" ht="12.75">
      <c r="A512" s="27" t="s">
        <v>116</v>
      </c>
      <c r="B512" s="57" t="s">
        <v>421</v>
      </c>
      <c r="C512" s="56" t="s">
        <v>69</v>
      </c>
      <c r="D512" s="56" t="s">
        <v>66</v>
      </c>
      <c r="E512" s="148" t="s">
        <v>334</v>
      </c>
      <c r="F512" s="56" t="s">
        <v>117</v>
      </c>
      <c r="G512" s="55">
        <f>'МП пр.5'!G552</f>
        <v>147.1</v>
      </c>
      <c r="H512" s="55">
        <f>'МП пр.5'!H552</f>
        <v>0</v>
      </c>
      <c r="I512" s="226">
        <f t="shared" si="63"/>
        <v>0</v>
      </c>
    </row>
    <row r="513" spans="1:9" ht="26.25">
      <c r="A513" s="108" t="s">
        <v>623</v>
      </c>
      <c r="B513" s="57" t="s">
        <v>421</v>
      </c>
      <c r="C513" s="56" t="s">
        <v>69</v>
      </c>
      <c r="D513" s="56" t="s">
        <v>66</v>
      </c>
      <c r="E513" s="148" t="s">
        <v>335</v>
      </c>
      <c r="F513" s="56"/>
      <c r="G513" s="55">
        <f aca="true" t="shared" si="65" ref="G513:H515">G514</f>
        <v>22.8</v>
      </c>
      <c r="H513" s="55">
        <f t="shared" si="65"/>
        <v>9.6</v>
      </c>
      <c r="I513" s="226">
        <f t="shared" si="63"/>
        <v>42.10526315789473</v>
      </c>
    </row>
    <row r="514" spans="1:9" ht="26.25">
      <c r="A514" s="27" t="s">
        <v>106</v>
      </c>
      <c r="B514" s="57" t="s">
        <v>421</v>
      </c>
      <c r="C514" s="56" t="s">
        <v>69</v>
      </c>
      <c r="D514" s="56" t="s">
        <v>66</v>
      </c>
      <c r="E514" s="148" t="s">
        <v>335</v>
      </c>
      <c r="F514" s="56" t="s">
        <v>107</v>
      </c>
      <c r="G514" s="55">
        <f t="shared" si="65"/>
        <v>22.8</v>
      </c>
      <c r="H514" s="55">
        <f t="shared" si="65"/>
        <v>9.6</v>
      </c>
      <c r="I514" s="226">
        <f t="shared" si="63"/>
        <v>42.10526315789473</v>
      </c>
    </row>
    <row r="515" spans="1:9" ht="12.75">
      <c r="A515" s="27" t="s">
        <v>112</v>
      </c>
      <c r="B515" s="57" t="s">
        <v>421</v>
      </c>
      <c r="C515" s="56" t="s">
        <v>69</v>
      </c>
      <c r="D515" s="56" t="s">
        <v>66</v>
      </c>
      <c r="E515" s="148" t="s">
        <v>335</v>
      </c>
      <c r="F515" s="56" t="s">
        <v>113</v>
      </c>
      <c r="G515" s="55">
        <f t="shared" si="65"/>
        <v>22.8</v>
      </c>
      <c r="H515" s="55">
        <f t="shared" si="65"/>
        <v>9.6</v>
      </c>
      <c r="I515" s="226">
        <f t="shared" si="63"/>
        <v>42.10526315789473</v>
      </c>
    </row>
    <row r="516" spans="1:9" ht="12.75">
      <c r="A516" s="27" t="s">
        <v>116</v>
      </c>
      <c r="B516" s="57" t="s">
        <v>421</v>
      </c>
      <c r="C516" s="56" t="s">
        <v>69</v>
      </c>
      <c r="D516" s="56" t="s">
        <v>66</v>
      </c>
      <c r="E516" s="148" t="s">
        <v>335</v>
      </c>
      <c r="F516" s="56" t="s">
        <v>117</v>
      </c>
      <c r="G516" s="55">
        <f>'МП пр.5'!G569</f>
        <v>22.8</v>
      </c>
      <c r="H516" s="55">
        <f>'МП пр.5'!H569</f>
        <v>9.6</v>
      </c>
      <c r="I516" s="226">
        <f t="shared" si="63"/>
        <v>42.10526315789473</v>
      </c>
    </row>
    <row r="517" spans="1:9" ht="12.75">
      <c r="A517" s="27" t="s">
        <v>524</v>
      </c>
      <c r="B517" s="57" t="s">
        <v>421</v>
      </c>
      <c r="C517" s="56" t="s">
        <v>69</v>
      </c>
      <c r="D517" s="56" t="s">
        <v>66</v>
      </c>
      <c r="E517" s="148" t="s">
        <v>525</v>
      </c>
      <c r="F517" s="56"/>
      <c r="G517" s="55">
        <f aca="true" t="shared" si="66" ref="G517:H519">G518</f>
        <v>45</v>
      </c>
      <c r="H517" s="55">
        <f t="shared" si="66"/>
        <v>30</v>
      </c>
      <c r="I517" s="226">
        <f t="shared" si="63"/>
        <v>66.66666666666666</v>
      </c>
    </row>
    <row r="518" spans="1:9" ht="26.25">
      <c r="A518" s="27" t="s">
        <v>106</v>
      </c>
      <c r="B518" s="57" t="s">
        <v>421</v>
      </c>
      <c r="C518" s="56" t="s">
        <v>69</v>
      </c>
      <c r="D518" s="56" t="s">
        <v>66</v>
      </c>
      <c r="E518" s="148" t="s">
        <v>525</v>
      </c>
      <c r="F518" s="56" t="s">
        <v>107</v>
      </c>
      <c r="G518" s="55">
        <f t="shared" si="66"/>
        <v>45</v>
      </c>
      <c r="H518" s="55">
        <f t="shared" si="66"/>
        <v>30</v>
      </c>
      <c r="I518" s="226">
        <f t="shared" si="63"/>
        <v>66.66666666666666</v>
      </c>
    </row>
    <row r="519" spans="1:9" ht="12.75">
      <c r="A519" s="27" t="s">
        <v>112</v>
      </c>
      <c r="B519" s="57" t="s">
        <v>421</v>
      </c>
      <c r="C519" s="56" t="s">
        <v>69</v>
      </c>
      <c r="D519" s="56" t="s">
        <v>66</v>
      </c>
      <c r="E519" s="148" t="s">
        <v>525</v>
      </c>
      <c r="F519" s="56" t="s">
        <v>113</v>
      </c>
      <c r="G519" s="55">
        <f t="shared" si="66"/>
        <v>45</v>
      </c>
      <c r="H519" s="55">
        <f t="shared" si="66"/>
        <v>30</v>
      </c>
      <c r="I519" s="226">
        <f t="shared" si="63"/>
        <v>66.66666666666666</v>
      </c>
    </row>
    <row r="520" spans="1:9" ht="12.75">
      <c r="A520" s="27" t="s">
        <v>116</v>
      </c>
      <c r="B520" s="57" t="s">
        <v>421</v>
      </c>
      <c r="C520" s="56" t="s">
        <v>69</v>
      </c>
      <c r="D520" s="56" t="s">
        <v>66</v>
      </c>
      <c r="E520" s="148" t="s">
        <v>525</v>
      </c>
      <c r="F520" s="56" t="s">
        <v>117</v>
      </c>
      <c r="G520" s="55">
        <f>'МП пр.5'!G598</f>
        <v>45</v>
      </c>
      <c r="H520" s="55">
        <f>'МП пр.5'!H598</f>
        <v>30</v>
      </c>
      <c r="I520" s="226">
        <f t="shared" si="63"/>
        <v>66.66666666666666</v>
      </c>
    </row>
    <row r="521" spans="1:9" ht="26.25">
      <c r="A521" s="27" t="s">
        <v>458</v>
      </c>
      <c r="B521" s="57" t="s">
        <v>421</v>
      </c>
      <c r="C521" s="56" t="s">
        <v>69</v>
      </c>
      <c r="D521" s="56" t="s">
        <v>66</v>
      </c>
      <c r="E521" s="56" t="s">
        <v>459</v>
      </c>
      <c r="F521" s="56"/>
      <c r="G521" s="55">
        <f aca="true" t="shared" si="67" ref="G521:H525">G522</f>
        <v>10</v>
      </c>
      <c r="H521" s="55">
        <f t="shared" si="67"/>
        <v>4</v>
      </c>
      <c r="I521" s="226">
        <f t="shared" si="63"/>
        <v>40</v>
      </c>
    </row>
    <row r="522" spans="1:9" ht="26.25" customHeight="1">
      <c r="A522" s="27" t="s">
        <v>470</v>
      </c>
      <c r="B522" s="57" t="s">
        <v>421</v>
      </c>
      <c r="C522" s="56" t="s">
        <v>69</v>
      </c>
      <c r="D522" s="56" t="s">
        <v>66</v>
      </c>
      <c r="E522" s="56" t="s">
        <v>471</v>
      </c>
      <c r="F522" s="56"/>
      <c r="G522" s="129">
        <f t="shared" si="67"/>
        <v>10</v>
      </c>
      <c r="H522" s="129">
        <f t="shared" si="67"/>
        <v>4</v>
      </c>
      <c r="I522" s="226">
        <f t="shared" si="63"/>
        <v>40</v>
      </c>
    </row>
    <row r="523" spans="1:9" ht="26.25">
      <c r="A523" s="27" t="s">
        <v>472</v>
      </c>
      <c r="B523" s="57" t="s">
        <v>421</v>
      </c>
      <c r="C523" s="56" t="s">
        <v>69</v>
      </c>
      <c r="D523" s="56" t="s">
        <v>66</v>
      </c>
      <c r="E523" s="56" t="s">
        <v>473</v>
      </c>
      <c r="F523" s="56"/>
      <c r="G523" s="55">
        <f t="shared" si="67"/>
        <v>10</v>
      </c>
      <c r="H523" s="55">
        <f t="shared" si="67"/>
        <v>4</v>
      </c>
      <c r="I523" s="226">
        <f t="shared" si="63"/>
        <v>40</v>
      </c>
    </row>
    <row r="524" spans="1:9" ht="26.25">
      <c r="A524" s="27" t="s">
        <v>106</v>
      </c>
      <c r="B524" s="57" t="s">
        <v>421</v>
      </c>
      <c r="C524" s="56" t="s">
        <v>69</v>
      </c>
      <c r="D524" s="56" t="s">
        <v>66</v>
      </c>
      <c r="E524" s="56" t="s">
        <v>473</v>
      </c>
      <c r="F524" s="56" t="s">
        <v>107</v>
      </c>
      <c r="G524" s="55">
        <f t="shared" si="67"/>
        <v>10</v>
      </c>
      <c r="H524" s="55">
        <f t="shared" si="67"/>
        <v>4</v>
      </c>
      <c r="I524" s="226">
        <f t="shared" si="63"/>
        <v>40</v>
      </c>
    </row>
    <row r="525" spans="1:9" ht="12.75">
      <c r="A525" s="27" t="s">
        <v>112</v>
      </c>
      <c r="B525" s="57" t="s">
        <v>421</v>
      </c>
      <c r="C525" s="56" t="s">
        <v>69</v>
      </c>
      <c r="D525" s="56" t="s">
        <v>66</v>
      </c>
      <c r="E525" s="56" t="s">
        <v>473</v>
      </c>
      <c r="F525" s="56" t="s">
        <v>113</v>
      </c>
      <c r="G525" s="55">
        <f t="shared" si="67"/>
        <v>10</v>
      </c>
      <c r="H525" s="55">
        <f t="shared" si="67"/>
        <v>4</v>
      </c>
      <c r="I525" s="226">
        <f t="shared" si="63"/>
        <v>40</v>
      </c>
    </row>
    <row r="526" spans="1:9" ht="12.75">
      <c r="A526" s="27" t="s">
        <v>116</v>
      </c>
      <c r="B526" s="57" t="s">
        <v>421</v>
      </c>
      <c r="C526" s="56" t="s">
        <v>69</v>
      </c>
      <c r="D526" s="56" t="s">
        <v>66</v>
      </c>
      <c r="E526" s="56" t="s">
        <v>473</v>
      </c>
      <c r="F526" s="56" t="s">
        <v>117</v>
      </c>
      <c r="G526" s="55">
        <f>'МП пр.5'!G55</f>
        <v>10</v>
      </c>
      <c r="H526" s="55">
        <f>'МП пр.5'!H55</f>
        <v>4</v>
      </c>
      <c r="I526" s="226">
        <f t="shared" si="63"/>
        <v>40</v>
      </c>
    </row>
    <row r="527" spans="1:9" ht="12.75">
      <c r="A527" s="27" t="s">
        <v>367</v>
      </c>
      <c r="B527" s="57" t="s">
        <v>421</v>
      </c>
      <c r="C527" s="56" t="s">
        <v>69</v>
      </c>
      <c r="D527" s="56" t="s">
        <v>66</v>
      </c>
      <c r="E527" s="56" t="s">
        <v>219</v>
      </c>
      <c r="F527" s="56"/>
      <c r="G527" s="55">
        <f>G528</f>
        <v>1461.4</v>
      </c>
      <c r="H527" s="55">
        <f>H528</f>
        <v>1679.3</v>
      </c>
      <c r="I527" s="226">
        <f t="shared" si="63"/>
        <v>114.91035992883536</v>
      </c>
    </row>
    <row r="528" spans="1:9" ht="12.75">
      <c r="A528" s="27" t="s">
        <v>368</v>
      </c>
      <c r="B528" s="57" t="s">
        <v>421</v>
      </c>
      <c r="C528" s="56" t="s">
        <v>69</v>
      </c>
      <c r="D528" s="56" t="s">
        <v>66</v>
      </c>
      <c r="E528" s="56" t="s">
        <v>365</v>
      </c>
      <c r="F528" s="56"/>
      <c r="G528" s="55">
        <f>G529+G533</f>
        <v>1461.4</v>
      </c>
      <c r="H528" s="55">
        <f>H529+H533</f>
        <v>1679.3</v>
      </c>
      <c r="I528" s="226">
        <f t="shared" si="63"/>
        <v>114.91035992883536</v>
      </c>
    </row>
    <row r="529" spans="1:9" ht="52.5">
      <c r="A529" s="27" t="s">
        <v>292</v>
      </c>
      <c r="B529" s="57" t="s">
        <v>421</v>
      </c>
      <c r="C529" s="56" t="s">
        <v>69</v>
      </c>
      <c r="D529" s="56" t="s">
        <v>66</v>
      </c>
      <c r="E529" s="56" t="s">
        <v>366</v>
      </c>
      <c r="F529" s="56"/>
      <c r="G529" s="55">
        <f aca="true" t="shared" si="68" ref="G529:H531">G530</f>
        <v>1400</v>
      </c>
      <c r="H529" s="55">
        <f t="shared" si="68"/>
        <v>1639</v>
      </c>
      <c r="I529" s="226">
        <f t="shared" si="63"/>
        <v>117.07142857142858</v>
      </c>
    </row>
    <row r="530" spans="1:9" ht="26.25">
      <c r="A530" s="27" t="s">
        <v>106</v>
      </c>
      <c r="B530" s="57" t="s">
        <v>421</v>
      </c>
      <c r="C530" s="56" t="s">
        <v>69</v>
      </c>
      <c r="D530" s="56" t="s">
        <v>66</v>
      </c>
      <c r="E530" s="56" t="s">
        <v>366</v>
      </c>
      <c r="F530" s="56" t="s">
        <v>107</v>
      </c>
      <c r="G530" s="55">
        <f t="shared" si="68"/>
        <v>1400</v>
      </c>
      <c r="H530" s="55">
        <f t="shared" si="68"/>
        <v>1639</v>
      </c>
      <c r="I530" s="226">
        <f t="shared" si="63"/>
        <v>117.07142857142858</v>
      </c>
    </row>
    <row r="531" spans="1:9" ht="12.75">
      <c r="A531" s="27" t="s">
        <v>112</v>
      </c>
      <c r="B531" s="57" t="s">
        <v>421</v>
      </c>
      <c r="C531" s="56" t="s">
        <v>69</v>
      </c>
      <c r="D531" s="56" t="s">
        <v>66</v>
      </c>
      <c r="E531" s="56" t="s">
        <v>366</v>
      </c>
      <c r="F531" s="56" t="s">
        <v>113</v>
      </c>
      <c r="G531" s="55">
        <f t="shared" si="68"/>
        <v>1400</v>
      </c>
      <c r="H531" s="55">
        <f t="shared" si="68"/>
        <v>1639</v>
      </c>
      <c r="I531" s="226">
        <f t="shared" si="63"/>
        <v>117.07142857142858</v>
      </c>
    </row>
    <row r="532" spans="1:9" ht="12.75">
      <c r="A532" s="27" t="s">
        <v>116</v>
      </c>
      <c r="B532" s="57" t="s">
        <v>421</v>
      </c>
      <c r="C532" s="56" t="s">
        <v>69</v>
      </c>
      <c r="D532" s="56" t="s">
        <v>66</v>
      </c>
      <c r="E532" s="56" t="s">
        <v>366</v>
      </c>
      <c r="F532" s="56" t="s">
        <v>117</v>
      </c>
      <c r="G532" s="55">
        <v>1400</v>
      </c>
      <c r="H532" s="55">
        <v>1639</v>
      </c>
      <c r="I532" s="226">
        <f t="shared" si="63"/>
        <v>117.07142857142858</v>
      </c>
    </row>
    <row r="533" spans="1:9" ht="12.75">
      <c r="A533" s="27" t="s">
        <v>239</v>
      </c>
      <c r="B533" s="57" t="s">
        <v>421</v>
      </c>
      <c r="C533" s="56" t="s">
        <v>69</v>
      </c>
      <c r="D533" s="56" t="s">
        <v>66</v>
      </c>
      <c r="E533" s="56" t="s">
        <v>369</v>
      </c>
      <c r="F533" s="56"/>
      <c r="G533" s="55">
        <f aca="true" t="shared" si="69" ref="G533:H535">G534</f>
        <v>61.4</v>
      </c>
      <c r="H533" s="55">
        <f t="shared" si="69"/>
        <v>40.3</v>
      </c>
      <c r="I533" s="226">
        <f t="shared" si="63"/>
        <v>65.63517915309446</v>
      </c>
    </row>
    <row r="534" spans="1:9" ht="26.25">
      <c r="A534" s="27" t="s">
        <v>106</v>
      </c>
      <c r="B534" s="57" t="s">
        <v>421</v>
      </c>
      <c r="C534" s="56" t="s">
        <v>69</v>
      </c>
      <c r="D534" s="56" t="s">
        <v>66</v>
      </c>
      <c r="E534" s="56" t="s">
        <v>369</v>
      </c>
      <c r="F534" s="56" t="s">
        <v>107</v>
      </c>
      <c r="G534" s="55">
        <f t="shared" si="69"/>
        <v>61.4</v>
      </c>
      <c r="H534" s="55">
        <f t="shared" si="69"/>
        <v>40.3</v>
      </c>
      <c r="I534" s="226">
        <f t="shared" si="63"/>
        <v>65.63517915309446</v>
      </c>
    </row>
    <row r="535" spans="1:9" ht="12.75">
      <c r="A535" s="27" t="s">
        <v>112</v>
      </c>
      <c r="B535" s="57" t="s">
        <v>421</v>
      </c>
      <c r="C535" s="56" t="s">
        <v>69</v>
      </c>
      <c r="D535" s="56" t="s">
        <v>66</v>
      </c>
      <c r="E535" s="56" t="s">
        <v>369</v>
      </c>
      <c r="F535" s="56" t="s">
        <v>113</v>
      </c>
      <c r="G535" s="55">
        <f t="shared" si="69"/>
        <v>61.4</v>
      </c>
      <c r="H535" s="55">
        <f t="shared" si="69"/>
        <v>40.3</v>
      </c>
      <c r="I535" s="226">
        <f t="shared" si="63"/>
        <v>65.63517915309446</v>
      </c>
    </row>
    <row r="536" spans="1:9" ht="12.75">
      <c r="A536" s="27" t="s">
        <v>116</v>
      </c>
      <c r="B536" s="57" t="s">
        <v>421</v>
      </c>
      <c r="C536" s="56" t="s">
        <v>69</v>
      </c>
      <c r="D536" s="56" t="s">
        <v>66</v>
      </c>
      <c r="E536" s="56" t="s">
        <v>369</v>
      </c>
      <c r="F536" s="56" t="s">
        <v>117</v>
      </c>
      <c r="G536" s="55">
        <v>61.4</v>
      </c>
      <c r="H536" s="55">
        <v>40.3</v>
      </c>
      <c r="I536" s="226">
        <f t="shared" si="63"/>
        <v>65.63517915309446</v>
      </c>
    </row>
    <row r="537" spans="1:9" ht="12.75">
      <c r="A537" s="27" t="s">
        <v>59</v>
      </c>
      <c r="B537" s="57" t="s">
        <v>421</v>
      </c>
      <c r="C537" s="56" t="s">
        <v>69</v>
      </c>
      <c r="D537" s="56" t="s">
        <v>66</v>
      </c>
      <c r="E537" s="56" t="s">
        <v>230</v>
      </c>
      <c r="F537" s="56"/>
      <c r="G537" s="55">
        <f aca="true" t="shared" si="70" ref="G537:H540">G538</f>
        <v>15843.2</v>
      </c>
      <c r="H537" s="55">
        <f t="shared" si="70"/>
        <v>8671</v>
      </c>
      <c r="I537" s="226">
        <f t="shared" si="63"/>
        <v>54.73010502928701</v>
      </c>
    </row>
    <row r="538" spans="1:9" ht="39">
      <c r="A538" s="27" t="s">
        <v>482</v>
      </c>
      <c r="B538" s="57" t="s">
        <v>421</v>
      </c>
      <c r="C538" s="56" t="s">
        <v>69</v>
      </c>
      <c r="D538" s="56" t="s">
        <v>66</v>
      </c>
      <c r="E538" s="56" t="s">
        <v>376</v>
      </c>
      <c r="F538" s="56"/>
      <c r="G538" s="55">
        <f t="shared" si="70"/>
        <v>15843.2</v>
      </c>
      <c r="H538" s="55">
        <f t="shared" si="70"/>
        <v>8671</v>
      </c>
      <c r="I538" s="226">
        <f t="shared" si="63"/>
        <v>54.73010502928701</v>
      </c>
    </row>
    <row r="539" spans="1:9" ht="26.25">
      <c r="A539" s="27" t="s">
        <v>254</v>
      </c>
      <c r="B539" s="57" t="s">
        <v>421</v>
      </c>
      <c r="C539" s="56" t="s">
        <v>69</v>
      </c>
      <c r="D539" s="56" t="s">
        <v>66</v>
      </c>
      <c r="E539" s="56" t="s">
        <v>377</v>
      </c>
      <c r="F539" s="56"/>
      <c r="G539" s="55">
        <f t="shared" si="70"/>
        <v>15843.2</v>
      </c>
      <c r="H539" s="55">
        <f t="shared" si="70"/>
        <v>8671</v>
      </c>
      <c r="I539" s="226">
        <f t="shared" si="63"/>
        <v>54.73010502928701</v>
      </c>
    </row>
    <row r="540" spans="1:9" ht="26.25">
      <c r="A540" s="27" t="s">
        <v>106</v>
      </c>
      <c r="B540" s="57" t="s">
        <v>421</v>
      </c>
      <c r="C540" s="56" t="s">
        <v>69</v>
      </c>
      <c r="D540" s="56" t="s">
        <v>66</v>
      </c>
      <c r="E540" s="56" t="s">
        <v>377</v>
      </c>
      <c r="F540" s="56" t="s">
        <v>107</v>
      </c>
      <c r="G540" s="55">
        <f t="shared" si="70"/>
        <v>15843.2</v>
      </c>
      <c r="H540" s="55">
        <f t="shared" si="70"/>
        <v>8671</v>
      </c>
      <c r="I540" s="226">
        <f t="shared" si="63"/>
        <v>54.73010502928701</v>
      </c>
    </row>
    <row r="541" spans="1:9" ht="12.75">
      <c r="A541" s="27" t="s">
        <v>112</v>
      </c>
      <c r="B541" s="57" t="s">
        <v>421</v>
      </c>
      <c r="C541" s="56" t="s">
        <v>69</v>
      </c>
      <c r="D541" s="56" t="s">
        <v>66</v>
      </c>
      <c r="E541" s="56" t="s">
        <v>377</v>
      </c>
      <c r="F541" s="56" t="s">
        <v>113</v>
      </c>
      <c r="G541" s="55">
        <f>G542+G543</f>
        <v>15843.2</v>
      </c>
      <c r="H541" s="55">
        <f>H542+H543</f>
        <v>8671</v>
      </c>
      <c r="I541" s="226">
        <f t="shared" si="63"/>
        <v>54.73010502928701</v>
      </c>
    </row>
    <row r="542" spans="1:9" ht="39">
      <c r="A542" s="27" t="s">
        <v>114</v>
      </c>
      <c r="B542" s="57" t="s">
        <v>421</v>
      </c>
      <c r="C542" s="56" t="s">
        <v>69</v>
      </c>
      <c r="D542" s="56" t="s">
        <v>66</v>
      </c>
      <c r="E542" s="56" t="s">
        <v>377</v>
      </c>
      <c r="F542" s="56" t="s">
        <v>115</v>
      </c>
      <c r="G542" s="55">
        <v>15393.2</v>
      </c>
      <c r="H542" s="55">
        <v>8521</v>
      </c>
      <c r="I542" s="226">
        <f t="shared" si="63"/>
        <v>55.355611568744635</v>
      </c>
    </row>
    <row r="543" spans="1:9" ht="12.75">
      <c r="A543" s="27" t="s">
        <v>116</v>
      </c>
      <c r="B543" s="57" t="s">
        <v>421</v>
      </c>
      <c r="C543" s="56" t="s">
        <v>69</v>
      </c>
      <c r="D543" s="56" t="s">
        <v>66</v>
      </c>
      <c r="E543" s="56" t="s">
        <v>377</v>
      </c>
      <c r="F543" s="56" t="s">
        <v>117</v>
      </c>
      <c r="G543" s="55">
        <v>450</v>
      </c>
      <c r="H543" s="55">
        <v>150</v>
      </c>
      <c r="I543" s="226">
        <f t="shared" si="63"/>
        <v>33.33333333333333</v>
      </c>
    </row>
    <row r="544" spans="1:9" ht="12.75">
      <c r="A544" s="58" t="s">
        <v>10</v>
      </c>
      <c r="B544" s="59" t="s">
        <v>421</v>
      </c>
      <c r="C544" s="60" t="s">
        <v>69</v>
      </c>
      <c r="D544" s="60" t="s">
        <v>67</v>
      </c>
      <c r="E544" s="60"/>
      <c r="F544" s="60"/>
      <c r="G544" s="61">
        <f>G545+G567+G583+G609+G637+G647+G631</f>
        <v>164261.90000000002</v>
      </c>
      <c r="H544" s="61">
        <f>H545+H567+H583+H609+H637+H647+H631</f>
        <v>115637.20000000001</v>
      </c>
      <c r="I544" s="228">
        <f t="shared" si="63"/>
        <v>70.39806552828136</v>
      </c>
    </row>
    <row r="545" spans="1:11" ht="26.25">
      <c r="A545" s="108" t="s">
        <v>453</v>
      </c>
      <c r="B545" s="57" t="s">
        <v>421</v>
      </c>
      <c r="C545" s="56" t="s">
        <v>69</v>
      </c>
      <c r="D545" s="56" t="s">
        <v>67</v>
      </c>
      <c r="E545" s="56" t="s">
        <v>194</v>
      </c>
      <c r="F545" s="60"/>
      <c r="G545" s="55">
        <f>G546</f>
        <v>118236.00000000001</v>
      </c>
      <c r="H545" s="55">
        <f>H546</f>
        <v>89388.6</v>
      </c>
      <c r="I545" s="226">
        <f t="shared" si="63"/>
        <v>75.60184715315133</v>
      </c>
      <c r="K545" s="229"/>
    </row>
    <row r="546" spans="1:9" ht="12.75">
      <c r="A546" s="27" t="s">
        <v>511</v>
      </c>
      <c r="B546" s="57" t="s">
        <v>421</v>
      </c>
      <c r="C546" s="56" t="s">
        <v>69</v>
      </c>
      <c r="D546" s="56" t="s">
        <v>67</v>
      </c>
      <c r="E546" s="56" t="s">
        <v>627</v>
      </c>
      <c r="F546" s="60"/>
      <c r="G546" s="55">
        <f>G547+G551+G555+G559+G563</f>
        <v>118236.00000000001</v>
      </c>
      <c r="H546" s="55">
        <f>H547+H551+H555+H559+H563</f>
        <v>89388.6</v>
      </c>
      <c r="I546" s="226">
        <f t="shared" si="63"/>
        <v>75.60184715315133</v>
      </c>
    </row>
    <row r="547" spans="1:9" ht="41.25" customHeight="1">
      <c r="A547" s="27" t="s">
        <v>526</v>
      </c>
      <c r="B547" s="57" t="s">
        <v>421</v>
      </c>
      <c r="C547" s="56" t="s">
        <v>69</v>
      </c>
      <c r="D547" s="56" t="s">
        <v>67</v>
      </c>
      <c r="E547" s="56" t="s">
        <v>632</v>
      </c>
      <c r="F547" s="56"/>
      <c r="G547" s="55">
        <f aca="true" t="shared" si="71" ref="G547:H549">G548</f>
        <v>109547.8</v>
      </c>
      <c r="H547" s="55">
        <f t="shared" si="71"/>
        <v>83367.5</v>
      </c>
      <c r="I547" s="226">
        <f t="shared" si="63"/>
        <v>76.10148264045466</v>
      </c>
    </row>
    <row r="548" spans="1:9" ht="31.5" customHeight="1">
      <c r="A548" s="27" t="s">
        <v>106</v>
      </c>
      <c r="B548" s="57" t="s">
        <v>421</v>
      </c>
      <c r="C548" s="56" t="s">
        <v>69</v>
      </c>
      <c r="D548" s="56" t="s">
        <v>67</v>
      </c>
      <c r="E548" s="56" t="s">
        <v>632</v>
      </c>
      <c r="F548" s="56" t="s">
        <v>107</v>
      </c>
      <c r="G548" s="55">
        <f t="shared" si="71"/>
        <v>109547.8</v>
      </c>
      <c r="H548" s="55">
        <f t="shared" si="71"/>
        <v>83367.5</v>
      </c>
      <c r="I548" s="226">
        <f t="shared" si="63"/>
        <v>76.10148264045466</v>
      </c>
    </row>
    <row r="549" spans="1:9" ht="18.75" customHeight="1">
      <c r="A549" s="27" t="s">
        <v>112</v>
      </c>
      <c r="B549" s="57" t="s">
        <v>421</v>
      </c>
      <c r="C549" s="56" t="s">
        <v>69</v>
      </c>
      <c r="D549" s="56" t="s">
        <v>67</v>
      </c>
      <c r="E549" s="56" t="s">
        <v>632</v>
      </c>
      <c r="F549" s="56" t="s">
        <v>113</v>
      </c>
      <c r="G549" s="55">
        <f t="shared" si="71"/>
        <v>109547.8</v>
      </c>
      <c r="H549" s="55">
        <f t="shared" si="71"/>
        <v>83367.5</v>
      </c>
      <c r="I549" s="226">
        <f t="shared" si="63"/>
        <v>76.10148264045466</v>
      </c>
    </row>
    <row r="550" spans="1:9" ht="41.25" customHeight="1">
      <c r="A550" s="27" t="s">
        <v>114</v>
      </c>
      <c r="B550" s="57" t="s">
        <v>421</v>
      </c>
      <c r="C550" s="56" t="s">
        <v>69</v>
      </c>
      <c r="D550" s="56" t="s">
        <v>67</v>
      </c>
      <c r="E550" s="56" t="s">
        <v>632</v>
      </c>
      <c r="F550" s="56" t="s">
        <v>115</v>
      </c>
      <c r="G550" s="55">
        <f>'МП пр.5'!G157</f>
        <v>109547.8</v>
      </c>
      <c r="H550" s="55">
        <f>'МП пр.5'!H157</f>
        <v>83367.5</v>
      </c>
      <c r="I550" s="226">
        <f t="shared" si="63"/>
        <v>76.10148264045466</v>
      </c>
    </row>
    <row r="551" spans="1:9" ht="41.25" customHeight="1">
      <c r="A551" s="27" t="s">
        <v>513</v>
      </c>
      <c r="B551" s="57" t="s">
        <v>421</v>
      </c>
      <c r="C551" s="56" t="s">
        <v>69</v>
      </c>
      <c r="D551" s="56" t="s">
        <v>67</v>
      </c>
      <c r="E551" s="56" t="s">
        <v>628</v>
      </c>
      <c r="F551" s="56"/>
      <c r="G551" s="55">
        <f aca="true" t="shared" si="72" ref="G551:H553">G552</f>
        <v>1303</v>
      </c>
      <c r="H551" s="55">
        <f t="shared" si="72"/>
        <v>882</v>
      </c>
      <c r="I551" s="226">
        <f t="shared" si="63"/>
        <v>67.68994627782041</v>
      </c>
    </row>
    <row r="552" spans="1:9" ht="24" customHeight="1">
      <c r="A552" s="27" t="s">
        <v>106</v>
      </c>
      <c r="B552" s="57" t="s">
        <v>421</v>
      </c>
      <c r="C552" s="56" t="s">
        <v>69</v>
      </c>
      <c r="D552" s="56" t="s">
        <v>67</v>
      </c>
      <c r="E552" s="56" t="s">
        <v>628</v>
      </c>
      <c r="F552" s="56" t="s">
        <v>107</v>
      </c>
      <c r="G552" s="55">
        <f t="shared" si="72"/>
        <v>1303</v>
      </c>
      <c r="H552" s="55">
        <f t="shared" si="72"/>
        <v>882</v>
      </c>
      <c r="I552" s="226">
        <f t="shared" si="63"/>
        <v>67.68994627782041</v>
      </c>
    </row>
    <row r="553" spans="1:9" ht="15.75" customHeight="1">
      <c r="A553" s="27" t="s">
        <v>112</v>
      </c>
      <c r="B553" s="57" t="s">
        <v>421</v>
      </c>
      <c r="C553" s="56" t="s">
        <v>69</v>
      </c>
      <c r="D553" s="56" t="s">
        <v>67</v>
      </c>
      <c r="E553" s="56" t="s">
        <v>628</v>
      </c>
      <c r="F553" s="56" t="s">
        <v>113</v>
      </c>
      <c r="G553" s="55">
        <f t="shared" si="72"/>
        <v>1303</v>
      </c>
      <c r="H553" s="55">
        <f t="shared" si="72"/>
        <v>882</v>
      </c>
      <c r="I553" s="226">
        <f t="shared" si="63"/>
        <v>67.68994627782041</v>
      </c>
    </row>
    <row r="554" spans="1:9" ht="41.25" customHeight="1">
      <c r="A554" s="27" t="s">
        <v>114</v>
      </c>
      <c r="B554" s="57" t="s">
        <v>421</v>
      </c>
      <c r="C554" s="56" t="s">
        <v>69</v>
      </c>
      <c r="D554" s="56" t="s">
        <v>67</v>
      </c>
      <c r="E554" s="56" t="s">
        <v>628</v>
      </c>
      <c r="F554" s="56" t="s">
        <v>115</v>
      </c>
      <c r="G554" s="55">
        <f>'МП пр.5'!G169</f>
        <v>1303</v>
      </c>
      <c r="H554" s="55">
        <f>'МП пр.5'!H169</f>
        <v>882</v>
      </c>
      <c r="I554" s="226">
        <f t="shared" si="63"/>
        <v>67.68994627782041</v>
      </c>
    </row>
    <row r="555" spans="1:9" ht="41.25" customHeight="1">
      <c r="A555" s="27" t="s">
        <v>514</v>
      </c>
      <c r="B555" s="57" t="s">
        <v>421</v>
      </c>
      <c r="C555" s="56" t="s">
        <v>69</v>
      </c>
      <c r="D555" s="56" t="s">
        <v>67</v>
      </c>
      <c r="E555" s="56" t="s">
        <v>629</v>
      </c>
      <c r="F555" s="56"/>
      <c r="G555" s="55">
        <f aca="true" t="shared" si="73" ref="G555:H557">G556</f>
        <v>2692.1</v>
      </c>
      <c r="H555" s="55">
        <f t="shared" si="73"/>
        <v>1379.2</v>
      </c>
      <c r="I555" s="226">
        <f t="shared" si="63"/>
        <v>51.23138070651165</v>
      </c>
    </row>
    <row r="556" spans="1:9" ht="24" customHeight="1">
      <c r="A556" s="27" t="s">
        <v>106</v>
      </c>
      <c r="B556" s="57" t="s">
        <v>421</v>
      </c>
      <c r="C556" s="56" t="s">
        <v>69</v>
      </c>
      <c r="D556" s="56" t="s">
        <v>67</v>
      </c>
      <c r="E556" s="56" t="s">
        <v>629</v>
      </c>
      <c r="F556" s="56" t="s">
        <v>107</v>
      </c>
      <c r="G556" s="55">
        <f t="shared" si="73"/>
        <v>2692.1</v>
      </c>
      <c r="H556" s="55">
        <f t="shared" si="73"/>
        <v>1379.2</v>
      </c>
      <c r="I556" s="226">
        <f t="shared" si="63"/>
        <v>51.23138070651165</v>
      </c>
    </row>
    <row r="557" spans="1:9" ht="15.75" customHeight="1">
      <c r="A557" s="27" t="s">
        <v>112</v>
      </c>
      <c r="B557" s="57" t="s">
        <v>421</v>
      </c>
      <c r="C557" s="56" t="s">
        <v>69</v>
      </c>
      <c r="D557" s="56" t="s">
        <v>67</v>
      </c>
      <c r="E557" s="56" t="s">
        <v>629</v>
      </c>
      <c r="F557" s="56" t="s">
        <v>113</v>
      </c>
      <c r="G557" s="55">
        <f t="shared" si="73"/>
        <v>2692.1</v>
      </c>
      <c r="H557" s="55">
        <f t="shared" si="73"/>
        <v>1379.2</v>
      </c>
      <c r="I557" s="226">
        <f t="shared" si="63"/>
        <v>51.23138070651165</v>
      </c>
    </row>
    <row r="558" spans="1:9" ht="41.25" customHeight="1">
      <c r="A558" s="27" t="s">
        <v>114</v>
      </c>
      <c r="B558" s="57" t="s">
        <v>421</v>
      </c>
      <c r="C558" s="56" t="s">
        <v>69</v>
      </c>
      <c r="D558" s="56" t="s">
        <v>67</v>
      </c>
      <c r="E558" s="56" t="s">
        <v>629</v>
      </c>
      <c r="F558" s="56" t="s">
        <v>115</v>
      </c>
      <c r="G558" s="55">
        <f>'МП пр.5'!G187</f>
        <v>2692.1</v>
      </c>
      <c r="H558" s="55">
        <f>'МП пр.5'!H187</f>
        <v>1379.2</v>
      </c>
      <c r="I558" s="226">
        <f t="shared" si="63"/>
        <v>51.23138070651165</v>
      </c>
    </row>
    <row r="559" spans="1:9" ht="27" customHeight="1">
      <c r="A559" s="27" t="s">
        <v>527</v>
      </c>
      <c r="B559" s="57" t="s">
        <v>421</v>
      </c>
      <c r="C559" s="56" t="s">
        <v>69</v>
      </c>
      <c r="D559" s="56" t="s">
        <v>67</v>
      </c>
      <c r="E559" s="56" t="s">
        <v>633</v>
      </c>
      <c r="F559" s="56"/>
      <c r="G559" s="55">
        <f aca="true" t="shared" si="74" ref="G559:H561">G560</f>
        <v>1150.5</v>
      </c>
      <c r="H559" s="55">
        <f t="shared" si="74"/>
        <v>867.6</v>
      </c>
      <c r="I559" s="226">
        <f t="shared" si="63"/>
        <v>75.41069100391134</v>
      </c>
    </row>
    <row r="560" spans="1:9" ht="29.25" customHeight="1">
      <c r="A560" s="27" t="s">
        <v>106</v>
      </c>
      <c r="B560" s="57" t="s">
        <v>421</v>
      </c>
      <c r="C560" s="56" t="s">
        <v>69</v>
      </c>
      <c r="D560" s="56" t="s">
        <v>67</v>
      </c>
      <c r="E560" s="56" t="s">
        <v>633</v>
      </c>
      <c r="F560" s="56" t="s">
        <v>107</v>
      </c>
      <c r="G560" s="55">
        <f t="shared" si="74"/>
        <v>1150.5</v>
      </c>
      <c r="H560" s="55">
        <f t="shared" si="74"/>
        <v>867.6</v>
      </c>
      <c r="I560" s="226">
        <f t="shared" si="63"/>
        <v>75.41069100391134</v>
      </c>
    </row>
    <row r="561" spans="1:9" ht="15" customHeight="1">
      <c r="A561" s="27" t="s">
        <v>112</v>
      </c>
      <c r="B561" s="57" t="s">
        <v>421</v>
      </c>
      <c r="C561" s="56" t="s">
        <v>69</v>
      </c>
      <c r="D561" s="56" t="s">
        <v>67</v>
      </c>
      <c r="E561" s="56" t="s">
        <v>633</v>
      </c>
      <c r="F561" s="56" t="s">
        <v>113</v>
      </c>
      <c r="G561" s="55">
        <f t="shared" si="74"/>
        <v>1150.5</v>
      </c>
      <c r="H561" s="55">
        <f t="shared" si="74"/>
        <v>867.6</v>
      </c>
      <c r="I561" s="226">
        <f t="shared" si="63"/>
        <v>75.41069100391134</v>
      </c>
    </row>
    <row r="562" spans="1:9" ht="41.25" customHeight="1">
      <c r="A562" s="27" t="s">
        <v>114</v>
      </c>
      <c r="B562" s="57" t="s">
        <v>421</v>
      </c>
      <c r="C562" s="56" t="s">
        <v>69</v>
      </c>
      <c r="D562" s="56" t="s">
        <v>67</v>
      </c>
      <c r="E562" s="56" t="s">
        <v>633</v>
      </c>
      <c r="F562" s="56" t="s">
        <v>115</v>
      </c>
      <c r="G562" s="55">
        <f>'МП пр.5'!G207</f>
        <v>1150.5</v>
      </c>
      <c r="H562" s="55">
        <f>'МП пр.5'!H207</f>
        <v>867.6</v>
      </c>
      <c r="I562" s="226">
        <f t="shared" si="63"/>
        <v>75.41069100391134</v>
      </c>
    </row>
    <row r="563" spans="1:9" ht="51.75" customHeight="1">
      <c r="A563" s="27" t="s">
        <v>516</v>
      </c>
      <c r="B563" s="57" t="s">
        <v>421</v>
      </c>
      <c r="C563" s="56" t="s">
        <v>69</v>
      </c>
      <c r="D563" s="56" t="s">
        <v>67</v>
      </c>
      <c r="E563" s="56" t="s">
        <v>631</v>
      </c>
      <c r="F563" s="56"/>
      <c r="G563" s="55">
        <f aca="true" t="shared" si="75" ref="G563:H565">G564</f>
        <v>3542.6</v>
      </c>
      <c r="H563" s="55">
        <f t="shared" si="75"/>
        <v>2892.3</v>
      </c>
      <c r="I563" s="226">
        <f t="shared" si="63"/>
        <v>81.64342573251285</v>
      </c>
    </row>
    <row r="564" spans="1:9" ht="24" customHeight="1">
      <c r="A564" s="27" t="s">
        <v>106</v>
      </c>
      <c r="B564" s="57" t="s">
        <v>421</v>
      </c>
      <c r="C564" s="56" t="s">
        <v>69</v>
      </c>
      <c r="D564" s="56" t="s">
        <v>67</v>
      </c>
      <c r="E564" s="56" t="s">
        <v>631</v>
      </c>
      <c r="F564" s="56" t="s">
        <v>107</v>
      </c>
      <c r="G564" s="55">
        <f t="shared" si="75"/>
        <v>3542.6</v>
      </c>
      <c r="H564" s="55">
        <f t="shared" si="75"/>
        <v>2892.3</v>
      </c>
      <c r="I564" s="226">
        <f t="shared" si="63"/>
        <v>81.64342573251285</v>
      </c>
    </row>
    <row r="565" spans="1:9" ht="12" customHeight="1">
      <c r="A565" s="27" t="s">
        <v>112</v>
      </c>
      <c r="B565" s="57" t="s">
        <v>421</v>
      </c>
      <c r="C565" s="56" t="s">
        <v>69</v>
      </c>
      <c r="D565" s="56" t="s">
        <v>67</v>
      </c>
      <c r="E565" s="56" t="s">
        <v>631</v>
      </c>
      <c r="F565" s="56" t="s">
        <v>113</v>
      </c>
      <c r="G565" s="55">
        <f t="shared" si="75"/>
        <v>3542.6</v>
      </c>
      <c r="H565" s="55">
        <f t="shared" si="75"/>
        <v>2892.3</v>
      </c>
      <c r="I565" s="226">
        <f t="shared" si="63"/>
        <v>81.64342573251285</v>
      </c>
    </row>
    <row r="566" spans="1:9" ht="15" customHeight="1">
      <c r="A566" s="27" t="s">
        <v>116</v>
      </c>
      <c r="B566" s="57" t="s">
        <v>421</v>
      </c>
      <c r="C566" s="56" t="s">
        <v>69</v>
      </c>
      <c r="D566" s="56" t="s">
        <v>67</v>
      </c>
      <c r="E566" s="56" t="s">
        <v>631</v>
      </c>
      <c r="F566" s="56" t="s">
        <v>117</v>
      </c>
      <c r="G566" s="55">
        <f>'МП пр.5'!G219</f>
        <v>3542.6</v>
      </c>
      <c r="H566" s="55">
        <f>'МП пр.5'!H219</f>
        <v>2892.3</v>
      </c>
      <c r="I566" s="226">
        <f t="shared" si="63"/>
        <v>81.64342573251285</v>
      </c>
    </row>
    <row r="567" spans="1:9" ht="26.25">
      <c r="A567" s="108" t="s">
        <v>517</v>
      </c>
      <c r="B567" s="57" t="s">
        <v>421</v>
      </c>
      <c r="C567" s="56" t="s">
        <v>69</v>
      </c>
      <c r="D567" s="57" t="s">
        <v>67</v>
      </c>
      <c r="E567" s="148" t="s">
        <v>179</v>
      </c>
      <c r="F567" s="56"/>
      <c r="G567" s="55">
        <f>G568</f>
        <v>777.2</v>
      </c>
      <c r="H567" s="55">
        <f>H568</f>
        <v>588.5</v>
      </c>
      <c r="I567" s="226">
        <f t="shared" si="63"/>
        <v>75.72053525476068</v>
      </c>
    </row>
    <row r="568" spans="1:9" ht="26.25">
      <c r="A568" s="108" t="s">
        <v>296</v>
      </c>
      <c r="B568" s="57" t="s">
        <v>421</v>
      </c>
      <c r="C568" s="56" t="s">
        <v>69</v>
      </c>
      <c r="D568" s="56" t="s">
        <v>67</v>
      </c>
      <c r="E568" s="148" t="s">
        <v>518</v>
      </c>
      <c r="F568" s="56"/>
      <c r="G568" s="55">
        <f>G569+G575+G579</f>
        <v>777.2</v>
      </c>
      <c r="H568" s="55">
        <f>H569+H575+H579+H573</f>
        <v>588.5</v>
      </c>
      <c r="I568" s="226">
        <f t="shared" si="63"/>
        <v>75.72053525476068</v>
      </c>
    </row>
    <row r="569" spans="1:9" ht="12.75">
      <c r="A569" s="108" t="s">
        <v>178</v>
      </c>
      <c r="B569" s="57" t="s">
        <v>421</v>
      </c>
      <c r="C569" s="56" t="s">
        <v>69</v>
      </c>
      <c r="D569" s="56" t="s">
        <v>67</v>
      </c>
      <c r="E569" s="148" t="s">
        <v>519</v>
      </c>
      <c r="F569" s="56"/>
      <c r="G569" s="55">
        <f aca="true" t="shared" si="76" ref="G569:H571">G570</f>
        <v>532.2</v>
      </c>
      <c r="H569" s="55">
        <f>H570</f>
        <v>355.9</v>
      </c>
      <c r="I569" s="226">
        <f aca="true" t="shared" si="77" ref="I569:I634">H569/G569*100</f>
        <v>66.87335588124765</v>
      </c>
    </row>
    <row r="570" spans="1:9" ht="26.25">
      <c r="A570" s="27" t="s">
        <v>106</v>
      </c>
      <c r="B570" s="57" t="s">
        <v>421</v>
      </c>
      <c r="C570" s="56" t="s">
        <v>69</v>
      </c>
      <c r="D570" s="56" t="s">
        <v>67</v>
      </c>
      <c r="E570" s="148" t="s">
        <v>519</v>
      </c>
      <c r="F570" s="56" t="s">
        <v>107</v>
      </c>
      <c r="G570" s="55">
        <f t="shared" si="76"/>
        <v>532.2</v>
      </c>
      <c r="H570" s="55">
        <f t="shared" si="76"/>
        <v>355.9</v>
      </c>
      <c r="I570" s="226">
        <f t="shared" si="77"/>
        <v>66.87335588124765</v>
      </c>
    </row>
    <row r="571" spans="1:9" ht="12.75">
      <c r="A571" s="27" t="s">
        <v>112</v>
      </c>
      <c r="B571" s="57" t="s">
        <v>421</v>
      </c>
      <c r="C571" s="56" t="s">
        <v>69</v>
      </c>
      <c r="D571" s="56" t="s">
        <v>67</v>
      </c>
      <c r="E571" s="148" t="s">
        <v>519</v>
      </c>
      <c r="F571" s="56" t="s">
        <v>113</v>
      </c>
      <c r="G571" s="55">
        <f t="shared" si="76"/>
        <v>532.2</v>
      </c>
      <c r="H571" s="55">
        <f t="shared" si="76"/>
        <v>355.9</v>
      </c>
      <c r="I571" s="226">
        <f t="shared" si="77"/>
        <v>66.87335588124765</v>
      </c>
    </row>
    <row r="572" spans="1:9" ht="12.75">
      <c r="A572" s="27" t="s">
        <v>116</v>
      </c>
      <c r="B572" s="57" t="s">
        <v>421</v>
      </c>
      <c r="C572" s="56" t="s">
        <v>69</v>
      </c>
      <c r="D572" s="56" t="s">
        <v>67</v>
      </c>
      <c r="E572" s="148" t="s">
        <v>519</v>
      </c>
      <c r="F572" s="56" t="s">
        <v>117</v>
      </c>
      <c r="G572" s="55">
        <f>'МП пр.5'!G108</f>
        <v>532.2</v>
      </c>
      <c r="H572" s="55">
        <f>'МП пр.5'!H108</f>
        <v>355.9</v>
      </c>
      <c r="I572" s="226">
        <f t="shared" si="77"/>
        <v>66.87335588124765</v>
      </c>
    </row>
    <row r="573" spans="1:9" ht="12.75">
      <c r="A573" s="233" t="s">
        <v>805</v>
      </c>
      <c r="B573" s="57" t="s">
        <v>421</v>
      </c>
      <c r="C573" s="56" t="s">
        <v>69</v>
      </c>
      <c r="D573" s="56" t="s">
        <v>67</v>
      </c>
      <c r="E573" s="234" t="s">
        <v>804</v>
      </c>
      <c r="F573" s="56"/>
      <c r="G573" s="55">
        <v>0</v>
      </c>
      <c r="H573" s="55">
        <f>H574</f>
        <v>167.9</v>
      </c>
      <c r="I573" s="226"/>
    </row>
    <row r="574" spans="1:9" ht="12.75">
      <c r="A574" s="27" t="s">
        <v>116</v>
      </c>
      <c r="B574" s="57" t="s">
        <v>421</v>
      </c>
      <c r="C574" s="56" t="s">
        <v>69</v>
      </c>
      <c r="D574" s="56" t="s">
        <v>67</v>
      </c>
      <c r="E574" s="234" t="s">
        <v>804</v>
      </c>
      <c r="F574" s="56" t="s">
        <v>117</v>
      </c>
      <c r="G574" s="55">
        <v>0</v>
      </c>
      <c r="H574" s="55">
        <f>'МП пр.5'!H114</f>
        <v>167.9</v>
      </c>
      <c r="I574" s="226"/>
    </row>
    <row r="575" spans="1:9" ht="12.75">
      <c r="A575" s="108" t="s">
        <v>528</v>
      </c>
      <c r="B575" s="57" t="s">
        <v>421</v>
      </c>
      <c r="C575" s="56" t="s">
        <v>69</v>
      </c>
      <c r="D575" s="56" t="s">
        <v>67</v>
      </c>
      <c r="E575" s="148" t="s">
        <v>529</v>
      </c>
      <c r="F575" s="56"/>
      <c r="G575" s="55">
        <f aca="true" t="shared" si="78" ref="G575:H577">G576</f>
        <v>210</v>
      </c>
      <c r="H575" s="55">
        <f t="shared" si="78"/>
        <v>29.7</v>
      </c>
      <c r="I575" s="226">
        <f t="shared" si="77"/>
        <v>14.142857142857142</v>
      </c>
    </row>
    <row r="576" spans="1:9" ht="26.25">
      <c r="A576" s="27" t="s">
        <v>106</v>
      </c>
      <c r="B576" s="57" t="s">
        <v>421</v>
      </c>
      <c r="C576" s="56" t="s">
        <v>69</v>
      </c>
      <c r="D576" s="56" t="s">
        <v>67</v>
      </c>
      <c r="E576" s="148" t="s">
        <v>529</v>
      </c>
      <c r="F576" s="56" t="s">
        <v>107</v>
      </c>
      <c r="G576" s="55">
        <f t="shared" si="78"/>
        <v>210</v>
      </c>
      <c r="H576" s="55">
        <f t="shared" si="78"/>
        <v>29.7</v>
      </c>
      <c r="I576" s="226">
        <f t="shared" si="77"/>
        <v>14.142857142857142</v>
      </c>
    </row>
    <row r="577" spans="1:9" ht="12.75">
      <c r="A577" s="27" t="s">
        <v>112</v>
      </c>
      <c r="B577" s="57" t="s">
        <v>421</v>
      </c>
      <c r="C577" s="56" t="s">
        <v>69</v>
      </c>
      <c r="D577" s="56" t="s">
        <v>67</v>
      </c>
      <c r="E577" s="148" t="s">
        <v>529</v>
      </c>
      <c r="F577" s="56" t="s">
        <v>113</v>
      </c>
      <c r="G577" s="55">
        <f t="shared" si="78"/>
        <v>210</v>
      </c>
      <c r="H577" s="55">
        <f t="shared" si="78"/>
        <v>29.7</v>
      </c>
      <c r="I577" s="226">
        <f t="shared" si="77"/>
        <v>14.142857142857142</v>
      </c>
    </row>
    <row r="578" spans="1:9" ht="15" customHeight="1">
      <c r="A578" s="27" t="s">
        <v>116</v>
      </c>
      <c r="B578" s="57" t="s">
        <v>421</v>
      </c>
      <c r="C578" s="56" t="s">
        <v>69</v>
      </c>
      <c r="D578" s="56" t="s">
        <v>67</v>
      </c>
      <c r="E578" s="148" t="s">
        <v>529</v>
      </c>
      <c r="F578" s="56" t="s">
        <v>117</v>
      </c>
      <c r="G578" s="55">
        <f>'МП пр.5'!G123</f>
        <v>210</v>
      </c>
      <c r="H578" s="55">
        <f>'МП пр.5'!H123</f>
        <v>29.7</v>
      </c>
      <c r="I578" s="226">
        <f t="shared" si="77"/>
        <v>14.142857142857142</v>
      </c>
    </row>
    <row r="579" spans="1:9" ht="12.75">
      <c r="A579" s="108" t="s">
        <v>530</v>
      </c>
      <c r="B579" s="57" t="s">
        <v>421</v>
      </c>
      <c r="C579" s="56" t="s">
        <v>69</v>
      </c>
      <c r="D579" s="56" t="s">
        <v>67</v>
      </c>
      <c r="E579" s="148" t="s">
        <v>531</v>
      </c>
      <c r="F579" s="56"/>
      <c r="G579" s="55">
        <f aca="true" t="shared" si="79" ref="G579:H581">G580</f>
        <v>35</v>
      </c>
      <c r="H579" s="55">
        <f t="shared" si="79"/>
        <v>35</v>
      </c>
      <c r="I579" s="226">
        <f t="shared" si="77"/>
        <v>100</v>
      </c>
    </row>
    <row r="580" spans="1:9" ht="26.25">
      <c r="A580" s="27" t="s">
        <v>106</v>
      </c>
      <c r="B580" s="57" t="s">
        <v>421</v>
      </c>
      <c r="C580" s="56" t="s">
        <v>69</v>
      </c>
      <c r="D580" s="56" t="s">
        <v>67</v>
      </c>
      <c r="E580" s="148" t="s">
        <v>531</v>
      </c>
      <c r="F580" s="56" t="s">
        <v>107</v>
      </c>
      <c r="G580" s="55">
        <f t="shared" si="79"/>
        <v>35</v>
      </c>
      <c r="H580" s="55">
        <f t="shared" si="79"/>
        <v>35</v>
      </c>
      <c r="I580" s="226">
        <f t="shared" si="77"/>
        <v>100</v>
      </c>
    </row>
    <row r="581" spans="1:9" ht="12.75">
      <c r="A581" s="27" t="s">
        <v>112</v>
      </c>
      <c r="B581" s="57" t="s">
        <v>421</v>
      </c>
      <c r="C581" s="56" t="s">
        <v>69</v>
      </c>
      <c r="D581" s="56" t="s">
        <v>67</v>
      </c>
      <c r="E581" s="148" t="s">
        <v>531</v>
      </c>
      <c r="F581" s="56" t="s">
        <v>113</v>
      </c>
      <c r="G581" s="55">
        <f t="shared" si="79"/>
        <v>35</v>
      </c>
      <c r="H581" s="55">
        <f t="shared" si="79"/>
        <v>35</v>
      </c>
      <c r="I581" s="226">
        <f t="shared" si="77"/>
        <v>100</v>
      </c>
    </row>
    <row r="582" spans="1:9" ht="12.75">
      <c r="A582" s="27" t="s">
        <v>116</v>
      </c>
      <c r="B582" s="57" t="s">
        <v>421</v>
      </c>
      <c r="C582" s="56" t="s">
        <v>69</v>
      </c>
      <c r="D582" s="56" t="s">
        <v>67</v>
      </c>
      <c r="E582" s="148" t="s">
        <v>531</v>
      </c>
      <c r="F582" s="56" t="s">
        <v>117</v>
      </c>
      <c r="G582" s="55">
        <f>'МП пр.5'!G130</f>
        <v>35</v>
      </c>
      <c r="H582" s="55">
        <f>'МП пр.5'!H130</f>
        <v>35</v>
      </c>
      <c r="I582" s="226">
        <f t="shared" si="77"/>
        <v>100</v>
      </c>
    </row>
    <row r="583" spans="1:9" ht="26.25">
      <c r="A583" s="108" t="s">
        <v>520</v>
      </c>
      <c r="B583" s="57" t="s">
        <v>421</v>
      </c>
      <c r="C583" s="57" t="s">
        <v>69</v>
      </c>
      <c r="D583" s="57" t="s">
        <v>67</v>
      </c>
      <c r="E583" s="148" t="s">
        <v>180</v>
      </c>
      <c r="F583" s="57"/>
      <c r="G583" s="55">
        <f>G584</f>
        <v>4953.4</v>
      </c>
      <c r="H583" s="55">
        <f>H584</f>
        <v>1518.8999999999999</v>
      </c>
      <c r="I583" s="226">
        <f t="shared" si="77"/>
        <v>30.663786490087613</v>
      </c>
    </row>
    <row r="584" spans="1:9" ht="26.25">
      <c r="A584" s="108" t="s">
        <v>285</v>
      </c>
      <c r="B584" s="57" t="s">
        <v>421</v>
      </c>
      <c r="C584" s="56" t="s">
        <v>69</v>
      </c>
      <c r="D584" s="56" t="s">
        <v>67</v>
      </c>
      <c r="E584" s="148" t="s">
        <v>331</v>
      </c>
      <c r="F584" s="56"/>
      <c r="G584" s="55">
        <f>G585+G589+G593+G597+G605+G601</f>
        <v>4953.4</v>
      </c>
      <c r="H584" s="55">
        <f>H585+H589+H593+H597+H605+H601</f>
        <v>1518.8999999999999</v>
      </c>
      <c r="I584" s="226">
        <f t="shared" si="77"/>
        <v>30.663786490087613</v>
      </c>
    </row>
    <row r="585" spans="1:9" ht="12.75">
      <c r="A585" s="108" t="s">
        <v>521</v>
      </c>
      <c r="B585" s="57" t="s">
        <v>421</v>
      </c>
      <c r="C585" s="56" t="s">
        <v>69</v>
      </c>
      <c r="D585" s="56" t="s">
        <v>67</v>
      </c>
      <c r="E585" s="148" t="s">
        <v>522</v>
      </c>
      <c r="F585" s="56"/>
      <c r="G585" s="55">
        <f aca="true" t="shared" si="80" ref="G585:H587">G586</f>
        <v>220</v>
      </c>
      <c r="H585" s="55">
        <f t="shared" si="80"/>
        <v>253.8</v>
      </c>
      <c r="I585" s="226">
        <f t="shared" si="77"/>
        <v>115.36363636363637</v>
      </c>
    </row>
    <row r="586" spans="1:9" ht="26.25">
      <c r="A586" s="27" t="s">
        <v>106</v>
      </c>
      <c r="B586" s="57" t="s">
        <v>421</v>
      </c>
      <c r="C586" s="56" t="s">
        <v>69</v>
      </c>
      <c r="D586" s="56" t="s">
        <v>67</v>
      </c>
      <c r="E586" s="148" t="s">
        <v>522</v>
      </c>
      <c r="F586" s="56" t="s">
        <v>107</v>
      </c>
      <c r="G586" s="55">
        <f t="shared" si="80"/>
        <v>220</v>
      </c>
      <c r="H586" s="55">
        <f t="shared" si="80"/>
        <v>253.8</v>
      </c>
      <c r="I586" s="226">
        <f t="shared" si="77"/>
        <v>115.36363636363637</v>
      </c>
    </row>
    <row r="587" spans="1:9" ht="16.5" customHeight="1">
      <c r="A587" s="27" t="s">
        <v>112</v>
      </c>
      <c r="B587" s="57" t="s">
        <v>421</v>
      </c>
      <c r="C587" s="56" t="s">
        <v>69</v>
      </c>
      <c r="D587" s="56" t="s">
        <v>67</v>
      </c>
      <c r="E587" s="148" t="s">
        <v>522</v>
      </c>
      <c r="F587" s="56" t="s">
        <v>113</v>
      </c>
      <c r="G587" s="55">
        <f t="shared" si="80"/>
        <v>220</v>
      </c>
      <c r="H587" s="55">
        <f t="shared" si="80"/>
        <v>253.8</v>
      </c>
      <c r="I587" s="226">
        <f t="shared" si="77"/>
        <v>115.36363636363637</v>
      </c>
    </row>
    <row r="588" spans="1:9" ht="12.75">
      <c r="A588" s="27" t="s">
        <v>116</v>
      </c>
      <c r="B588" s="57" t="s">
        <v>421</v>
      </c>
      <c r="C588" s="56" t="s">
        <v>69</v>
      </c>
      <c r="D588" s="56" t="s">
        <v>67</v>
      </c>
      <c r="E588" s="148" t="s">
        <v>522</v>
      </c>
      <c r="F588" s="56" t="s">
        <v>117</v>
      </c>
      <c r="G588" s="55">
        <f>'МП пр.5'!G418</f>
        <v>220</v>
      </c>
      <c r="H588" s="55">
        <f>'МП пр.5'!H418</f>
        <v>253.8</v>
      </c>
      <c r="I588" s="226">
        <f t="shared" si="77"/>
        <v>115.36363636363637</v>
      </c>
    </row>
    <row r="589" spans="1:9" ht="26.25">
      <c r="A589" s="27" t="s">
        <v>532</v>
      </c>
      <c r="B589" s="57" t="s">
        <v>421</v>
      </c>
      <c r="C589" s="56" t="s">
        <v>69</v>
      </c>
      <c r="D589" s="56" t="s">
        <v>67</v>
      </c>
      <c r="E589" s="56" t="s">
        <v>533</v>
      </c>
      <c r="F589" s="60"/>
      <c r="G589" s="55">
        <f aca="true" t="shared" si="81" ref="G589:H591">G590</f>
        <v>1324.3</v>
      </c>
      <c r="H589" s="55">
        <f t="shared" si="81"/>
        <v>210.5</v>
      </c>
      <c r="I589" s="226">
        <f t="shared" si="77"/>
        <v>15.895189911651439</v>
      </c>
    </row>
    <row r="590" spans="1:9" ht="26.25">
      <c r="A590" s="27" t="s">
        <v>106</v>
      </c>
      <c r="B590" s="57" t="s">
        <v>421</v>
      </c>
      <c r="C590" s="56" t="s">
        <v>69</v>
      </c>
      <c r="D590" s="56" t="s">
        <v>67</v>
      </c>
      <c r="E590" s="56" t="s">
        <v>533</v>
      </c>
      <c r="F590" s="56" t="s">
        <v>107</v>
      </c>
      <c r="G590" s="55">
        <f t="shared" si="81"/>
        <v>1324.3</v>
      </c>
      <c r="H590" s="55">
        <f t="shared" si="81"/>
        <v>210.5</v>
      </c>
      <c r="I590" s="226">
        <f t="shared" si="77"/>
        <v>15.895189911651439</v>
      </c>
    </row>
    <row r="591" spans="1:9" ht="26.25" customHeight="1">
      <c r="A591" s="27" t="s">
        <v>112</v>
      </c>
      <c r="B591" s="57" t="s">
        <v>421</v>
      </c>
      <c r="C591" s="56" t="s">
        <v>69</v>
      </c>
      <c r="D591" s="56" t="s">
        <v>67</v>
      </c>
      <c r="E591" s="56" t="s">
        <v>533</v>
      </c>
      <c r="F591" s="56" t="s">
        <v>113</v>
      </c>
      <c r="G591" s="55">
        <f t="shared" si="81"/>
        <v>1324.3</v>
      </c>
      <c r="H591" s="55">
        <f t="shared" si="81"/>
        <v>210.5</v>
      </c>
      <c r="I591" s="226">
        <f t="shared" si="77"/>
        <v>15.895189911651439</v>
      </c>
    </row>
    <row r="592" spans="1:9" ht="14.25" customHeight="1">
      <c r="A592" s="27" t="s">
        <v>116</v>
      </c>
      <c r="B592" s="57" t="s">
        <v>421</v>
      </c>
      <c r="C592" s="56" t="s">
        <v>69</v>
      </c>
      <c r="D592" s="56" t="s">
        <v>67</v>
      </c>
      <c r="E592" s="56" t="s">
        <v>533</v>
      </c>
      <c r="F592" s="56" t="s">
        <v>117</v>
      </c>
      <c r="G592" s="55">
        <f>'МП пр.5'!G425</f>
        <v>1324.3</v>
      </c>
      <c r="H592" s="55">
        <f>'МП пр.5'!H425</f>
        <v>210.5</v>
      </c>
      <c r="I592" s="226">
        <f t="shared" si="77"/>
        <v>15.895189911651439</v>
      </c>
    </row>
    <row r="593" spans="1:9" ht="26.25">
      <c r="A593" s="27" t="s">
        <v>534</v>
      </c>
      <c r="B593" s="57" t="s">
        <v>421</v>
      </c>
      <c r="C593" s="56" t="s">
        <v>69</v>
      </c>
      <c r="D593" s="56" t="s">
        <v>67</v>
      </c>
      <c r="E593" s="56" t="s">
        <v>535</v>
      </c>
      <c r="F593" s="56"/>
      <c r="G593" s="55">
        <f aca="true" t="shared" si="82" ref="G593:H595">G594</f>
        <v>2516</v>
      </c>
      <c r="H593" s="55">
        <f t="shared" si="82"/>
        <v>741.8</v>
      </c>
      <c r="I593" s="226">
        <f t="shared" si="77"/>
        <v>29.483306836248012</v>
      </c>
    </row>
    <row r="594" spans="1:9" ht="26.25">
      <c r="A594" s="27" t="s">
        <v>106</v>
      </c>
      <c r="B594" s="57" t="s">
        <v>421</v>
      </c>
      <c r="C594" s="56" t="s">
        <v>69</v>
      </c>
      <c r="D594" s="56" t="s">
        <v>67</v>
      </c>
      <c r="E594" s="56" t="s">
        <v>535</v>
      </c>
      <c r="F594" s="56" t="s">
        <v>107</v>
      </c>
      <c r="G594" s="55">
        <f t="shared" si="82"/>
        <v>2516</v>
      </c>
      <c r="H594" s="55">
        <f t="shared" si="82"/>
        <v>741.8</v>
      </c>
      <c r="I594" s="226">
        <f t="shared" si="77"/>
        <v>29.483306836248012</v>
      </c>
    </row>
    <row r="595" spans="1:9" ht="12.75">
      <c r="A595" s="27" t="s">
        <v>112</v>
      </c>
      <c r="B595" s="57" t="s">
        <v>421</v>
      </c>
      <c r="C595" s="56" t="s">
        <v>69</v>
      </c>
      <c r="D595" s="56" t="s">
        <v>67</v>
      </c>
      <c r="E595" s="56" t="s">
        <v>535</v>
      </c>
      <c r="F595" s="56" t="s">
        <v>113</v>
      </c>
      <c r="G595" s="55">
        <f t="shared" si="82"/>
        <v>2516</v>
      </c>
      <c r="H595" s="55">
        <f t="shared" si="82"/>
        <v>741.8</v>
      </c>
      <c r="I595" s="226">
        <f t="shared" si="77"/>
        <v>29.483306836248012</v>
      </c>
    </row>
    <row r="596" spans="1:9" ht="12.75">
      <c r="A596" s="27" t="s">
        <v>116</v>
      </c>
      <c r="B596" s="57" t="s">
        <v>421</v>
      </c>
      <c r="C596" s="56" t="s">
        <v>69</v>
      </c>
      <c r="D596" s="56" t="s">
        <v>67</v>
      </c>
      <c r="E596" s="56" t="s">
        <v>535</v>
      </c>
      <c r="F596" s="56" t="s">
        <v>117</v>
      </c>
      <c r="G596" s="55">
        <f>'МП пр.5'!G432</f>
        <v>2516</v>
      </c>
      <c r="H596" s="55">
        <f>'МП пр.5'!H432</f>
        <v>741.8</v>
      </c>
      <c r="I596" s="226">
        <f t="shared" si="77"/>
        <v>29.483306836248012</v>
      </c>
    </row>
    <row r="597" spans="1:9" ht="39">
      <c r="A597" s="108" t="s">
        <v>536</v>
      </c>
      <c r="B597" s="57" t="s">
        <v>421</v>
      </c>
      <c r="C597" s="56" t="s">
        <v>69</v>
      </c>
      <c r="D597" s="56" t="s">
        <v>67</v>
      </c>
      <c r="E597" s="148" t="s">
        <v>537</v>
      </c>
      <c r="F597" s="56"/>
      <c r="G597" s="55">
        <f aca="true" t="shared" si="83" ref="G597:H599">G598</f>
        <v>510.9</v>
      </c>
      <c r="H597" s="55">
        <f t="shared" si="83"/>
        <v>183.5</v>
      </c>
      <c r="I597" s="226">
        <f t="shared" si="77"/>
        <v>35.91700919945195</v>
      </c>
    </row>
    <row r="598" spans="1:9" ht="26.25">
      <c r="A598" s="27" t="s">
        <v>106</v>
      </c>
      <c r="B598" s="57" t="s">
        <v>421</v>
      </c>
      <c r="C598" s="56" t="s">
        <v>69</v>
      </c>
      <c r="D598" s="56" t="s">
        <v>67</v>
      </c>
      <c r="E598" s="148" t="s">
        <v>537</v>
      </c>
      <c r="F598" s="56" t="s">
        <v>107</v>
      </c>
      <c r="G598" s="55">
        <f t="shared" si="83"/>
        <v>510.9</v>
      </c>
      <c r="H598" s="55">
        <f t="shared" si="83"/>
        <v>183.5</v>
      </c>
      <c r="I598" s="226">
        <f t="shared" si="77"/>
        <v>35.91700919945195</v>
      </c>
    </row>
    <row r="599" spans="1:9" ht="12.75">
      <c r="A599" s="27" t="s">
        <v>112</v>
      </c>
      <c r="B599" s="57" t="s">
        <v>421</v>
      </c>
      <c r="C599" s="56" t="s">
        <v>69</v>
      </c>
      <c r="D599" s="56" t="s">
        <v>67</v>
      </c>
      <c r="E599" s="148" t="s">
        <v>537</v>
      </c>
      <c r="F599" s="56" t="s">
        <v>113</v>
      </c>
      <c r="G599" s="55">
        <f t="shared" si="83"/>
        <v>510.9</v>
      </c>
      <c r="H599" s="55">
        <f t="shared" si="83"/>
        <v>183.5</v>
      </c>
      <c r="I599" s="226">
        <f t="shared" si="77"/>
        <v>35.91700919945195</v>
      </c>
    </row>
    <row r="600" spans="1:9" ht="12.75">
      <c r="A600" s="27" t="s">
        <v>116</v>
      </c>
      <c r="B600" s="57" t="s">
        <v>421</v>
      </c>
      <c r="C600" s="56" t="s">
        <v>69</v>
      </c>
      <c r="D600" s="56" t="s">
        <v>67</v>
      </c>
      <c r="E600" s="148" t="s">
        <v>537</v>
      </c>
      <c r="F600" s="56" t="s">
        <v>117</v>
      </c>
      <c r="G600" s="55">
        <f>'МП пр.5'!G439</f>
        <v>510.9</v>
      </c>
      <c r="H600" s="55">
        <f>'МП пр.5'!H439</f>
        <v>183.5</v>
      </c>
      <c r="I600" s="226">
        <f t="shared" si="77"/>
        <v>35.91700919945195</v>
      </c>
    </row>
    <row r="601" spans="1:9" ht="26.25">
      <c r="A601" s="108" t="s">
        <v>538</v>
      </c>
      <c r="B601" s="57" t="s">
        <v>421</v>
      </c>
      <c r="C601" s="56" t="s">
        <v>69</v>
      </c>
      <c r="D601" s="56" t="s">
        <v>67</v>
      </c>
      <c r="E601" s="148" t="s">
        <v>539</v>
      </c>
      <c r="F601" s="56"/>
      <c r="G601" s="55">
        <f aca="true" t="shared" si="84" ref="G601:H603">G602</f>
        <v>348</v>
      </c>
      <c r="H601" s="55">
        <f t="shared" si="84"/>
        <v>129.3</v>
      </c>
      <c r="I601" s="226">
        <f t="shared" si="77"/>
        <v>37.15517241379311</v>
      </c>
    </row>
    <row r="602" spans="1:9" ht="26.25">
      <c r="A602" s="27" t="s">
        <v>106</v>
      </c>
      <c r="B602" s="57" t="s">
        <v>421</v>
      </c>
      <c r="C602" s="56" t="s">
        <v>69</v>
      </c>
      <c r="D602" s="56" t="s">
        <v>67</v>
      </c>
      <c r="E602" s="148" t="s">
        <v>539</v>
      </c>
      <c r="F602" s="56" t="s">
        <v>107</v>
      </c>
      <c r="G602" s="55">
        <f t="shared" si="84"/>
        <v>348</v>
      </c>
      <c r="H602" s="55">
        <f t="shared" si="84"/>
        <v>129.3</v>
      </c>
      <c r="I602" s="226">
        <f t="shared" si="77"/>
        <v>37.15517241379311</v>
      </c>
    </row>
    <row r="603" spans="1:9" ht="12.75">
      <c r="A603" s="27" t="s">
        <v>112</v>
      </c>
      <c r="B603" s="57" t="s">
        <v>421</v>
      </c>
      <c r="C603" s="56" t="s">
        <v>69</v>
      </c>
      <c r="D603" s="56" t="s">
        <v>67</v>
      </c>
      <c r="E603" s="148" t="s">
        <v>539</v>
      </c>
      <c r="F603" s="56" t="s">
        <v>113</v>
      </c>
      <c r="G603" s="55">
        <f t="shared" si="84"/>
        <v>348</v>
      </c>
      <c r="H603" s="55">
        <f t="shared" si="84"/>
        <v>129.3</v>
      </c>
      <c r="I603" s="226">
        <f t="shared" si="77"/>
        <v>37.15517241379311</v>
      </c>
    </row>
    <row r="604" spans="1:9" ht="12.75">
      <c r="A604" s="27" t="s">
        <v>116</v>
      </c>
      <c r="B604" s="57" t="s">
        <v>421</v>
      </c>
      <c r="C604" s="56" t="s">
        <v>69</v>
      </c>
      <c r="D604" s="56" t="s">
        <v>67</v>
      </c>
      <c r="E604" s="148" t="s">
        <v>539</v>
      </c>
      <c r="F604" s="56" t="s">
        <v>117</v>
      </c>
      <c r="G604" s="55">
        <f>'МП пр.5'!G446</f>
        <v>348</v>
      </c>
      <c r="H604" s="55">
        <f>'МП пр.5'!H446</f>
        <v>129.3</v>
      </c>
      <c r="I604" s="226">
        <f t="shared" si="77"/>
        <v>37.15517241379311</v>
      </c>
    </row>
    <row r="605" spans="1:9" ht="12.75">
      <c r="A605" s="108" t="s">
        <v>297</v>
      </c>
      <c r="B605" s="57" t="s">
        <v>421</v>
      </c>
      <c r="C605" s="56" t="s">
        <v>69</v>
      </c>
      <c r="D605" s="56" t="s">
        <v>67</v>
      </c>
      <c r="E605" s="148" t="s">
        <v>336</v>
      </c>
      <c r="F605" s="56"/>
      <c r="G605" s="55">
        <f aca="true" t="shared" si="85" ref="G605:H607">G606</f>
        <v>34.2</v>
      </c>
      <c r="H605" s="55">
        <f t="shared" si="85"/>
        <v>0</v>
      </c>
      <c r="I605" s="226">
        <f t="shared" si="77"/>
        <v>0</v>
      </c>
    </row>
    <row r="606" spans="1:9" ht="26.25">
      <c r="A606" s="27" t="s">
        <v>106</v>
      </c>
      <c r="B606" s="57" t="s">
        <v>421</v>
      </c>
      <c r="C606" s="56" t="s">
        <v>69</v>
      </c>
      <c r="D606" s="56" t="s">
        <v>67</v>
      </c>
      <c r="E606" s="148" t="s">
        <v>336</v>
      </c>
      <c r="F606" s="56" t="s">
        <v>107</v>
      </c>
      <c r="G606" s="55">
        <f t="shared" si="85"/>
        <v>34.2</v>
      </c>
      <c r="H606" s="55">
        <f t="shared" si="85"/>
        <v>0</v>
      </c>
      <c r="I606" s="226">
        <f t="shared" si="77"/>
        <v>0</v>
      </c>
    </row>
    <row r="607" spans="1:9" ht="12.75">
      <c r="A607" s="27" t="s">
        <v>112</v>
      </c>
      <c r="B607" s="57" t="s">
        <v>421</v>
      </c>
      <c r="C607" s="56" t="s">
        <v>69</v>
      </c>
      <c r="D607" s="56" t="s">
        <v>67</v>
      </c>
      <c r="E607" s="148" t="s">
        <v>336</v>
      </c>
      <c r="F607" s="56" t="s">
        <v>113</v>
      </c>
      <c r="G607" s="55">
        <f t="shared" si="85"/>
        <v>34.2</v>
      </c>
      <c r="H607" s="55">
        <f t="shared" si="85"/>
        <v>0</v>
      </c>
      <c r="I607" s="226">
        <f t="shared" si="77"/>
        <v>0</v>
      </c>
    </row>
    <row r="608" spans="1:9" ht="12.75">
      <c r="A608" s="27" t="s">
        <v>116</v>
      </c>
      <c r="B608" s="57" t="s">
        <v>421</v>
      </c>
      <c r="C608" s="56" t="s">
        <v>69</v>
      </c>
      <c r="D608" s="56" t="s">
        <v>67</v>
      </c>
      <c r="E608" s="148" t="s">
        <v>336</v>
      </c>
      <c r="F608" s="56" t="s">
        <v>117</v>
      </c>
      <c r="G608" s="55">
        <f>'МП пр.5'!G453</f>
        <v>34.2</v>
      </c>
      <c r="H608" s="55">
        <f>'МП пр.5'!H453</f>
        <v>0</v>
      </c>
      <c r="I608" s="226">
        <f t="shared" si="77"/>
        <v>0</v>
      </c>
    </row>
    <row r="609" spans="1:9" ht="26.25">
      <c r="A609" s="108" t="s">
        <v>523</v>
      </c>
      <c r="B609" s="57" t="s">
        <v>421</v>
      </c>
      <c r="C609" s="56" t="s">
        <v>69</v>
      </c>
      <c r="D609" s="56" t="s">
        <v>67</v>
      </c>
      <c r="E609" s="148" t="s">
        <v>183</v>
      </c>
      <c r="F609" s="56"/>
      <c r="G609" s="55">
        <f>G610</f>
        <v>1313.5000000000002</v>
      </c>
      <c r="H609" s="55">
        <f>H610</f>
        <v>873.6</v>
      </c>
      <c r="I609" s="226">
        <f t="shared" si="77"/>
        <v>66.50932622763608</v>
      </c>
    </row>
    <row r="610" spans="1:9" ht="26.25">
      <c r="A610" s="108" t="s">
        <v>256</v>
      </c>
      <c r="B610" s="57" t="s">
        <v>421</v>
      </c>
      <c r="C610" s="56" t="s">
        <v>69</v>
      </c>
      <c r="D610" s="56" t="s">
        <v>67</v>
      </c>
      <c r="E610" s="148" t="s">
        <v>332</v>
      </c>
      <c r="F610" s="56"/>
      <c r="G610" s="55">
        <f>G611+G615+G619+G623+G627</f>
        <v>1313.5000000000002</v>
      </c>
      <c r="H610" s="55">
        <f>H611+H615+H619+H623+H627</f>
        <v>873.6</v>
      </c>
      <c r="I610" s="226">
        <f t="shared" si="77"/>
        <v>66.50932622763608</v>
      </c>
    </row>
    <row r="611" spans="1:9" ht="12.75">
      <c r="A611" s="108" t="s">
        <v>182</v>
      </c>
      <c r="B611" s="57" t="s">
        <v>421</v>
      </c>
      <c r="C611" s="56" t="s">
        <v>69</v>
      </c>
      <c r="D611" s="56" t="s">
        <v>67</v>
      </c>
      <c r="E611" s="148" t="s">
        <v>333</v>
      </c>
      <c r="F611" s="56"/>
      <c r="G611" s="55">
        <f aca="true" t="shared" si="86" ref="G611:H613">G612</f>
        <v>774.2</v>
      </c>
      <c r="H611" s="55">
        <f t="shared" si="86"/>
        <v>772.3</v>
      </c>
      <c r="I611" s="226">
        <f t="shared" si="77"/>
        <v>99.75458537845516</v>
      </c>
    </row>
    <row r="612" spans="1:9" ht="26.25">
      <c r="A612" s="27" t="s">
        <v>106</v>
      </c>
      <c r="B612" s="57" t="s">
        <v>421</v>
      </c>
      <c r="C612" s="56" t="s">
        <v>69</v>
      </c>
      <c r="D612" s="56" t="s">
        <v>67</v>
      </c>
      <c r="E612" s="148" t="s">
        <v>333</v>
      </c>
      <c r="F612" s="56" t="s">
        <v>107</v>
      </c>
      <c r="G612" s="55">
        <f t="shared" si="86"/>
        <v>774.2</v>
      </c>
      <c r="H612" s="55">
        <f t="shared" si="86"/>
        <v>772.3</v>
      </c>
      <c r="I612" s="226">
        <f t="shared" si="77"/>
        <v>99.75458537845516</v>
      </c>
    </row>
    <row r="613" spans="1:9" ht="12.75">
      <c r="A613" s="27" t="s">
        <v>112</v>
      </c>
      <c r="B613" s="57" t="s">
        <v>421</v>
      </c>
      <c r="C613" s="56" t="s">
        <v>69</v>
      </c>
      <c r="D613" s="56" t="s">
        <v>67</v>
      </c>
      <c r="E613" s="148" t="s">
        <v>333</v>
      </c>
      <c r="F613" s="56" t="s">
        <v>113</v>
      </c>
      <c r="G613" s="55">
        <f t="shared" si="86"/>
        <v>774.2</v>
      </c>
      <c r="H613" s="55">
        <f t="shared" si="86"/>
        <v>772.3</v>
      </c>
      <c r="I613" s="226">
        <f t="shared" si="77"/>
        <v>99.75458537845516</v>
      </c>
    </row>
    <row r="614" spans="1:9" ht="12.75">
      <c r="A614" s="27" t="s">
        <v>116</v>
      </c>
      <c r="B614" s="57" t="s">
        <v>421</v>
      </c>
      <c r="C614" s="56" t="s">
        <v>69</v>
      </c>
      <c r="D614" s="56" t="s">
        <v>67</v>
      </c>
      <c r="E614" s="148" t="s">
        <v>333</v>
      </c>
      <c r="F614" s="56" t="s">
        <v>117</v>
      </c>
      <c r="G614" s="55">
        <f>'МП пр.5'!G485</f>
        <v>774.2</v>
      </c>
      <c r="H614" s="55">
        <f>'МП пр.5'!H485</f>
        <v>772.3</v>
      </c>
      <c r="I614" s="226">
        <f t="shared" si="77"/>
        <v>99.75458537845516</v>
      </c>
    </row>
    <row r="615" spans="1:9" ht="12.75">
      <c r="A615" s="108" t="s">
        <v>185</v>
      </c>
      <c r="B615" s="57" t="s">
        <v>421</v>
      </c>
      <c r="C615" s="56" t="s">
        <v>69</v>
      </c>
      <c r="D615" s="56" t="s">
        <v>67</v>
      </c>
      <c r="E615" s="148" t="s">
        <v>337</v>
      </c>
      <c r="F615" s="56"/>
      <c r="G615" s="55">
        <f aca="true" t="shared" si="87" ref="G615:H617">G616</f>
        <v>124.2</v>
      </c>
      <c r="H615" s="55">
        <f t="shared" si="87"/>
        <v>8.7</v>
      </c>
      <c r="I615" s="226">
        <f t="shared" si="77"/>
        <v>7.004830917874395</v>
      </c>
    </row>
    <row r="616" spans="1:9" ht="27" customHeight="1">
      <c r="A616" s="27" t="s">
        <v>106</v>
      </c>
      <c r="B616" s="57" t="s">
        <v>421</v>
      </c>
      <c r="C616" s="56" t="s">
        <v>69</v>
      </c>
      <c r="D616" s="56" t="s">
        <v>67</v>
      </c>
      <c r="E616" s="148" t="s">
        <v>337</v>
      </c>
      <c r="F616" s="56" t="s">
        <v>107</v>
      </c>
      <c r="G616" s="55">
        <f t="shared" si="87"/>
        <v>124.2</v>
      </c>
      <c r="H616" s="55">
        <f t="shared" si="87"/>
        <v>8.7</v>
      </c>
      <c r="I616" s="226">
        <f t="shared" si="77"/>
        <v>7.004830917874395</v>
      </c>
    </row>
    <row r="617" spans="1:9" ht="12.75">
      <c r="A617" s="27" t="s">
        <v>112</v>
      </c>
      <c r="B617" s="57" t="s">
        <v>421</v>
      </c>
      <c r="C617" s="56" t="s">
        <v>69</v>
      </c>
      <c r="D617" s="56" t="s">
        <v>67</v>
      </c>
      <c r="E617" s="148" t="s">
        <v>337</v>
      </c>
      <c r="F617" s="56" t="s">
        <v>113</v>
      </c>
      <c r="G617" s="55">
        <f t="shared" si="87"/>
        <v>124.2</v>
      </c>
      <c r="H617" s="55">
        <f t="shared" si="87"/>
        <v>8.7</v>
      </c>
      <c r="I617" s="226">
        <f t="shared" si="77"/>
        <v>7.004830917874395</v>
      </c>
    </row>
    <row r="618" spans="1:9" ht="12.75">
      <c r="A618" s="27" t="s">
        <v>116</v>
      </c>
      <c r="B618" s="57" t="s">
        <v>421</v>
      </c>
      <c r="C618" s="56" t="s">
        <v>69</v>
      </c>
      <c r="D618" s="56" t="s">
        <v>67</v>
      </c>
      <c r="E618" s="148" t="s">
        <v>337</v>
      </c>
      <c r="F618" s="56" t="s">
        <v>117</v>
      </c>
      <c r="G618" s="55">
        <f>'МП пр.5'!G510</f>
        <v>124.2</v>
      </c>
      <c r="H618" s="55">
        <f>'МП пр.5'!H510</f>
        <v>8.7</v>
      </c>
      <c r="I618" s="226">
        <f t="shared" si="77"/>
        <v>7.004830917874395</v>
      </c>
    </row>
    <row r="619" spans="1:9" ht="26.25">
      <c r="A619" s="108" t="s">
        <v>295</v>
      </c>
      <c r="B619" s="57" t="s">
        <v>421</v>
      </c>
      <c r="C619" s="56" t="s">
        <v>69</v>
      </c>
      <c r="D619" s="56" t="s">
        <v>67</v>
      </c>
      <c r="E619" s="148" t="s">
        <v>334</v>
      </c>
      <c r="F619" s="56"/>
      <c r="G619" s="55">
        <f aca="true" t="shared" si="88" ref="G619:H621">G620</f>
        <v>290.90000000000003</v>
      </c>
      <c r="H619" s="55">
        <f t="shared" si="88"/>
        <v>0</v>
      </c>
      <c r="I619" s="226">
        <f t="shared" si="77"/>
        <v>0</v>
      </c>
    </row>
    <row r="620" spans="1:9" ht="26.25">
      <c r="A620" s="27" t="s">
        <v>106</v>
      </c>
      <c r="B620" s="57" t="s">
        <v>421</v>
      </c>
      <c r="C620" s="56" t="s">
        <v>69</v>
      </c>
      <c r="D620" s="56" t="s">
        <v>67</v>
      </c>
      <c r="E620" s="148" t="s">
        <v>334</v>
      </c>
      <c r="F620" s="56" t="s">
        <v>107</v>
      </c>
      <c r="G620" s="55">
        <f t="shared" si="88"/>
        <v>290.90000000000003</v>
      </c>
      <c r="H620" s="55">
        <f t="shared" si="88"/>
        <v>0</v>
      </c>
      <c r="I620" s="226">
        <f t="shared" si="77"/>
        <v>0</v>
      </c>
    </row>
    <row r="621" spans="1:9" ht="12.75">
      <c r="A621" s="27" t="s">
        <v>112</v>
      </c>
      <c r="B621" s="57" t="s">
        <v>421</v>
      </c>
      <c r="C621" s="56" t="s">
        <v>69</v>
      </c>
      <c r="D621" s="56" t="s">
        <v>67</v>
      </c>
      <c r="E621" s="148" t="s">
        <v>334</v>
      </c>
      <c r="F621" s="56" t="s">
        <v>113</v>
      </c>
      <c r="G621" s="55">
        <f t="shared" si="88"/>
        <v>290.90000000000003</v>
      </c>
      <c r="H621" s="55">
        <f t="shared" si="88"/>
        <v>0</v>
      </c>
      <c r="I621" s="226">
        <f t="shared" si="77"/>
        <v>0</v>
      </c>
    </row>
    <row r="622" spans="1:9" ht="12.75">
      <c r="A622" s="27" t="s">
        <v>116</v>
      </c>
      <c r="B622" s="57" t="s">
        <v>421</v>
      </c>
      <c r="C622" s="56" t="s">
        <v>69</v>
      </c>
      <c r="D622" s="56" t="s">
        <v>67</v>
      </c>
      <c r="E622" s="148" t="s">
        <v>334</v>
      </c>
      <c r="F622" s="56" t="s">
        <v>117</v>
      </c>
      <c r="G622" s="55">
        <f>'МП пр.5'!G557</f>
        <v>290.90000000000003</v>
      </c>
      <c r="H622" s="55">
        <f>'МП пр.5'!H557</f>
        <v>0</v>
      </c>
      <c r="I622" s="226">
        <f t="shared" si="77"/>
        <v>0</v>
      </c>
    </row>
    <row r="623" spans="1:9" ht="26.25">
      <c r="A623" s="108" t="s">
        <v>623</v>
      </c>
      <c r="B623" s="57" t="s">
        <v>421</v>
      </c>
      <c r="C623" s="56" t="s">
        <v>69</v>
      </c>
      <c r="D623" s="56" t="s">
        <v>67</v>
      </c>
      <c r="E623" s="148" t="s">
        <v>335</v>
      </c>
      <c r="F623" s="56"/>
      <c r="G623" s="55">
        <f aca="true" t="shared" si="89" ref="G623:H625">G624</f>
        <v>49.2</v>
      </c>
      <c r="H623" s="55">
        <f t="shared" si="89"/>
        <v>24.6</v>
      </c>
      <c r="I623" s="226">
        <f t="shared" si="77"/>
        <v>50</v>
      </c>
    </row>
    <row r="624" spans="1:9" ht="26.25">
      <c r="A624" s="27" t="s">
        <v>106</v>
      </c>
      <c r="B624" s="57" t="s">
        <v>421</v>
      </c>
      <c r="C624" s="56" t="s">
        <v>69</v>
      </c>
      <c r="D624" s="56" t="s">
        <v>67</v>
      </c>
      <c r="E624" s="148" t="s">
        <v>335</v>
      </c>
      <c r="F624" s="56" t="s">
        <v>107</v>
      </c>
      <c r="G624" s="55">
        <f t="shared" si="89"/>
        <v>49.2</v>
      </c>
      <c r="H624" s="55">
        <f t="shared" si="89"/>
        <v>24.6</v>
      </c>
      <c r="I624" s="226">
        <f t="shared" si="77"/>
        <v>50</v>
      </c>
    </row>
    <row r="625" spans="1:9" ht="12.75">
      <c r="A625" s="27" t="s">
        <v>112</v>
      </c>
      <c r="B625" s="57" t="s">
        <v>421</v>
      </c>
      <c r="C625" s="56" t="s">
        <v>69</v>
      </c>
      <c r="D625" s="56" t="s">
        <v>67</v>
      </c>
      <c r="E625" s="148" t="s">
        <v>335</v>
      </c>
      <c r="F625" s="56" t="s">
        <v>113</v>
      </c>
      <c r="G625" s="55">
        <f t="shared" si="89"/>
        <v>49.2</v>
      </c>
      <c r="H625" s="55">
        <f t="shared" si="89"/>
        <v>24.6</v>
      </c>
      <c r="I625" s="226">
        <f t="shared" si="77"/>
        <v>50</v>
      </c>
    </row>
    <row r="626" spans="1:9" ht="12.75">
      <c r="A626" s="27" t="s">
        <v>116</v>
      </c>
      <c r="B626" s="57" t="s">
        <v>421</v>
      </c>
      <c r="C626" s="56" t="s">
        <v>69</v>
      </c>
      <c r="D626" s="56" t="s">
        <v>67</v>
      </c>
      <c r="E626" s="148" t="s">
        <v>335</v>
      </c>
      <c r="F626" s="56" t="s">
        <v>117</v>
      </c>
      <c r="G626" s="55">
        <f>'МП пр.5'!G574</f>
        <v>49.2</v>
      </c>
      <c r="H626" s="55">
        <f>'МП пр.5'!H574</f>
        <v>24.6</v>
      </c>
      <c r="I626" s="226">
        <f t="shared" si="77"/>
        <v>50</v>
      </c>
    </row>
    <row r="627" spans="1:9" ht="12.75" customHeight="1">
      <c r="A627" s="27" t="s">
        <v>524</v>
      </c>
      <c r="B627" s="57" t="s">
        <v>421</v>
      </c>
      <c r="C627" s="56" t="s">
        <v>69</v>
      </c>
      <c r="D627" s="56" t="s">
        <v>67</v>
      </c>
      <c r="E627" s="148" t="s">
        <v>525</v>
      </c>
      <c r="F627" s="56"/>
      <c r="G627" s="55">
        <f aca="true" t="shared" si="90" ref="G627:H629">G628</f>
        <v>75</v>
      </c>
      <c r="H627" s="55">
        <f t="shared" si="90"/>
        <v>68</v>
      </c>
      <c r="I627" s="226">
        <f t="shared" si="77"/>
        <v>90.66666666666666</v>
      </c>
    </row>
    <row r="628" spans="1:9" ht="26.25">
      <c r="A628" s="27" t="s">
        <v>106</v>
      </c>
      <c r="B628" s="57" t="s">
        <v>421</v>
      </c>
      <c r="C628" s="56" t="s">
        <v>69</v>
      </c>
      <c r="D628" s="56" t="s">
        <v>67</v>
      </c>
      <c r="E628" s="148" t="s">
        <v>525</v>
      </c>
      <c r="F628" s="56" t="s">
        <v>107</v>
      </c>
      <c r="G628" s="55">
        <f t="shared" si="90"/>
        <v>75</v>
      </c>
      <c r="H628" s="55">
        <f t="shared" si="90"/>
        <v>68</v>
      </c>
      <c r="I628" s="226">
        <f t="shared" si="77"/>
        <v>90.66666666666666</v>
      </c>
    </row>
    <row r="629" spans="1:9" ht="12.75">
      <c r="A629" s="27" t="s">
        <v>112</v>
      </c>
      <c r="B629" s="57" t="s">
        <v>421</v>
      </c>
      <c r="C629" s="56" t="s">
        <v>69</v>
      </c>
      <c r="D629" s="56" t="s">
        <v>67</v>
      </c>
      <c r="E629" s="148" t="s">
        <v>525</v>
      </c>
      <c r="F629" s="56" t="s">
        <v>113</v>
      </c>
      <c r="G629" s="55">
        <f t="shared" si="90"/>
        <v>75</v>
      </c>
      <c r="H629" s="55">
        <f t="shared" si="90"/>
        <v>68</v>
      </c>
      <c r="I629" s="226">
        <f t="shared" si="77"/>
        <v>90.66666666666666</v>
      </c>
    </row>
    <row r="630" spans="1:9" ht="12.75">
      <c r="A630" s="27" t="s">
        <v>116</v>
      </c>
      <c r="B630" s="57" t="s">
        <v>421</v>
      </c>
      <c r="C630" s="56" t="s">
        <v>69</v>
      </c>
      <c r="D630" s="56" t="s">
        <v>67</v>
      </c>
      <c r="E630" s="148" t="s">
        <v>525</v>
      </c>
      <c r="F630" s="56" t="s">
        <v>117</v>
      </c>
      <c r="G630" s="55">
        <f>'МП пр.5'!G603</f>
        <v>75</v>
      </c>
      <c r="H630" s="55">
        <f>'МП пр.5'!H603</f>
        <v>68</v>
      </c>
      <c r="I630" s="226">
        <f t="shared" si="77"/>
        <v>90.66666666666666</v>
      </c>
    </row>
    <row r="631" spans="1:9" ht="26.25">
      <c r="A631" s="27" t="s">
        <v>458</v>
      </c>
      <c r="B631" s="57" t="s">
        <v>421</v>
      </c>
      <c r="C631" s="56" t="s">
        <v>69</v>
      </c>
      <c r="D631" s="56" t="s">
        <v>67</v>
      </c>
      <c r="E631" s="56" t="s">
        <v>459</v>
      </c>
      <c r="F631" s="56"/>
      <c r="G631" s="55">
        <f aca="true" t="shared" si="91" ref="G631:H635">G632</f>
        <v>25</v>
      </c>
      <c r="H631" s="55">
        <f t="shared" si="91"/>
        <v>25</v>
      </c>
      <c r="I631" s="226">
        <f t="shared" si="77"/>
        <v>100</v>
      </c>
    </row>
    <row r="632" spans="1:9" ht="25.5" customHeight="1">
      <c r="A632" s="27" t="s">
        <v>470</v>
      </c>
      <c r="B632" s="57" t="s">
        <v>421</v>
      </c>
      <c r="C632" s="56" t="s">
        <v>69</v>
      </c>
      <c r="D632" s="56" t="s">
        <v>67</v>
      </c>
      <c r="E632" s="56" t="s">
        <v>471</v>
      </c>
      <c r="F632" s="56"/>
      <c r="G632" s="129">
        <f t="shared" si="91"/>
        <v>25</v>
      </c>
      <c r="H632" s="129">
        <f t="shared" si="91"/>
        <v>25</v>
      </c>
      <c r="I632" s="226">
        <f t="shared" si="77"/>
        <v>100</v>
      </c>
    </row>
    <row r="633" spans="1:9" ht="27" customHeight="1">
      <c r="A633" s="27" t="s">
        <v>472</v>
      </c>
      <c r="B633" s="57" t="s">
        <v>421</v>
      </c>
      <c r="C633" s="56" t="s">
        <v>69</v>
      </c>
      <c r="D633" s="56" t="s">
        <v>67</v>
      </c>
      <c r="E633" s="56" t="s">
        <v>473</v>
      </c>
      <c r="F633" s="56"/>
      <c r="G633" s="55">
        <f t="shared" si="91"/>
        <v>25</v>
      </c>
      <c r="H633" s="55">
        <f t="shared" si="91"/>
        <v>25</v>
      </c>
      <c r="I633" s="226">
        <f t="shared" si="77"/>
        <v>100</v>
      </c>
    </row>
    <row r="634" spans="1:9" ht="27" customHeight="1">
      <c r="A634" s="27" t="s">
        <v>106</v>
      </c>
      <c r="B634" s="57" t="s">
        <v>421</v>
      </c>
      <c r="C634" s="56" t="s">
        <v>69</v>
      </c>
      <c r="D634" s="56" t="s">
        <v>67</v>
      </c>
      <c r="E634" s="56" t="s">
        <v>473</v>
      </c>
      <c r="F634" s="56" t="s">
        <v>107</v>
      </c>
      <c r="G634" s="55">
        <f t="shared" si="91"/>
        <v>25</v>
      </c>
      <c r="H634" s="55">
        <f t="shared" si="91"/>
        <v>25</v>
      </c>
      <c r="I634" s="226">
        <f t="shared" si="77"/>
        <v>100</v>
      </c>
    </row>
    <row r="635" spans="1:9" ht="16.5" customHeight="1">
      <c r="A635" s="27" t="s">
        <v>112</v>
      </c>
      <c r="B635" s="57" t="s">
        <v>421</v>
      </c>
      <c r="C635" s="56" t="s">
        <v>69</v>
      </c>
      <c r="D635" s="56" t="s">
        <v>67</v>
      </c>
      <c r="E635" s="56" t="s">
        <v>473</v>
      </c>
      <c r="F635" s="56" t="s">
        <v>113</v>
      </c>
      <c r="G635" s="55">
        <f t="shared" si="91"/>
        <v>25</v>
      </c>
      <c r="H635" s="55">
        <f t="shared" si="91"/>
        <v>25</v>
      </c>
      <c r="I635" s="226">
        <f aca="true" t="shared" si="92" ref="I635:I698">H635/G635*100</f>
        <v>100</v>
      </c>
    </row>
    <row r="636" spans="1:9" ht="14.25" customHeight="1">
      <c r="A636" s="27" t="s">
        <v>116</v>
      </c>
      <c r="B636" s="57" t="s">
        <v>421</v>
      </c>
      <c r="C636" s="56" t="s">
        <v>69</v>
      </c>
      <c r="D636" s="56" t="s">
        <v>67</v>
      </c>
      <c r="E636" s="56" t="s">
        <v>473</v>
      </c>
      <c r="F636" s="56" t="s">
        <v>117</v>
      </c>
      <c r="G636" s="55">
        <f>'МП пр.5'!G60</f>
        <v>25</v>
      </c>
      <c r="H636" s="55">
        <f>'МП пр.5'!H60</f>
        <v>25</v>
      </c>
      <c r="I636" s="226">
        <f t="shared" si="92"/>
        <v>100</v>
      </c>
    </row>
    <row r="637" spans="1:9" ht="12.75">
      <c r="A637" s="27" t="s">
        <v>367</v>
      </c>
      <c r="B637" s="57" t="s">
        <v>421</v>
      </c>
      <c r="C637" s="56" t="s">
        <v>69</v>
      </c>
      <c r="D637" s="56" t="s">
        <v>67</v>
      </c>
      <c r="E637" s="56" t="s">
        <v>219</v>
      </c>
      <c r="F637" s="56"/>
      <c r="G637" s="55">
        <f>G638</f>
        <v>4207</v>
      </c>
      <c r="H637" s="55">
        <f>H638</f>
        <v>4013.1</v>
      </c>
      <c r="I637" s="226">
        <f t="shared" si="92"/>
        <v>95.3910149750416</v>
      </c>
    </row>
    <row r="638" spans="1:9" ht="12.75">
      <c r="A638" s="27" t="s">
        <v>370</v>
      </c>
      <c r="B638" s="57" t="s">
        <v>421</v>
      </c>
      <c r="C638" s="56" t="s">
        <v>69</v>
      </c>
      <c r="D638" s="56" t="s">
        <v>67</v>
      </c>
      <c r="E638" s="56" t="s">
        <v>365</v>
      </c>
      <c r="F638" s="56"/>
      <c r="G638" s="55">
        <f>G639+G643</f>
        <v>4207</v>
      </c>
      <c r="H638" s="55">
        <f>H639+H643</f>
        <v>4013.1</v>
      </c>
      <c r="I638" s="226">
        <f t="shared" si="92"/>
        <v>95.3910149750416</v>
      </c>
    </row>
    <row r="639" spans="1:9" ht="63.75" customHeight="1">
      <c r="A639" s="27" t="s">
        <v>292</v>
      </c>
      <c r="B639" s="57" t="s">
        <v>421</v>
      </c>
      <c r="C639" s="56" t="s">
        <v>69</v>
      </c>
      <c r="D639" s="56" t="s">
        <v>67</v>
      </c>
      <c r="E639" s="56" t="s">
        <v>366</v>
      </c>
      <c r="F639" s="56"/>
      <c r="G639" s="55">
        <f aca="true" t="shared" si="93" ref="G639:H641">G640</f>
        <v>3800</v>
      </c>
      <c r="H639" s="55">
        <f t="shared" si="93"/>
        <v>3700</v>
      </c>
      <c r="I639" s="226">
        <f t="shared" si="92"/>
        <v>97.36842105263158</v>
      </c>
    </row>
    <row r="640" spans="1:9" ht="26.25">
      <c r="A640" s="27" t="s">
        <v>106</v>
      </c>
      <c r="B640" s="57" t="s">
        <v>421</v>
      </c>
      <c r="C640" s="56" t="s">
        <v>69</v>
      </c>
      <c r="D640" s="56" t="s">
        <v>67</v>
      </c>
      <c r="E640" s="56" t="s">
        <v>366</v>
      </c>
      <c r="F640" s="56" t="s">
        <v>107</v>
      </c>
      <c r="G640" s="55">
        <f t="shared" si="93"/>
        <v>3800</v>
      </c>
      <c r="H640" s="55">
        <f t="shared" si="93"/>
        <v>3700</v>
      </c>
      <c r="I640" s="226">
        <f t="shared" si="92"/>
        <v>97.36842105263158</v>
      </c>
    </row>
    <row r="641" spans="1:9" ht="12.75">
      <c r="A641" s="27" t="s">
        <v>112</v>
      </c>
      <c r="B641" s="57" t="s">
        <v>421</v>
      </c>
      <c r="C641" s="56" t="s">
        <v>69</v>
      </c>
      <c r="D641" s="56" t="s">
        <v>67</v>
      </c>
      <c r="E641" s="56" t="s">
        <v>366</v>
      </c>
      <c r="F641" s="56" t="s">
        <v>113</v>
      </c>
      <c r="G641" s="55">
        <f t="shared" si="93"/>
        <v>3800</v>
      </c>
      <c r="H641" s="55">
        <f t="shared" si="93"/>
        <v>3700</v>
      </c>
      <c r="I641" s="226">
        <f t="shared" si="92"/>
        <v>97.36842105263158</v>
      </c>
    </row>
    <row r="642" spans="1:9" ht="12.75">
      <c r="A642" s="27" t="s">
        <v>116</v>
      </c>
      <c r="B642" s="57" t="s">
        <v>421</v>
      </c>
      <c r="C642" s="56" t="s">
        <v>69</v>
      </c>
      <c r="D642" s="56" t="s">
        <v>67</v>
      </c>
      <c r="E642" s="56" t="s">
        <v>366</v>
      </c>
      <c r="F642" s="56" t="s">
        <v>117</v>
      </c>
      <c r="G642" s="55">
        <v>3800</v>
      </c>
      <c r="H642" s="55">
        <v>3700</v>
      </c>
      <c r="I642" s="226">
        <f t="shared" si="92"/>
        <v>97.36842105263158</v>
      </c>
    </row>
    <row r="643" spans="1:9" ht="12.75">
      <c r="A643" s="27" t="s">
        <v>239</v>
      </c>
      <c r="B643" s="57" t="s">
        <v>421</v>
      </c>
      <c r="C643" s="56" t="s">
        <v>69</v>
      </c>
      <c r="D643" s="56" t="s">
        <v>67</v>
      </c>
      <c r="E643" s="56" t="s">
        <v>369</v>
      </c>
      <c r="F643" s="56"/>
      <c r="G643" s="55">
        <f aca="true" t="shared" si="94" ref="G643:H645">G644</f>
        <v>407</v>
      </c>
      <c r="H643" s="55">
        <f t="shared" si="94"/>
        <v>313.1</v>
      </c>
      <c r="I643" s="226">
        <f t="shared" si="92"/>
        <v>76.92874692874693</v>
      </c>
    </row>
    <row r="644" spans="1:9" ht="26.25">
      <c r="A644" s="27" t="s">
        <v>106</v>
      </c>
      <c r="B644" s="57" t="s">
        <v>421</v>
      </c>
      <c r="C644" s="56" t="s">
        <v>69</v>
      </c>
      <c r="D644" s="56" t="s">
        <v>67</v>
      </c>
      <c r="E644" s="56" t="s">
        <v>369</v>
      </c>
      <c r="F644" s="56" t="s">
        <v>107</v>
      </c>
      <c r="G644" s="55">
        <f t="shared" si="94"/>
        <v>407</v>
      </c>
      <c r="H644" s="55">
        <f t="shared" si="94"/>
        <v>313.1</v>
      </c>
      <c r="I644" s="226">
        <f t="shared" si="92"/>
        <v>76.92874692874693</v>
      </c>
    </row>
    <row r="645" spans="1:9" ht="12.75">
      <c r="A645" s="27" t="s">
        <v>112</v>
      </c>
      <c r="B645" s="57" t="s">
        <v>421</v>
      </c>
      <c r="C645" s="56" t="s">
        <v>69</v>
      </c>
      <c r="D645" s="56" t="s">
        <v>67</v>
      </c>
      <c r="E645" s="56" t="s">
        <v>369</v>
      </c>
      <c r="F645" s="56" t="s">
        <v>113</v>
      </c>
      <c r="G645" s="55">
        <f t="shared" si="94"/>
        <v>407</v>
      </c>
      <c r="H645" s="55">
        <f t="shared" si="94"/>
        <v>313.1</v>
      </c>
      <c r="I645" s="226">
        <f t="shared" si="92"/>
        <v>76.92874692874693</v>
      </c>
    </row>
    <row r="646" spans="1:9" ht="12.75">
      <c r="A646" s="27" t="s">
        <v>116</v>
      </c>
      <c r="B646" s="57" t="s">
        <v>421</v>
      </c>
      <c r="C646" s="56" t="s">
        <v>69</v>
      </c>
      <c r="D646" s="56" t="s">
        <v>67</v>
      </c>
      <c r="E646" s="56" t="s">
        <v>369</v>
      </c>
      <c r="F646" s="56" t="s">
        <v>117</v>
      </c>
      <c r="G646" s="55">
        <v>407</v>
      </c>
      <c r="H646" s="55">
        <v>313.1</v>
      </c>
      <c r="I646" s="226">
        <f t="shared" si="92"/>
        <v>76.92874692874693</v>
      </c>
    </row>
    <row r="647" spans="1:9" ht="12.75">
      <c r="A647" s="27" t="s">
        <v>60</v>
      </c>
      <c r="B647" s="57" t="s">
        <v>421</v>
      </c>
      <c r="C647" s="56" t="s">
        <v>69</v>
      </c>
      <c r="D647" s="56" t="s">
        <v>67</v>
      </c>
      <c r="E647" s="56" t="s">
        <v>231</v>
      </c>
      <c r="F647" s="56"/>
      <c r="G647" s="55">
        <f aca="true" t="shared" si="95" ref="G647:H650">G648</f>
        <v>34749.8</v>
      </c>
      <c r="H647" s="55">
        <f t="shared" si="95"/>
        <v>19229.5</v>
      </c>
      <c r="I647" s="226">
        <f t="shared" si="92"/>
        <v>55.337009133865514</v>
      </c>
    </row>
    <row r="648" spans="1:9" ht="39">
      <c r="A648" s="27" t="s">
        <v>482</v>
      </c>
      <c r="B648" s="57" t="s">
        <v>421</v>
      </c>
      <c r="C648" s="56" t="s">
        <v>69</v>
      </c>
      <c r="D648" s="56" t="s">
        <v>67</v>
      </c>
      <c r="E648" s="56" t="s">
        <v>378</v>
      </c>
      <c r="F648" s="56"/>
      <c r="G648" s="55">
        <f t="shared" si="95"/>
        <v>34749.8</v>
      </c>
      <c r="H648" s="55">
        <f t="shared" si="95"/>
        <v>19229.5</v>
      </c>
      <c r="I648" s="226">
        <f t="shared" si="92"/>
        <v>55.337009133865514</v>
      </c>
    </row>
    <row r="649" spans="1:9" ht="15.75" customHeight="1">
      <c r="A649" s="27" t="s">
        <v>254</v>
      </c>
      <c r="B649" s="57" t="s">
        <v>421</v>
      </c>
      <c r="C649" s="56" t="s">
        <v>69</v>
      </c>
      <c r="D649" s="56" t="s">
        <v>67</v>
      </c>
      <c r="E649" s="56" t="s">
        <v>379</v>
      </c>
      <c r="F649" s="56"/>
      <c r="G649" s="55">
        <f t="shared" si="95"/>
        <v>34749.8</v>
      </c>
      <c r="H649" s="55">
        <f t="shared" si="95"/>
        <v>19229.5</v>
      </c>
      <c r="I649" s="226">
        <f t="shared" si="92"/>
        <v>55.337009133865514</v>
      </c>
    </row>
    <row r="650" spans="1:9" ht="26.25">
      <c r="A650" s="27" t="s">
        <v>106</v>
      </c>
      <c r="B650" s="57" t="s">
        <v>421</v>
      </c>
      <c r="C650" s="56" t="s">
        <v>69</v>
      </c>
      <c r="D650" s="56" t="s">
        <v>67</v>
      </c>
      <c r="E650" s="56" t="s">
        <v>379</v>
      </c>
      <c r="F650" s="56" t="s">
        <v>107</v>
      </c>
      <c r="G650" s="55">
        <f t="shared" si="95"/>
        <v>34749.8</v>
      </c>
      <c r="H650" s="55">
        <f t="shared" si="95"/>
        <v>19229.5</v>
      </c>
      <c r="I650" s="226">
        <f t="shared" si="92"/>
        <v>55.337009133865514</v>
      </c>
    </row>
    <row r="651" spans="1:9" ht="12.75">
      <c r="A651" s="27" t="s">
        <v>112</v>
      </c>
      <c r="B651" s="57" t="s">
        <v>421</v>
      </c>
      <c r="C651" s="56" t="s">
        <v>69</v>
      </c>
      <c r="D651" s="56" t="s">
        <v>67</v>
      </c>
      <c r="E651" s="56" t="s">
        <v>379</v>
      </c>
      <c r="F651" s="56" t="s">
        <v>113</v>
      </c>
      <c r="G651" s="55">
        <f>G652+G653</f>
        <v>34749.8</v>
      </c>
      <c r="H651" s="55">
        <f>H652+H653</f>
        <v>19229.5</v>
      </c>
      <c r="I651" s="226">
        <f t="shared" si="92"/>
        <v>55.337009133865514</v>
      </c>
    </row>
    <row r="652" spans="1:9" ht="39">
      <c r="A652" s="27" t="s">
        <v>114</v>
      </c>
      <c r="B652" s="57" t="s">
        <v>421</v>
      </c>
      <c r="C652" s="56" t="s">
        <v>69</v>
      </c>
      <c r="D652" s="56" t="s">
        <v>67</v>
      </c>
      <c r="E652" s="56" t="s">
        <v>379</v>
      </c>
      <c r="F652" s="56" t="s">
        <v>115</v>
      </c>
      <c r="G652" s="55">
        <v>32599.8</v>
      </c>
      <c r="H652" s="55">
        <v>17298</v>
      </c>
      <c r="I652" s="226">
        <f t="shared" si="92"/>
        <v>53.06167522500138</v>
      </c>
    </row>
    <row r="653" spans="1:9" ht="12.75">
      <c r="A653" s="27" t="s">
        <v>116</v>
      </c>
      <c r="B653" s="57" t="s">
        <v>421</v>
      </c>
      <c r="C653" s="56" t="s">
        <v>69</v>
      </c>
      <c r="D653" s="56" t="s">
        <v>67</v>
      </c>
      <c r="E653" s="56" t="s">
        <v>379</v>
      </c>
      <c r="F653" s="56" t="s">
        <v>117</v>
      </c>
      <c r="G653" s="55">
        <f>1350+800</f>
        <v>2150</v>
      </c>
      <c r="H653" s="55">
        <v>1931.5</v>
      </c>
      <c r="I653" s="226">
        <f t="shared" si="92"/>
        <v>89.83720930232558</v>
      </c>
    </row>
    <row r="654" spans="1:9" ht="20.25" customHeight="1">
      <c r="A654" s="58" t="s">
        <v>540</v>
      </c>
      <c r="B654" s="59" t="s">
        <v>421</v>
      </c>
      <c r="C654" s="60" t="s">
        <v>69</v>
      </c>
      <c r="D654" s="60" t="s">
        <v>70</v>
      </c>
      <c r="E654" s="60"/>
      <c r="F654" s="60"/>
      <c r="G654" s="61">
        <f>G655+G669+G675+G693+G699+G709</f>
        <v>31319.6</v>
      </c>
      <c r="H654" s="61">
        <f>H655+H669+H675+H693+H699+H709</f>
        <v>20729.300000000003</v>
      </c>
      <c r="I654" s="228">
        <f t="shared" si="92"/>
        <v>66.1863497618105</v>
      </c>
    </row>
    <row r="655" spans="1:9" ht="26.25">
      <c r="A655" s="108" t="s">
        <v>453</v>
      </c>
      <c r="B655" s="57" t="s">
        <v>421</v>
      </c>
      <c r="C655" s="56" t="s">
        <v>69</v>
      </c>
      <c r="D655" s="56" t="s">
        <v>70</v>
      </c>
      <c r="E655" s="56" t="s">
        <v>194</v>
      </c>
      <c r="F655" s="60"/>
      <c r="G655" s="55">
        <f>G656</f>
        <v>1691.5</v>
      </c>
      <c r="H655" s="55">
        <f>H656</f>
        <v>1046.3000000000002</v>
      </c>
      <c r="I655" s="226">
        <f t="shared" si="92"/>
        <v>61.856340526160224</v>
      </c>
    </row>
    <row r="656" spans="1:9" ht="15" customHeight="1">
      <c r="A656" s="27" t="s">
        <v>750</v>
      </c>
      <c r="B656" s="57" t="s">
        <v>421</v>
      </c>
      <c r="C656" s="56" t="s">
        <v>69</v>
      </c>
      <c r="D656" s="56" t="s">
        <v>70</v>
      </c>
      <c r="E656" s="56" t="s">
        <v>627</v>
      </c>
      <c r="F656" s="60"/>
      <c r="G656" s="55">
        <f>G657+G661+G665</f>
        <v>1691.5</v>
      </c>
      <c r="H656" s="55">
        <f>H657+H661+H665</f>
        <v>1046.3000000000002</v>
      </c>
      <c r="I656" s="226">
        <f t="shared" si="92"/>
        <v>61.856340526160224</v>
      </c>
    </row>
    <row r="657" spans="1:9" ht="42" customHeight="1">
      <c r="A657" s="27" t="s">
        <v>513</v>
      </c>
      <c r="B657" s="57" t="s">
        <v>421</v>
      </c>
      <c r="C657" s="56" t="s">
        <v>69</v>
      </c>
      <c r="D657" s="56" t="s">
        <v>70</v>
      </c>
      <c r="E657" s="56" t="s">
        <v>628</v>
      </c>
      <c r="F657" s="56"/>
      <c r="G657" s="55">
        <f aca="true" t="shared" si="96" ref="G657:H659">G658</f>
        <v>171.5</v>
      </c>
      <c r="H657" s="55">
        <f t="shared" si="96"/>
        <v>64.4</v>
      </c>
      <c r="I657" s="226">
        <f t="shared" si="92"/>
        <v>37.55102040816327</v>
      </c>
    </row>
    <row r="658" spans="1:9" ht="26.25">
      <c r="A658" s="27" t="s">
        <v>106</v>
      </c>
      <c r="B658" s="57" t="s">
        <v>421</v>
      </c>
      <c r="C658" s="56" t="s">
        <v>69</v>
      </c>
      <c r="D658" s="56" t="s">
        <v>70</v>
      </c>
      <c r="E658" s="56" t="s">
        <v>628</v>
      </c>
      <c r="F658" s="56" t="s">
        <v>107</v>
      </c>
      <c r="G658" s="55">
        <f t="shared" si="96"/>
        <v>171.5</v>
      </c>
      <c r="H658" s="55">
        <f t="shared" si="96"/>
        <v>64.4</v>
      </c>
      <c r="I658" s="226">
        <f t="shared" si="92"/>
        <v>37.55102040816327</v>
      </c>
    </row>
    <row r="659" spans="1:9" ht="12.75">
      <c r="A659" s="27" t="s">
        <v>112</v>
      </c>
      <c r="B659" s="57" t="s">
        <v>421</v>
      </c>
      <c r="C659" s="56" t="s">
        <v>69</v>
      </c>
      <c r="D659" s="56" t="s">
        <v>70</v>
      </c>
      <c r="E659" s="56" t="s">
        <v>628</v>
      </c>
      <c r="F659" s="56" t="s">
        <v>113</v>
      </c>
      <c r="G659" s="55">
        <f t="shared" si="96"/>
        <v>171.5</v>
      </c>
      <c r="H659" s="55">
        <f t="shared" si="96"/>
        <v>64.4</v>
      </c>
      <c r="I659" s="226">
        <f t="shared" si="92"/>
        <v>37.55102040816327</v>
      </c>
    </row>
    <row r="660" spans="1:9" ht="39">
      <c r="A660" s="27" t="s">
        <v>114</v>
      </c>
      <c r="B660" s="57" t="s">
        <v>421</v>
      </c>
      <c r="C660" s="56" t="s">
        <v>69</v>
      </c>
      <c r="D660" s="56" t="s">
        <v>70</v>
      </c>
      <c r="E660" s="56" t="s">
        <v>628</v>
      </c>
      <c r="F660" s="56" t="s">
        <v>115</v>
      </c>
      <c r="G660" s="55">
        <f>'МП пр.5'!G174</f>
        <v>171.5</v>
      </c>
      <c r="H660" s="55">
        <f>'МП пр.5'!H174</f>
        <v>64.4</v>
      </c>
      <c r="I660" s="226">
        <f t="shared" si="92"/>
        <v>37.55102040816327</v>
      </c>
    </row>
    <row r="661" spans="1:9" ht="52.5">
      <c r="A661" s="27" t="s">
        <v>514</v>
      </c>
      <c r="B661" s="57" t="s">
        <v>421</v>
      </c>
      <c r="C661" s="56" t="s">
        <v>69</v>
      </c>
      <c r="D661" s="56" t="s">
        <v>70</v>
      </c>
      <c r="E661" s="56" t="s">
        <v>629</v>
      </c>
      <c r="F661" s="56"/>
      <c r="G661" s="55">
        <f aca="true" t="shared" si="97" ref="G661:H663">G662</f>
        <v>679.8</v>
      </c>
      <c r="H661" s="55">
        <f t="shared" si="97"/>
        <v>299.7</v>
      </c>
      <c r="I661" s="226">
        <f t="shared" si="92"/>
        <v>44.0864960282436</v>
      </c>
    </row>
    <row r="662" spans="1:9" ht="26.25">
      <c r="A662" s="27" t="s">
        <v>106</v>
      </c>
      <c r="B662" s="57" t="s">
        <v>421</v>
      </c>
      <c r="C662" s="56" t="s">
        <v>69</v>
      </c>
      <c r="D662" s="56" t="s">
        <v>70</v>
      </c>
      <c r="E662" s="56" t="s">
        <v>629</v>
      </c>
      <c r="F662" s="56" t="s">
        <v>107</v>
      </c>
      <c r="G662" s="55">
        <f t="shared" si="97"/>
        <v>679.8</v>
      </c>
      <c r="H662" s="55">
        <f t="shared" si="97"/>
        <v>299.7</v>
      </c>
      <c r="I662" s="226">
        <f t="shared" si="92"/>
        <v>44.0864960282436</v>
      </c>
    </row>
    <row r="663" spans="1:9" ht="12.75">
      <c r="A663" s="27" t="s">
        <v>112</v>
      </c>
      <c r="B663" s="57" t="s">
        <v>421</v>
      </c>
      <c r="C663" s="56" t="s">
        <v>69</v>
      </c>
      <c r="D663" s="56" t="s">
        <v>70</v>
      </c>
      <c r="E663" s="56" t="s">
        <v>629</v>
      </c>
      <c r="F663" s="56" t="s">
        <v>113</v>
      </c>
      <c r="G663" s="55">
        <f t="shared" si="97"/>
        <v>679.8</v>
      </c>
      <c r="H663" s="55">
        <f t="shared" si="97"/>
        <v>299.7</v>
      </c>
      <c r="I663" s="226">
        <f t="shared" si="92"/>
        <v>44.0864960282436</v>
      </c>
    </row>
    <row r="664" spans="1:9" ht="39">
      <c r="A664" s="27" t="s">
        <v>114</v>
      </c>
      <c r="B664" s="57" t="s">
        <v>421</v>
      </c>
      <c r="C664" s="56" t="s">
        <v>69</v>
      </c>
      <c r="D664" s="56" t="s">
        <v>70</v>
      </c>
      <c r="E664" s="56" t="s">
        <v>629</v>
      </c>
      <c r="F664" s="56" t="s">
        <v>115</v>
      </c>
      <c r="G664" s="55">
        <f>'МП пр.5'!G192</f>
        <v>679.8</v>
      </c>
      <c r="H664" s="55">
        <f>'МП пр.5'!H192</f>
        <v>299.7</v>
      </c>
      <c r="I664" s="226">
        <f t="shared" si="92"/>
        <v>44.0864960282436</v>
      </c>
    </row>
    <row r="665" spans="1:9" ht="52.5">
      <c r="A665" s="27" t="s">
        <v>516</v>
      </c>
      <c r="B665" s="57" t="s">
        <v>421</v>
      </c>
      <c r="C665" s="56" t="s">
        <v>69</v>
      </c>
      <c r="D665" s="56" t="s">
        <v>70</v>
      </c>
      <c r="E665" s="56" t="s">
        <v>631</v>
      </c>
      <c r="F665" s="56"/>
      <c r="G665" s="55">
        <f aca="true" t="shared" si="98" ref="G665:H667">G666</f>
        <v>840.2</v>
      </c>
      <c r="H665" s="55">
        <f t="shared" si="98"/>
        <v>682.2</v>
      </c>
      <c r="I665" s="226">
        <f t="shared" si="92"/>
        <v>81.19495358248037</v>
      </c>
    </row>
    <row r="666" spans="1:9" ht="26.25">
      <c r="A666" s="27" t="s">
        <v>106</v>
      </c>
      <c r="B666" s="57" t="s">
        <v>421</v>
      </c>
      <c r="C666" s="56" t="s">
        <v>69</v>
      </c>
      <c r="D666" s="56" t="s">
        <v>70</v>
      </c>
      <c r="E666" s="56" t="s">
        <v>631</v>
      </c>
      <c r="F666" s="56" t="s">
        <v>107</v>
      </c>
      <c r="G666" s="55">
        <f t="shared" si="98"/>
        <v>840.2</v>
      </c>
      <c r="H666" s="55">
        <f t="shared" si="98"/>
        <v>682.2</v>
      </c>
      <c r="I666" s="226">
        <f t="shared" si="92"/>
        <v>81.19495358248037</v>
      </c>
    </row>
    <row r="667" spans="1:9" ht="12.75">
      <c r="A667" s="27" t="s">
        <v>112</v>
      </c>
      <c r="B667" s="57" t="s">
        <v>421</v>
      </c>
      <c r="C667" s="56" t="s">
        <v>69</v>
      </c>
      <c r="D667" s="56" t="s">
        <v>70</v>
      </c>
      <c r="E667" s="56" t="s">
        <v>631</v>
      </c>
      <c r="F667" s="56" t="s">
        <v>113</v>
      </c>
      <c r="G667" s="55">
        <f t="shared" si="98"/>
        <v>840.2</v>
      </c>
      <c r="H667" s="55">
        <f t="shared" si="98"/>
        <v>682.2</v>
      </c>
      <c r="I667" s="226">
        <f t="shared" si="92"/>
        <v>81.19495358248037</v>
      </c>
    </row>
    <row r="668" spans="1:9" ht="12.75">
      <c r="A668" s="27" t="s">
        <v>116</v>
      </c>
      <c r="B668" s="57" t="s">
        <v>421</v>
      </c>
      <c r="C668" s="56" t="s">
        <v>69</v>
      </c>
      <c r="D668" s="56" t="s">
        <v>70</v>
      </c>
      <c r="E668" s="56" t="s">
        <v>631</v>
      </c>
      <c r="F668" s="56" t="s">
        <v>117</v>
      </c>
      <c r="G668" s="55">
        <f>'МП пр.5'!G224</f>
        <v>840.2</v>
      </c>
      <c r="H668" s="55">
        <f>'МП пр.5'!H224</f>
        <v>682.2</v>
      </c>
      <c r="I668" s="226">
        <f t="shared" si="92"/>
        <v>81.19495358248037</v>
      </c>
    </row>
    <row r="669" spans="1:9" ht="26.25">
      <c r="A669" s="108" t="s">
        <v>517</v>
      </c>
      <c r="B669" s="57" t="s">
        <v>421</v>
      </c>
      <c r="C669" s="56" t="s">
        <v>69</v>
      </c>
      <c r="D669" s="57" t="s">
        <v>70</v>
      </c>
      <c r="E669" s="148" t="s">
        <v>179</v>
      </c>
      <c r="F669" s="56"/>
      <c r="G669" s="55">
        <f aca="true" t="shared" si="99" ref="G669:H673">G670</f>
        <v>103</v>
      </c>
      <c r="H669" s="55">
        <f t="shared" si="99"/>
        <v>72.5</v>
      </c>
      <c r="I669" s="226">
        <f t="shared" si="92"/>
        <v>70.3883495145631</v>
      </c>
    </row>
    <row r="670" spans="1:9" ht="26.25">
      <c r="A670" s="108" t="s">
        <v>296</v>
      </c>
      <c r="B670" s="57" t="s">
        <v>421</v>
      </c>
      <c r="C670" s="56" t="s">
        <v>69</v>
      </c>
      <c r="D670" s="56" t="s">
        <v>70</v>
      </c>
      <c r="E670" s="148" t="s">
        <v>518</v>
      </c>
      <c r="F670" s="56"/>
      <c r="G670" s="55">
        <f t="shared" si="99"/>
        <v>103</v>
      </c>
      <c r="H670" s="55">
        <f t="shared" si="99"/>
        <v>72.5</v>
      </c>
      <c r="I670" s="226">
        <f t="shared" si="92"/>
        <v>70.3883495145631</v>
      </c>
    </row>
    <row r="671" spans="1:9" ht="12.75">
      <c r="A671" s="108" t="s">
        <v>178</v>
      </c>
      <c r="B671" s="57" t="s">
        <v>421</v>
      </c>
      <c r="C671" s="56" t="s">
        <v>69</v>
      </c>
      <c r="D671" s="56" t="s">
        <v>70</v>
      </c>
      <c r="E671" s="148" t="s">
        <v>519</v>
      </c>
      <c r="F671" s="56"/>
      <c r="G671" s="55">
        <f t="shared" si="99"/>
        <v>103</v>
      </c>
      <c r="H671" s="55">
        <f t="shared" si="99"/>
        <v>72.5</v>
      </c>
      <c r="I671" s="226">
        <f t="shared" si="92"/>
        <v>70.3883495145631</v>
      </c>
    </row>
    <row r="672" spans="1:9" ht="26.25">
      <c r="A672" s="27" t="s">
        <v>106</v>
      </c>
      <c r="B672" s="57" t="s">
        <v>421</v>
      </c>
      <c r="C672" s="56" t="s">
        <v>69</v>
      </c>
      <c r="D672" s="56" t="s">
        <v>70</v>
      </c>
      <c r="E672" s="148" t="s">
        <v>519</v>
      </c>
      <c r="F672" s="56" t="s">
        <v>107</v>
      </c>
      <c r="G672" s="55">
        <f t="shared" si="99"/>
        <v>103</v>
      </c>
      <c r="H672" s="55">
        <f t="shared" si="99"/>
        <v>72.5</v>
      </c>
      <c r="I672" s="226">
        <f t="shared" si="92"/>
        <v>70.3883495145631</v>
      </c>
    </row>
    <row r="673" spans="1:9" s="54" customFormat="1" ht="12.75">
      <c r="A673" s="27" t="s">
        <v>112</v>
      </c>
      <c r="B673" s="57" t="s">
        <v>421</v>
      </c>
      <c r="C673" s="56" t="s">
        <v>69</v>
      </c>
      <c r="D673" s="56" t="s">
        <v>70</v>
      </c>
      <c r="E673" s="148" t="s">
        <v>519</v>
      </c>
      <c r="F673" s="56" t="s">
        <v>113</v>
      </c>
      <c r="G673" s="55">
        <f t="shared" si="99"/>
        <v>103</v>
      </c>
      <c r="H673" s="55">
        <f t="shared" si="99"/>
        <v>72.5</v>
      </c>
      <c r="I673" s="226">
        <f t="shared" si="92"/>
        <v>70.3883495145631</v>
      </c>
    </row>
    <row r="674" spans="1:9" s="54" customFormat="1" ht="12.75">
      <c r="A674" s="27" t="s">
        <v>116</v>
      </c>
      <c r="B674" s="57" t="s">
        <v>421</v>
      </c>
      <c r="C674" s="56" t="s">
        <v>69</v>
      </c>
      <c r="D674" s="56" t="s">
        <v>70</v>
      </c>
      <c r="E674" s="148" t="s">
        <v>519</v>
      </c>
      <c r="F674" s="56" t="s">
        <v>117</v>
      </c>
      <c r="G674" s="55">
        <f>'МП пр.5'!G113</f>
        <v>103</v>
      </c>
      <c r="H674" s="55">
        <f>'МП пр.5'!H113</f>
        <v>72.5</v>
      </c>
      <c r="I674" s="226">
        <f t="shared" si="92"/>
        <v>70.3883495145631</v>
      </c>
    </row>
    <row r="675" spans="1:9" ht="26.25">
      <c r="A675" s="108" t="s">
        <v>523</v>
      </c>
      <c r="B675" s="57" t="s">
        <v>421</v>
      </c>
      <c r="C675" s="56" t="s">
        <v>69</v>
      </c>
      <c r="D675" s="56" t="s">
        <v>70</v>
      </c>
      <c r="E675" s="148" t="s">
        <v>183</v>
      </c>
      <c r="F675" s="56"/>
      <c r="G675" s="55">
        <f>G676</f>
        <v>268.8</v>
      </c>
      <c r="H675" s="55">
        <f>H676</f>
        <v>238.89999999999998</v>
      </c>
      <c r="I675" s="226">
        <f t="shared" si="92"/>
        <v>88.87648809523809</v>
      </c>
    </row>
    <row r="676" spans="1:9" ht="26.25">
      <c r="A676" s="108" t="s">
        <v>256</v>
      </c>
      <c r="B676" s="57" t="s">
        <v>421</v>
      </c>
      <c r="C676" s="56" t="s">
        <v>69</v>
      </c>
      <c r="D676" s="56" t="s">
        <v>70</v>
      </c>
      <c r="E676" s="148" t="s">
        <v>332</v>
      </c>
      <c r="F676" s="56"/>
      <c r="G676" s="55">
        <f>G677+G681+G685+G689</f>
        <v>268.8</v>
      </c>
      <c r="H676" s="55">
        <f>H677+H681+H685+H689</f>
        <v>238.89999999999998</v>
      </c>
      <c r="I676" s="226">
        <f t="shared" si="92"/>
        <v>88.87648809523809</v>
      </c>
    </row>
    <row r="677" spans="1:9" ht="12.75">
      <c r="A677" s="108" t="s">
        <v>182</v>
      </c>
      <c r="B677" s="57" t="s">
        <v>421</v>
      </c>
      <c r="C677" s="56" t="s">
        <v>69</v>
      </c>
      <c r="D677" s="56" t="s">
        <v>70</v>
      </c>
      <c r="E677" s="148" t="s">
        <v>333</v>
      </c>
      <c r="F677" s="56"/>
      <c r="G677" s="55">
        <f aca="true" t="shared" si="100" ref="G677:H679">G678</f>
        <v>206</v>
      </c>
      <c r="H677" s="55">
        <f t="shared" si="100"/>
        <v>201.7</v>
      </c>
      <c r="I677" s="226">
        <f t="shared" si="92"/>
        <v>97.9126213592233</v>
      </c>
    </row>
    <row r="678" spans="1:9" ht="26.25">
      <c r="A678" s="27" t="s">
        <v>106</v>
      </c>
      <c r="B678" s="57" t="s">
        <v>421</v>
      </c>
      <c r="C678" s="56" t="s">
        <v>69</v>
      </c>
      <c r="D678" s="56" t="s">
        <v>70</v>
      </c>
      <c r="E678" s="148" t="s">
        <v>333</v>
      </c>
      <c r="F678" s="56" t="s">
        <v>107</v>
      </c>
      <c r="G678" s="55">
        <f t="shared" si="100"/>
        <v>206</v>
      </c>
      <c r="H678" s="55">
        <f t="shared" si="100"/>
        <v>201.7</v>
      </c>
      <c r="I678" s="226">
        <f t="shared" si="92"/>
        <v>97.9126213592233</v>
      </c>
    </row>
    <row r="679" spans="1:9" ht="18" customHeight="1">
      <c r="A679" s="27" t="s">
        <v>112</v>
      </c>
      <c r="B679" s="57" t="s">
        <v>421</v>
      </c>
      <c r="C679" s="56" t="s">
        <v>69</v>
      </c>
      <c r="D679" s="56" t="s">
        <v>70</v>
      </c>
      <c r="E679" s="148" t="s">
        <v>333</v>
      </c>
      <c r="F679" s="56" t="s">
        <v>113</v>
      </c>
      <c r="G679" s="55">
        <f t="shared" si="100"/>
        <v>206</v>
      </c>
      <c r="H679" s="55">
        <f t="shared" si="100"/>
        <v>201.7</v>
      </c>
      <c r="I679" s="226">
        <f t="shared" si="92"/>
        <v>97.9126213592233</v>
      </c>
    </row>
    <row r="680" spans="1:9" ht="12.75">
      <c r="A680" s="27" t="s">
        <v>116</v>
      </c>
      <c r="B680" s="57" t="s">
        <v>421</v>
      </c>
      <c r="C680" s="56" t="s">
        <v>69</v>
      </c>
      <c r="D680" s="56" t="s">
        <v>70</v>
      </c>
      <c r="E680" s="148" t="s">
        <v>333</v>
      </c>
      <c r="F680" s="56" t="s">
        <v>117</v>
      </c>
      <c r="G680" s="55">
        <f>'МП пр.5'!G490</f>
        <v>206</v>
      </c>
      <c r="H680" s="55">
        <f>'МП пр.5'!H490</f>
        <v>201.7</v>
      </c>
      <c r="I680" s="226">
        <f t="shared" si="92"/>
        <v>97.9126213592233</v>
      </c>
    </row>
    <row r="681" spans="1:9" ht="26.25">
      <c r="A681" s="108" t="s">
        <v>295</v>
      </c>
      <c r="B681" s="57" t="s">
        <v>421</v>
      </c>
      <c r="C681" s="56" t="s">
        <v>69</v>
      </c>
      <c r="D681" s="56" t="s">
        <v>70</v>
      </c>
      <c r="E681" s="148" t="s">
        <v>334</v>
      </c>
      <c r="F681" s="56"/>
      <c r="G681" s="55">
        <f aca="true" t="shared" si="101" ref="G681:H683">G682</f>
        <v>18.4</v>
      </c>
      <c r="H681" s="55">
        <f t="shared" si="101"/>
        <v>0</v>
      </c>
      <c r="I681" s="226">
        <f t="shared" si="92"/>
        <v>0</v>
      </c>
    </row>
    <row r="682" spans="1:9" ht="26.25">
      <c r="A682" s="27" t="s">
        <v>106</v>
      </c>
      <c r="B682" s="57" t="s">
        <v>421</v>
      </c>
      <c r="C682" s="56" t="s">
        <v>69</v>
      </c>
      <c r="D682" s="56" t="s">
        <v>70</v>
      </c>
      <c r="E682" s="148" t="s">
        <v>334</v>
      </c>
      <c r="F682" s="56" t="s">
        <v>107</v>
      </c>
      <c r="G682" s="55">
        <f t="shared" si="101"/>
        <v>18.4</v>
      </c>
      <c r="H682" s="55">
        <f t="shared" si="101"/>
        <v>0</v>
      </c>
      <c r="I682" s="226">
        <f t="shared" si="92"/>
        <v>0</v>
      </c>
    </row>
    <row r="683" spans="1:9" ht="12.75">
      <c r="A683" s="27" t="s">
        <v>112</v>
      </c>
      <c r="B683" s="57" t="s">
        <v>421</v>
      </c>
      <c r="C683" s="56" t="s">
        <v>69</v>
      </c>
      <c r="D683" s="56" t="s">
        <v>70</v>
      </c>
      <c r="E683" s="148" t="s">
        <v>334</v>
      </c>
      <c r="F683" s="56" t="s">
        <v>113</v>
      </c>
      <c r="G683" s="55">
        <f t="shared" si="101"/>
        <v>18.4</v>
      </c>
      <c r="H683" s="55">
        <f t="shared" si="101"/>
        <v>0</v>
      </c>
      <c r="I683" s="226">
        <f t="shared" si="92"/>
        <v>0</v>
      </c>
    </row>
    <row r="684" spans="1:9" ht="12.75" customHeight="1">
      <c r="A684" s="27" t="s">
        <v>116</v>
      </c>
      <c r="B684" s="57" t="s">
        <v>421</v>
      </c>
      <c r="C684" s="56" t="s">
        <v>69</v>
      </c>
      <c r="D684" s="56" t="s">
        <v>70</v>
      </c>
      <c r="E684" s="148" t="s">
        <v>334</v>
      </c>
      <c r="F684" s="56" t="s">
        <v>117</v>
      </c>
      <c r="G684" s="55">
        <f>'МП пр.5'!G562</f>
        <v>18.4</v>
      </c>
      <c r="H684" s="55">
        <f>'МП пр.5'!H562</f>
        <v>0</v>
      </c>
      <c r="I684" s="226">
        <f t="shared" si="92"/>
        <v>0</v>
      </c>
    </row>
    <row r="685" spans="1:9" ht="26.25">
      <c r="A685" s="108" t="s">
        <v>623</v>
      </c>
      <c r="B685" s="57" t="s">
        <v>421</v>
      </c>
      <c r="C685" s="56" t="s">
        <v>69</v>
      </c>
      <c r="D685" s="56" t="s">
        <v>70</v>
      </c>
      <c r="E685" s="148" t="s">
        <v>335</v>
      </c>
      <c r="F685" s="56"/>
      <c r="G685" s="55">
        <f aca="true" t="shared" si="102" ref="G685:H687">G686</f>
        <v>14.4</v>
      </c>
      <c r="H685" s="55">
        <f t="shared" si="102"/>
        <v>7.2</v>
      </c>
      <c r="I685" s="226">
        <f t="shared" si="92"/>
        <v>50</v>
      </c>
    </row>
    <row r="686" spans="1:9" ht="26.25">
      <c r="A686" s="27" t="s">
        <v>106</v>
      </c>
      <c r="B686" s="57" t="s">
        <v>421</v>
      </c>
      <c r="C686" s="56" t="s">
        <v>69</v>
      </c>
      <c r="D686" s="56" t="s">
        <v>70</v>
      </c>
      <c r="E686" s="148" t="s">
        <v>335</v>
      </c>
      <c r="F686" s="56" t="s">
        <v>107</v>
      </c>
      <c r="G686" s="55">
        <f t="shared" si="102"/>
        <v>14.4</v>
      </c>
      <c r="H686" s="55">
        <f t="shared" si="102"/>
        <v>7.2</v>
      </c>
      <c r="I686" s="226">
        <f t="shared" si="92"/>
        <v>50</v>
      </c>
    </row>
    <row r="687" spans="1:9" ht="12.75">
      <c r="A687" s="27" t="s">
        <v>112</v>
      </c>
      <c r="B687" s="57" t="s">
        <v>421</v>
      </c>
      <c r="C687" s="56" t="s">
        <v>69</v>
      </c>
      <c r="D687" s="56" t="s">
        <v>70</v>
      </c>
      <c r="E687" s="148" t="s">
        <v>335</v>
      </c>
      <c r="F687" s="56" t="s">
        <v>113</v>
      </c>
      <c r="G687" s="55">
        <f t="shared" si="102"/>
        <v>14.4</v>
      </c>
      <c r="H687" s="55">
        <f t="shared" si="102"/>
        <v>7.2</v>
      </c>
      <c r="I687" s="226">
        <f t="shared" si="92"/>
        <v>50</v>
      </c>
    </row>
    <row r="688" spans="1:9" ht="12.75">
      <c r="A688" s="27" t="s">
        <v>116</v>
      </c>
      <c r="B688" s="57" t="s">
        <v>421</v>
      </c>
      <c r="C688" s="56" t="s">
        <v>69</v>
      </c>
      <c r="D688" s="56" t="s">
        <v>70</v>
      </c>
      <c r="E688" s="148" t="s">
        <v>335</v>
      </c>
      <c r="F688" s="56" t="s">
        <v>117</v>
      </c>
      <c r="G688" s="55">
        <f>'МП пр.5'!G579</f>
        <v>14.4</v>
      </c>
      <c r="H688" s="55">
        <f>'МП пр.5'!H579</f>
        <v>7.2</v>
      </c>
      <c r="I688" s="226">
        <f t="shared" si="92"/>
        <v>50</v>
      </c>
    </row>
    <row r="689" spans="1:9" ht="12.75">
      <c r="A689" s="27" t="s">
        <v>524</v>
      </c>
      <c r="B689" s="57" t="s">
        <v>421</v>
      </c>
      <c r="C689" s="56" t="s">
        <v>69</v>
      </c>
      <c r="D689" s="56" t="s">
        <v>70</v>
      </c>
      <c r="E689" s="148" t="s">
        <v>525</v>
      </c>
      <c r="F689" s="56"/>
      <c r="G689" s="55">
        <f aca="true" t="shared" si="103" ref="G689:H691">G690</f>
        <v>30</v>
      </c>
      <c r="H689" s="55">
        <f t="shared" si="103"/>
        <v>30</v>
      </c>
      <c r="I689" s="226">
        <f t="shared" si="92"/>
        <v>100</v>
      </c>
    </row>
    <row r="690" spans="1:9" ht="26.25">
      <c r="A690" s="27" t="s">
        <v>106</v>
      </c>
      <c r="B690" s="57" t="s">
        <v>421</v>
      </c>
      <c r="C690" s="56" t="s">
        <v>69</v>
      </c>
      <c r="D690" s="56" t="s">
        <v>70</v>
      </c>
      <c r="E690" s="148" t="s">
        <v>525</v>
      </c>
      <c r="F690" s="56" t="s">
        <v>107</v>
      </c>
      <c r="G690" s="55">
        <f t="shared" si="103"/>
        <v>30</v>
      </c>
      <c r="H690" s="55">
        <f t="shared" si="103"/>
        <v>30</v>
      </c>
      <c r="I690" s="226">
        <f t="shared" si="92"/>
        <v>100</v>
      </c>
    </row>
    <row r="691" spans="1:9" ht="12.75">
      <c r="A691" s="27" t="s">
        <v>112</v>
      </c>
      <c r="B691" s="57" t="s">
        <v>421</v>
      </c>
      <c r="C691" s="56" t="s">
        <v>69</v>
      </c>
      <c r="D691" s="56" t="s">
        <v>70</v>
      </c>
      <c r="E691" s="148" t="s">
        <v>525</v>
      </c>
      <c r="F691" s="56" t="s">
        <v>113</v>
      </c>
      <c r="G691" s="55">
        <f t="shared" si="103"/>
        <v>30</v>
      </c>
      <c r="H691" s="55">
        <f t="shared" si="103"/>
        <v>30</v>
      </c>
      <c r="I691" s="226">
        <f t="shared" si="92"/>
        <v>100</v>
      </c>
    </row>
    <row r="692" spans="1:9" ht="12.75">
      <c r="A692" s="27" t="s">
        <v>116</v>
      </c>
      <c r="B692" s="57" t="s">
        <v>421</v>
      </c>
      <c r="C692" s="56" t="s">
        <v>69</v>
      </c>
      <c r="D692" s="56" t="s">
        <v>70</v>
      </c>
      <c r="E692" s="148" t="s">
        <v>525</v>
      </c>
      <c r="F692" s="56" t="s">
        <v>117</v>
      </c>
      <c r="G692" s="55">
        <f>'МП пр.5'!G608</f>
        <v>30</v>
      </c>
      <c r="H692" s="55">
        <f>'МП пр.5'!H608</f>
        <v>30</v>
      </c>
      <c r="I692" s="226">
        <f t="shared" si="92"/>
        <v>100</v>
      </c>
    </row>
    <row r="693" spans="1:9" ht="26.25">
      <c r="A693" s="27" t="s">
        <v>458</v>
      </c>
      <c r="B693" s="57" t="s">
        <v>421</v>
      </c>
      <c r="C693" s="56" t="s">
        <v>69</v>
      </c>
      <c r="D693" s="56" t="s">
        <v>70</v>
      </c>
      <c r="E693" s="56" t="s">
        <v>459</v>
      </c>
      <c r="F693" s="56"/>
      <c r="G693" s="55">
        <f aca="true" t="shared" si="104" ref="G693:H697">G694</f>
        <v>10</v>
      </c>
      <c r="H693" s="55">
        <f t="shared" si="104"/>
        <v>10</v>
      </c>
      <c r="I693" s="226">
        <f t="shared" si="92"/>
        <v>100</v>
      </c>
    </row>
    <row r="694" spans="1:9" ht="22.5" customHeight="1">
      <c r="A694" s="27" t="s">
        <v>470</v>
      </c>
      <c r="B694" s="57" t="s">
        <v>421</v>
      </c>
      <c r="C694" s="56" t="s">
        <v>69</v>
      </c>
      <c r="D694" s="56" t="s">
        <v>70</v>
      </c>
      <c r="E694" s="56" t="s">
        <v>471</v>
      </c>
      <c r="F694" s="56"/>
      <c r="G694" s="129">
        <f t="shared" si="104"/>
        <v>10</v>
      </c>
      <c r="H694" s="129">
        <f t="shared" si="104"/>
        <v>10</v>
      </c>
      <c r="I694" s="226">
        <f t="shared" si="92"/>
        <v>100</v>
      </c>
    </row>
    <row r="695" spans="1:9" ht="26.25">
      <c r="A695" s="27" t="s">
        <v>472</v>
      </c>
      <c r="B695" s="57" t="s">
        <v>421</v>
      </c>
      <c r="C695" s="56" t="s">
        <v>69</v>
      </c>
      <c r="D695" s="56" t="s">
        <v>70</v>
      </c>
      <c r="E695" s="56" t="s">
        <v>473</v>
      </c>
      <c r="F695" s="56"/>
      <c r="G695" s="55">
        <f t="shared" si="104"/>
        <v>10</v>
      </c>
      <c r="H695" s="55">
        <f t="shared" si="104"/>
        <v>10</v>
      </c>
      <c r="I695" s="226">
        <f t="shared" si="92"/>
        <v>100</v>
      </c>
    </row>
    <row r="696" spans="1:9" ht="26.25">
      <c r="A696" s="27" t="s">
        <v>106</v>
      </c>
      <c r="B696" s="57" t="s">
        <v>421</v>
      </c>
      <c r="C696" s="56" t="s">
        <v>69</v>
      </c>
      <c r="D696" s="56" t="s">
        <v>70</v>
      </c>
      <c r="E696" s="56" t="s">
        <v>473</v>
      </c>
      <c r="F696" s="56" t="s">
        <v>107</v>
      </c>
      <c r="G696" s="55">
        <f t="shared" si="104"/>
        <v>10</v>
      </c>
      <c r="H696" s="55">
        <f t="shared" si="104"/>
        <v>10</v>
      </c>
      <c r="I696" s="226">
        <f t="shared" si="92"/>
        <v>100</v>
      </c>
    </row>
    <row r="697" spans="1:9" ht="12.75">
      <c r="A697" s="27" t="s">
        <v>112</v>
      </c>
      <c r="B697" s="57" t="s">
        <v>421</v>
      </c>
      <c r="C697" s="56" t="s">
        <v>69</v>
      </c>
      <c r="D697" s="56" t="s">
        <v>70</v>
      </c>
      <c r="E697" s="56" t="s">
        <v>473</v>
      </c>
      <c r="F697" s="56" t="s">
        <v>113</v>
      </c>
      <c r="G697" s="55">
        <f t="shared" si="104"/>
        <v>10</v>
      </c>
      <c r="H697" s="55">
        <f t="shared" si="104"/>
        <v>10</v>
      </c>
      <c r="I697" s="226">
        <f t="shared" si="92"/>
        <v>100</v>
      </c>
    </row>
    <row r="698" spans="1:9" ht="12.75">
      <c r="A698" s="27" t="s">
        <v>116</v>
      </c>
      <c r="B698" s="57" t="s">
        <v>421</v>
      </c>
      <c r="C698" s="56" t="s">
        <v>69</v>
      </c>
      <c r="D698" s="56" t="s">
        <v>70</v>
      </c>
      <c r="E698" s="56" t="s">
        <v>473</v>
      </c>
      <c r="F698" s="56" t="s">
        <v>117</v>
      </c>
      <c r="G698" s="55">
        <f>'МП пр.5'!G65</f>
        <v>10</v>
      </c>
      <c r="H698" s="55">
        <f>'МП пр.5'!H65</f>
        <v>10</v>
      </c>
      <c r="I698" s="226">
        <f t="shared" si="92"/>
        <v>100</v>
      </c>
    </row>
    <row r="699" spans="1:9" ht="18" customHeight="1">
      <c r="A699" s="27" t="s">
        <v>367</v>
      </c>
      <c r="B699" s="57" t="s">
        <v>421</v>
      </c>
      <c r="C699" s="56" t="s">
        <v>69</v>
      </c>
      <c r="D699" s="56" t="s">
        <v>70</v>
      </c>
      <c r="E699" s="56" t="s">
        <v>219</v>
      </c>
      <c r="F699" s="56"/>
      <c r="G699" s="55">
        <f>G700</f>
        <v>550</v>
      </c>
      <c r="H699" s="55">
        <f>H700</f>
        <v>478.7</v>
      </c>
      <c r="I699" s="226">
        <f aca="true" t="shared" si="105" ref="I699:I759">H699/G699*100</f>
        <v>87.03636363636363</v>
      </c>
    </row>
    <row r="700" spans="1:9" ht="12.75">
      <c r="A700" s="27" t="s">
        <v>370</v>
      </c>
      <c r="B700" s="57" t="s">
        <v>421</v>
      </c>
      <c r="C700" s="56" t="s">
        <v>69</v>
      </c>
      <c r="D700" s="56" t="s">
        <v>70</v>
      </c>
      <c r="E700" s="56" t="s">
        <v>365</v>
      </c>
      <c r="F700" s="56"/>
      <c r="G700" s="55">
        <f>G701+G705</f>
        <v>550</v>
      </c>
      <c r="H700" s="55">
        <f>H701+H705</f>
        <v>478.7</v>
      </c>
      <c r="I700" s="226">
        <f t="shared" si="105"/>
        <v>87.03636363636363</v>
      </c>
    </row>
    <row r="701" spans="1:9" ht="41.25" customHeight="1">
      <c r="A701" s="27" t="s">
        <v>292</v>
      </c>
      <c r="B701" s="57" t="s">
        <v>421</v>
      </c>
      <c r="C701" s="56" t="s">
        <v>69</v>
      </c>
      <c r="D701" s="56" t="s">
        <v>70</v>
      </c>
      <c r="E701" s="56" t="s">
        <v>366</v>
      </c>
      <c r="F701" s="56"/>
      <c r="G701" s="55">
        <f aca="true" t="shared" si="106" ref="G701:H703">G702</f>
        <v>520</v>
      </c>
      <c r="H701" s="55">
        <f t="shared" si="106"/>
        <v>450</v>
      </c>
      <c r="I701" s="226">
        <f t="shared" si="105"/>
        <v>86.53846153846155</v>
      </c>
    </row>
    <row r="702" spans="1:9" ht="26.25">
      <c r="A702" s="27" t="s">
        <v>106</v>
      </c>
      <c r="B702" s="57" t="s">
        <v>421</v>
      </c>
      <c r="C702" s="56" t="s">
        <v>69</v>
      </c>
      <c r="D702" s="56" t="s">
        <v>70</v>
      </c>
      <c r="E702" s="56" t="s">
        <v>366</v>
      </c>
      <c r="F702" s="56" t="s">
        <v>107</v>
      </c>
      <c r="G702" s="55">
        <f t="shared" si="106"/>
        <v>520</v>
      </c>
      <c r="H702" s="55">
        <f t="shared" si="106"/>
        <v>450</v>
      </c>
      <c r="I702" s="226">
        <f t="shared" si="105"/>
        <v>86.53846153846155</v>
      </c>
    </row>
    <row r="703" spans="1:9" ht="12.75">
      <c r="A703" s="27" t="s">
        <v>112</v>
      </c>
      <c r="B703" s="57" t="s">
        <v>421</v>
      </c>
      <c r="C703" s="56" t="s">
        <v>69</v>
      </c>
      <c r="D703" s="56" t="s">
        <v>70</v>
      </c>
      <c r="E703" s="56" t="s">
        <v>366</v>
      </c>
      <c r="F703" s="56" t="s">
        <v>113</v>
      </c>
      <c r="G703" s="55">
        <f t="shared" si="106"/>
        <v>520</v>
      </c>
      <c r="H703" s="55">
        <f t="shared" si="106"/>
        <v>450</v>
      </c>
      <c r="I703" s="226">
        <f t="shared" si="105"/>
        <v>86.53846153846155</v>
      </c>
    </row>
    <row r="704" spans="1:9" ht="12.75">
      <c r="A704" s="27" t="s">
        <v>116</v>
      </c>
      <c r="B704" s="57" t="s">
        <v>421</v>
      </c>
      <c r="C704" s="56" t="s">
        <v>69</v>
      </c>
      <c r="D704" s="56" t="s">
        <v>70</v>
      </c>
      <c r="E704" s="56" t="s">
        <v>366</v>
      </c>
      <c r="F704" s="56" t="s">
        <v>117</v>
      </c>
      <c r="G704" s="55">
        <v>520</v>
      </c>
      <c r="H704" s="55">
        <v>450</v>
      </c>
      <c r="I704" s="226">
        <f t="shared" si="105"/>
        <v>86.53846153846155</v>
      </c>
    </row>
    <row r="705" spans="1:9" ht="12.75">
      <c r="A705" s="27" t="s">
        <v>239</v>
      </c>
      <c r="B705" s="57" t="s">
        <v>421</v>
      </c>
      <c r="C705" s="56" t="s">
        <v>69</v>
      </c>
      <c r="D705" s="56" t="s">
        <v>70</v>
      </c>
      <c r="E705" s="56" t="s">
        <v>369</v>
      </c>
      <c r="F705" s="56"/>
      <c r="G705" s="55">
        <f aca="true" t="shared" si="107" ref="G705:H707">G706</f>
        <v>30</v>
      </c>
      <c r="H705" s="55">
        <f t="shared" si="107"/>
        <v>28.7</v>
      </c>
      <c r="I705" s="226">
        <f t="shared" si="105"/>
        <v>95.66666666666667</v>
      </c>
    </row>
    <row r="706" spans="1:9" ht="28.5" customHeight="1">
      <c r="A706" s="27" t="s">
        <v>106</v>
      </c>
      <c r="B706" s="57" t="s">
        <v>421</v>
      </c>
      <c r="C706" s="56" t="s">
        <v>69</v>
      </c>
      <c r="D706" s="56" t="s">
        <v>70</v>
      </c>
      <c r="E706" s="56" t="s">
        <v>369</v>
      </c>
      <c r="F706" s="56" t="s">
        <v>107</v>
      </c>
      <c r="G706" s="55">
        <f t="shared" si="107"/>
        <v>30</v>
      </c>
      <c r="H706" s="55">
        <f t="shared" si="107"/>
        <v>28.7</v>
      </c>
      <c r="I706" s="226">
        <f t="shared" si="105"/>
        <v>95.66666666666667</v>
      </c>
    </row>
    <row r="707" spans="1:9" ht="12.75">
      <c r="A707" s="27" t="s">
        <v>112</v>
      </c>
      <c r="B707" s="57" t="s">
        <v>421</v>
      </c>
      <c r="C707" s="56" t="s">
        <v>69</v>
      </c>
      <c r="D707" s="56" t="s">
        <v>70</v>
      </c>
      <c r="E707" s="56" t="s">
        <v>369</v>
      </c>
      <c r="F707" s="56" t="s">
        <v>113</v>
      </c>
      <c r="G707" s="55">
        <f t="shared" si="107"/>
        <v>30</v>
      </c>
      <c r="H707" s="55">
        <f t="shared" si="107"/>
        <v>28.7</v>
      </c>
      <c r="I707" s="226">
        <f t="shared" si="105"/>
        <v>95.66666666666667</v>
      </c>
    </row>
    <row r="708" spans="1:9" ht="12.75">
      <c r="A708" s="27" t="s">
        <v>116</v>
      </c>
      <c r="B708" s="57" t="s">
        <v>421</v>
      </c>
      <c r="C708" s="56" t="s">
        <v>69</v>
      </c>
      <c r="D708" s="56" t="s">
        <v>70</v>
      </c>
      <c r="E708" s="56" t="s">
        <v>369</v>
      </c>
      <c r="F708" s="56" t="s">
        <v>117</v>
      </c>
      <c r="G708" s="55">
        <v>30</v>
      </c>
      <c r="H708" s="55">
        <v>28.7</v>
      </c>
      <c r="I708" s="226">
        <f t="shared" si="105"/>
        <v>95.66666666666667</v>
      </c>
    </row>
    <row r="709" spans="1:9" ht="12.75">
      <c r="A709" s="27" t="s">
        <v>323</v>
      </c>
      <c r="B709" s="57" t="s">
        <v>421</v>
      </c>
      <c r="C709" s="56" t="s">
        <v>69</v>
      </c>
      <c r="D709" s="56" t="s">
        <v>70</v>
      </c>
      <c r="E709" s="56" t="s">
        <v>232</v>
      </c>
      <c r="F709" s="56"/>
      <c r="G709" s="55">
        <f aca="true" t="shared" si="108" ref="G709:H712">G710</f>
        <v>28696.3</v>
      </c>
      <c r="H709" s="55">
        <f t="shared" si="108"/>
        <v>18882.9</v>
      </c>
      <c r="I709" s="226">
        <f t="shared" si="105"/>
        <v>65.80255991190502</v>
      </c>
    </row>
    <row r="710" spans="1:9" ht="39">
      <c r="A710" s="27" t="s">
        <v>482</v>
      </c>
      <c r="B710" s="57" t="s">
        <v>421</v>
      </c>
      <c r="C710" s="56" t="s">
        <v>69</v>
      </c>
      <c r="D710" s="56" t="s">
        <v>70</v>
      </c>
      <c r="E710" s="56" t="s">
        <v>380</v>
      </c>
      <c r="F710" s="56"/>
      <c r="G710" s="55">
        <f t="shared" si="108"/>
        <v>28696.3</v>
      </c>
      <c r="H710" s="55">
        <f t="shared" si="108"/>
        <v>18882.9</v>
      </c>
      <c r="I710" s="226">
        <f t="shared" si="105"/>
        <v>65.80255991190502</v>
      </c>
    </row>
    <row r="711" spans="1:9" ht="26.25">
      <c r="A711" s="27" t="s">
        <v>254</v>
      </c>
      <c r="B711" s="57" t="s">
        <v>421</v>
      </c>
      <c r="C711" s="56" t="s">
        <v>69</v>
      </c>
      <c r="D711" s="56" t="s">
        <v>70</v>
      </c>
      <c r="E711" s="56" t="s">
        <v>381</v>
      </c>
      <c r="F711" s="56"/>
      <c r="G711" s="55">
        <f t="shared" si="108"/>
        <v>28696.3</v>
      </c>
      <c r="H711" s="55">
        <f t="shared" si="108"/>
        <v>18882.9</v>
      </c>
      <c r="I711" s="226">
        <f t="shared" si="105"/>
        <v>65.80255991190502</v>
      </c>
    </row>
    <row r="712" spans="1:9" ht="26.25">
      <c r="A712" s="27" t="s">
        <v>106</v>
      </c>
      <c r="B712" s="57" t="s">
        <v>421</v>
      </c>
      <c r="C712" s="56" t="s">
        <v>69</v>
      </c>
      <c r="D712" s="56" t="s">
        <v>70</v>
      </c>
      <c r="E712" s="56" t="s">
        <v>381</v>
      </c>
      <c r="F712" s="56" t="s">
        <v>107</v>
      </c>
      <c r="G712" s="55">
        <f t="shared" si="108"/>
        <v>28696.3</v>
      </c>
      <c r="H712" s="55">
        <f t="shared" si="108"/>
        <v>18882.9</v>
      </c>
      <c r="I712" s="226">
        <f t="shared" si="105"/>
        <v>65.80255991190502</v>
      </c>
    </row>
    <row r="713" spans="1:9" ht="12.75">
      <c r="A713" s="27" t="s">
        <v>112</v>
      </c>
      <c r="B713" s="57" t="s">
        <v>421</v>
      </c>
      <c r="C713" s="56" t="s">
        <v>69</v>
      </c>
      <c r="D713" s="56" t="s">
        <v>70</v>
      </c>
      <c r="E713" s="56" t="s">
        <v>381</v>
      </c>
      <c r="F713" s="56" t="s">
        <v>113</v>
      </c>
      <c r="G713" s="55">
        <f>G714+G715</f>
        <v>28696.3</v>
      </c>
      <c r="H713" s="55">
        <f>H714+H715</f>
        <v>18882.9</v>
      </c>
      <c r="I713" s="226">
        <f t="shared" si="105"/>
        <v>65.80255991190502</v>
      </c>
    </row>
    <row r="714" spans="1:9" ht="39">
      <c r="A714" s="27" t="s">
        <v>114</v>
      </c>
      <c r="B714" s="57" t="s">
        <v>421</v>
      </c>
      <c r="C714" s="56" t="s">
        <v>69</v>
      </c>
      <c r="D714" s="56" t="s">
        <v>70</v>
      </c>
      <c r="E714" s="56" t="s">
        <v>381</v>
      </c>
      <c r="F714" s="56" t="s">
        <v>115</v>
      </c>
      <c r="G714" s="55">
        <v>28596.3</v>
      </c>
      <c r="H714" s="55">
        <v>18783.2</v>
      </c>
      <c r="I714" s="226">
        <f t="shared" si="105"/>
        <v>65.68402205879782</v>
      </c>
    </row>
    <row r="715" spans="1:9" ht="12.75">
      <c r="A715" s="27" t="s">
        <v>116</v>
      </c>
      <c r="B715" s="57" t="s">
        <v>421</v>
      </c>
      <c r="C715" s="56" t="s">
        <v>69</v>
      </c>
      <c r="D715" s="56" t="s">
        <v>70</v>
      </c>
      <c r="E715" s="56" t="s">
        <v>381</v>
      </c>
      <c r="F715" s="56" t="s">
        <v>117</v>
      </c>
      <c r="G715" s="55">
        <v>100</v>
      </c>
      <c r="H715" s="55">
        <v>99.7</v>
      </c>
      <c r="I715" s="226">
        <f t="shared" si="105"/>
        <v>99.7</v>
      </c>
    </row>
    <row r="716" spans="1:9" ht="12.75">
      <c r="A716" s="138" t="s">
        <v>624</v>
      </c>
      <c r="B716" s="59" t="s">
        <v>421</v>
      </c>
      <c r="C716" s="60" t="s">
        <v>69</v>
      </c>
      <c r="D716" s="60" t="s">
        <v>69</v>
      </c>
      <c r="E716" s="60"/>
      <c r="F716" s="60"/>
      <c r="G716" s="61">
        <f>G717+G730+G736+G752+G742</f>
        <v>7341.6</v>
      </c>
      <c r="H716" s="61">
        <f>H717+H730+H736+H752+H742</f>
        <v>6885.8</v>
      </c>
      <c r="I716" s="228">
        <f t="shared" si="105"/>
        <v>93.79154407758527</v>
      </c>
    </row>
    <row r="717" spans="1:11" ht="12.75">
      <c r="A717" s="108" t="s">
        <v>541</v>
      </c>
      <c r="B717" s="57" t="s">
        <v>421</v>
      </c>
      <c r="C717" s="56" t="s">
        <v>69</v>
      </c>
      <c r="D717" s="56" t="s">
        <v>69</v>
      </c>
      <c r="E717" s="148" t="s">
        <v>186</v>
      </c>
      <c r="F717" s="56"/>
      <c r="G717" s="55">
        <f>G718</f>
        <v>342</v>
      </c>
      <c r="H717" s="55">
        <f>H718</f>
        <v>334.5</v>
      </c>
      <c r="I717" s="226">
        <f t="shared" si="105"/>
        <v>97.80701754385966</v>
      </c>
      <c r="K717" s="229"/>
    </row>
    <row r="718" spans="1:9" ht="26.25">
      <c r="A718" s="108" t="s">
        <v>258</v>
      </c>
      <c r="B718" s="57" t="s">
        <v>421</v>
      </c>
      <c r="C718" s="56" t="s">
        <v>69</v>
      </c>
      <c r="D718" s="56" t="s">
        <v>69</v>
      </c>
      <c r="E718" s="148" t="s">
        <v>338</v>
      </c>
      <c r="F718" s="56"/>
      <c r="G718" s="55">
        <f>G719+G726</f>
        <v>342</v>
      </c>
      <c r="H718" s="55">
        <f>H719+H726</f>
        <v>334.5</v>
      </c>
      <c r="I718" s="226">
        <f t="shared" si="105"/>
        <v>97.80701754385966</v>
      </c>
    </row>
    <row r="719" spans="1:9" ht="12.75">
      <c r="A719" s="108" t="s">
        <v>187</v>
      </c>
      <c r="B719" s="57" t="s">
        <v>421</v>
      </c>
      <c r="C719" s="56" t="s">
        <v>69</v>
      </c>
      <c r="D719" s="56" t="s">
        <v>69</v>
      </c>
      <c r="E719" s="148" t="s">
        <v>339</v>
      </c>
      <c r="F719" s="56"/>
      <c r="G719" s="55">
        <f>G720+G723</f>
        <v>275</v>
      </c>
      <c r="H719" s="55">
        <f>H720+H723</f>
        <v>267.5</v>
      </c>
      <c r="I719" s="226">
        <f t="shared" si="105"/>
        <v>97.27272727272728</v>
      </c>
    </row>
    <row r="720" spans="1:9" ht="12.75">
      <c r="A720" s="27" t="s">
        <v>118</v>
      </c>
      <c r="B720" s="57" t="s">
        <v>421</v>
      </c>
      <c r="C720" s="56" t="s">
        <v>69</v>
      </c>
      <c r="D720" s="56" t="s">
        <v>69</v>
      </c>
      <c r="E720" s="148" t="s">
        <v>339</v>
      </c>
      <c r="F720" s="56" t="s">
        <v>119</v>
      </c>
      <c r="G720" s="55">
        <f>G721+G722</f>
        <v>183</v>
      </c>
      <c r="H720" s="55">
        <f>H721+H722</f>
        <v>177</v>
      </c>
      <c r="I720" s="226">
        <f t="shared" si="105"/>
        <v>96.72131147540983</v>
      </c>
    </row>
    <row r="721" spans="1:9" ht="12.75">
      <c r="A721" s="27" t="s">
        <v>148</v>
      </c>
      <c r="B721" s="57" t="s">
        <v>421</v>
      </c>
      <c r="C721" s="56" t="s">
        <v>69</v>
      </c>
      <c r="D721" s="56" t="s">
        <v>69</v>
      </c>
      <c r="E721" s="148" t="s">
        <v>339</v>
      </c>
      <c r="F721" s="56" t="s">
        <v>147</v>
      </c>
      <c r="G721" s="55">
        <f>'МП пр.5'!G258</f>
        <v>133</v>
      </c>
      <c r="H721" s="55">
        <f>'МП пр.5'!H258</f>
        <v>127</v>
      </c>
      <c r="I721" s="226">
        <f t="shared" si="105"/>
        <v>95.48872180451127</v>
      </c>
    </row>
    <row r="722" spans="1:9" ht="12.75">
      <c r="A722" s="27" t="s">
        <v>150</v>
      </c>
      <c r="B722" s="57" t="s">
        <v>421</v>
      </c>
      <c r="C722" s="56" t="s">
        <v>69</v>
      </c>
      <c r="D722" s="56" t="s">
        <v>69</v>
      </c>
      <c r="E722" s="148" t="s">
        <v>339</v>
      </c>
      <c r="F722" s="56" t="s">
        <v>149</v>
      </c>
      <c r="G722" s="55">
        <f>'МП пр.5'!G260</f>
        <v>50</v>
      </c>
      <c r="H722" s="55">
        <f>'МП пр.5'!H260</f>
        <v>50</v>
      </c>
      <c r="I722" s="226">
        <f t="shared" si="105"/>
        <v>100</v>
      </c>
    </row>
    <row r="723" spans="1:9" ht="26.25">
      <c r="A723" s="27" t="s">
        <v>106</v>
      </c>
      <c r="B723" s="57" t="s">
        <v>421</v>
      </c>
      <c r="C723" s="56" t="s">
        <v>69</v>
      </c>
      <c r="D723" s="56" t="s">
        <v>69</v>
      </c>
      <c r="E723" s="148" t="s">
        <v>339</v>
      </c>
      <c r="F723" s="56" t="s">
        <v>107</v>
      </c>
      <c r="G723" s="55">
        <f>G724</f>
        <v>92</v>
      </c>
      <c r="H723" s="55">
        <f>H724</f>
        <v>90.5</v>
      </c>
      <c r="I723" s="226">
        <f t="shared" si="105"/>
        <v>98.36956521739131</v>
      </c>
    </row>
    <row r="724" spans="1:9" ht="12.75">
      <c r="A724" s="27" t="s">
        <v>112</v>
      </c>
      <c r="B724" s="57" t="s">
        <v>421</v>
      </c>
      <c r="C724" s="56" t="s">
        <v>69</v>
      </c>
      <c r="D724" s="56" t="s">
        <v>69</v>
      </c>
      <c r="E724" s="148" t="s">
        <v>339</v>
      </c>
      <c r="F724" s="56" t="s">
        <v>113</v>
      </c>
      <c r="G724" s="55">
        <f>G725</f>
        <v>92</v>
      </c>
      <c r="H724" s="55">
        <f>H725</f>
        <v>90.5</v>
      </c>
      <c r="I724" s="226">
        <f t="shared" si="105"/>
        <v>98.36956521739131</v>
      </c>
    </row>
    <row r="725" spans="1:9" ht="12.75">
      <c r="A725" s="27" t="s">
        <v>116</v>
      </c>
      <c r="B725" s="57" t="s">
        <v>421</v>
      </c>
      <c r="C725" s="56" t="s">
        <v>69</v>
      </c>
      <c r="D725" s="56" t="s">
        <v>69</v>
      </c>
      <c r="E725" s="148" t="s">
        <v>339</v>
      </c>
      <c r="F725" s="56" t="s">
        <v>117</v>
      </c>
      <c r="G725" s="55">
        <f>'МП пр.5'!G264</f>
        <v>92</v>
      </c>
      <c r="H725" s="55">
        <f>'МП пр.5'!H264</f>
        <v>90.5</v>
      </c>
      <c r="I725" s="226">
        <f t="shared" si="105"/>
        <v>98.36956521739131</v>
      </c>
    </row>
    <row r="726" spans="1:9" ht="12.75">
      <c r="A726" s="27" t="s">
        <v>542</v>
      </c>
      <c r="B726" s="57" t="s">
        <v>421</v>
      </c>
      <c r="C726" s="56" t="s">
        <v>69</v>
      </c>
      <c r="D726" s="56" t="s">
        <v>69</v>
      </c>
      <c r="E726" s="148" t="s">
        <v>543</v>
      </c>
      <c r="F726" s="56"/>
      <c r="G726" s="55">
        <f aca="true" t="shared" si="109" ref="G726:H728">G727</f>
        <v>67</v>
      </c>
      <c r="H726" s="55">
        <f t="shared" si="109"/>
        <v>67</v>
      </c>
      <c r="I726" s="226">
        <f t="shared" si="105"/>
        <v>100</v>
      </c>
    </row>
    <row r="727" spans="1:9" ht="26.25">
      <c r="A727" s="27" t="s">
        <v>622</v>
      </c>
      <c r="B727" s="57" t="s">
        <v>421</v>
      </c>
      <c r="C727" s="56" t="s">
        <v>69</v>
      </c>
      <c r="D727" s="56" t="s">
        <v>69</v>
      </c>
      <c r="E727" s="148" t="s">
        <v>543</v>
      </c>
      <c r="F727" s="56" t="s">
        <v>105</v>
      </c>
      <c r="G727" s="55">
        <f t="shared" si="109"/>
        <v>67</v>
      </c>
      <c r="H727" s="55">
        <f t="shared" si="109"/>
        <v>67</v>
      </c>
      <c r="I727" s="226">
        <f t="shared" si="105"/>
        <v>100</v>
      </c>
    </row>
    <row r="728" spans="1:9" ht="26.25">
      <c r="A728" s="27" t="s">
        <v>99</v>
      </c>
      <c r="B728" s="57" t="s">
        <v>421</v>
      </c>
      <c r="C728" s="56" t="s">
        <v>69</v>
      </c>
      <c r="D728" s="56" t="s">
        <v>69</v>
      </c>
      <c r="E728" s="148" t="s">
        <v>543</v>
      </c>
      <c r="F728" s="56" t="s">
        <v>100</v>
      </c>
      <c r="G728" s="55">
        <f t="shared" si="109"/>
        <v>67</v>
      </c>
      <c r="H728" s="55">
        <f t="shared" si="109"/>
        <v>67</v>
      </c>
      <c r="I728" s="226">
        <f t="shared" si="105"/>
        <v>100</v>
      </c>
    </row>
    <row r="729" spans="1:9" ht="26.25">
      <c r="A729" s="27" t="s">
        <v>101</v>
      </c>
      <c r="B729" s="57" t="s">
        <v>421</v>
      </c>
      <c r="C729" s="56" t="s">
        <v>69</v>
      </c>
      <c r="D729" s="56" t="s">
        <v>69</v>
      </c>
      <c r="E729" s="148" t="s">
        <v>543</v>
      </c>
      <c r="F729" s="56" t="s">
        <v>102</v>
      </c>
      <c r="G729" s="55">
        <f>'МП пр.5'!G271</f>
        <v>67</v>
      </c>
      <c r="H729" s="55">
        <f>'МП пр.5'!H271</f>
        <v>67</v>
      </c>
      <c r="I729" s="226">
        <f t="shared" si="105"/>
        <v>100</v>
      </c>
    </row>
    <row r="730" spans="1:9" ht="26.25">
      <c r="A730" s="108" t="s">
        <v>544</v>
      </c>
      <c r="B730" s="57" t="s">
        <v>421</v>
      </c>
      <c r="C730" s="56" t="s">
        <v>69</v>
      </c>
      <c r="D730" s="56" t="s">
        <v>69</v>
      </c>
      <c r="E730" s="148" t="s">
        <v>189</v>
      </c>
      <c r="F730" s="56"/>
      <c r="G730" s="55">
        <f aca="true" t="shared" si="110" ref="G730:H734">G731</f>
        <v>533.9</v>
      </c>
      <c r="H730" s="55">
        <f t="shared" si="110"/>
        <v>554.1</v>
      </c>
      <c r="I730" s="226">
        <f t="shared" si="105"/>
        <v>103.78348005244429</v>
      </c>
    </row>
    <row r="731" spans="1:9" ht="52.5">
      <c r="A731" s="108" t="s">
        <v>545</v>
      </c>
      <c r="B731" s="57" t="s">
        <v>421</v>
      </c>
      <c r="C731" s="56" t="s">
        <v>69</v>
      </c>
      <c r="D731" s="56" t="s">
        <v>69</v>
      </c>
      <c r="E731" s="148" t="s">
        <v>340</v>
      </c>
      <c r="F731" s="56"/>
      <c r="G731" s="55">
        <f t="shared" si="110"/>
        <v>533.9</v>
      </c>
      <c r="H731" s="55">
        <f t="shared" si="110"/>
        <v>554.1</v>
      </c>
      <c r="I731" s="226">
        <f t="shared" si="105"/>
        <v>103.78348005244429</v>
      </c>
    </row>
    <row r="732" spans="1:9" ht="12.75">
      <c r="A732" s="108" t="s">
        <v>188</v>
      </c>
      <c r="B732" s="57" t="s">
        <v>421</v>
      </c>
      <c r="C732" s="56" t="s">
        <v>69</v>
      </c>
      <c r="D732" s="56" t="s">
        <v>69</v>
      </c>
      <c r="E732" s="148" t="s">
        <v>341</v>
      </c>
      <c r="F732" s="56"/>
      <c r="G732" s="55">
        <f t="shared" si="110"/>
        <v>533.9</v>
      </c>
      <c r="H732" s="55">
        <f t="shared" si="110"/>
        <v>554.1</v>
      </c>
      <c r="I732" s="226">
        <f t="shared" si="105"/>
        <v>103.78348005244429</v>
      </c>
    </row>
    <row r="733" spans="1:9" ht="26.25">
      <c r="A733" s="27" t="s">
        <v>106</v>
      </c>
      <c r="B733" s="57" t="s">
        <v>421</v>
      </c>
      <c r="C733" s="56" t="s">
        <v>69</v>
      </c>
      <c r="D733" s="56" t="s">
        <v>69</v>
      </c>
      <c r="E733" s="148" t="s">
        <v>341</v>
      </c>
      <c r="F733" s="56" t="s">
        <v>107</v>
      </c>
      <c r="G733" s="55">
        <f t="shared" si="110"/>
        <v>533.9</v>
      </c>
      <c r="H733" s="55">
        <f t="shared" si="110"/>
        <v>554.1</v>
      </c>
      <c r="I733" s="226">
        <f t="shared" si="105"/>
        <v>103.78348005244429</v>
      </c>
    </row>
    <row r="734" spans="1:9" ht="12.75">
      <c r="A734" s="27" t="s">
        <v>112</v>
      </c>
      <c r="B734" s="57" t="s">
        <v>421</v>
      </c>
      <c r="C734" s="56" t="s">
        <v>69</v>
      </c>
      <c r="D734" s="56" t="s">
        <v>69</v>
      </c>
      <c r="E734" s="148" t="s">
        <v>341</v>
      </c>
      <c r="F734" s="56" t="s">
        <v>113</v>
      </c>
      <c r="G734" s="55">
        <f t="shared" si="110"/>
        <v>533.9</v>
      </c>
      <c r="H734" s="55">
        <f t="shared" si="110"/>
        <v>554.1</v>
      </c>
      <c r="I734" s="226">
        <f t="shared" si="105"/>
        <v>103.78348005244429</v>
      </c>
    </row>
    <row r="735" spans="1:9" ht="12.75">
      <c r="A735" s="27" t="s">
        <v>116</v>
      </c>
      <c r="B735" s="57" t="s">
        <v>421</v>
      </c>
      <c r="C735" s="56" t="s">
        <v>69</v>
      </c>
      <c r="D735" s="56" t="s">
        <v>69</v>
      </c>
      <c r="E735" s="148" t="s">
        <v>341</v>
      </c>
      <c r="F735" s="56" t="s">
        <v>117</v>
      </c>
      <c r="G735" s="55">
        <f>'МП пр.5'!G280</f>
        <v>533.9</v>
      </c>
      <c r="H735" s="55">
        <f>'МП пр.5'!H280</f>
        <v>554.1</v>
      </c>
      <c r="I735" s="226">
        <f t="shared" si="105"/>
        <v>103.78348005244429</v>
      </c>
    </row>
    <row r="736" spans="1:9" ht="26.25">
      <c r="A736" s="108" t="s">
        <v>546</v>
      </c>
      <c r="B736" s="57" t="s">
        <v>421</v>
      </c>
      <c r="C736" s="56" t="s">
        <v>69</v>
      </c>
      <c r="D736" s="56" t="s">
        <v>69</v>
      </c>
      <c r="E736" s="148" t="s">
        <v>191</v>
      </c>
      <c r="F736" s="56"/>
      <c r="G736" s="55">
        <f aca="true" t="shared" si="111" ref="G736:H740">G737</f>
        <v>85.7</v>
      </c>
      <c r="H736" s="55">
        <f t="shared" si="111"/>
        <v>79.4</v>
      </c>
      <c r="I736" s="226">
        <f t="shared" si="105"/>
        <v>92.6487747957993</v>
      </c>
    </row>
    <row r="737" spans="1:9" ht="26.25">
      <c r="A737" s="108" t="s">
        <v>259</v>
      </c>
      <c r="B737" s="57" t="s">
        <v>421</v>
      </c>
      <c r="C737" s="56" t="s">
        <v>69</v>
      </c>
      <c r="D737" s="56" t="s">
        <v>69</v>
      </c>
      <c r="E737" s="148" t="s">
        <v>342</v>
      </c>
      <c r="F737" s="56"/>
      <c r="G737" s="55">
        <f t="shared" si="111"/>
        <v>85.7</v>
      </c>
      <c r="H737" s="55">
        <f t="shared" si="111"/>
        <v>79.4</v>
      </c>
      <c r="I737" s="226">
        <f t="shared" si="105"/>
        <v>92.6487747957993</v>
      </c>
    </row>
    <row r="738" spans="1:9" ht="12.75">
      <c r="A738" s="108" t="s">
        <v>190</v>
      </c>
      <c r="B738" s="57" t="s">
        <v>421</v>
      </c>
      <c r="C738" s="56" t="s">
        <v>69</v>
      </c>
      <c r="D738" s="56" t="s">
        <v>69</v>
      </c>
      <c r="E738" s="148" t="s">
        <v>343</v>
      </c>
      <c r="F738" s="56"/>
      <c r="G738" s="55">
        <f t="shared" si="111"/>
        <v>85.7</v>
      </c>
      <c r="H738" s="55">
        <f t="shared" si="111"/>
        <v>79.4</v>
      </c>
      <c r="I738" s="226">
        <f t="shared" si="105"/>
        <v>92.6487747957993</v>
      </c>
    </row>
    <row r="739" spans="1:9" ht="26.25">
      <c r="A739" s="27" t="s">
        <v>106</v>
      </c>
      <c r="B739" s="57" t="s">
        <v>421</v>
      </c>
      <c r="C739" s="56" t="s">
        <v>69</v>
      </c>
      <c r="D739" s="56" t="s">
        <v>69</v>
      </c>
      <c r="E739" s="148" t="s">
        <v>343</v>
      </c>
      <c r="F739" s="56" t="s">
        <v>107</v>
      </c>
      <c r="G739" s="55">
        <f t="shared" si="111"/>
        <v>85.7</v>
      </c>
      <c r="H739" s="55">
        <f t="shared" si="111"/>
        <v>79.4</v>
      </c>
      <c r="I739" s="226">
        <f t="shared" si="105"/>
        <v>92.6487747957993</v>
      </c>
    </row>
    <row r="740" spans="1:9" ht="12.75">
      <c r="A740" s="27" t="s">
        <v>112</v>
      </c>
      <c r="B740" s="57" t="s">
        <v>421</v>
      </c>
      <c r="C740" s="56" t="s">
        <v>69</v>
      </c>
      <c r="D740" s="56" t="s">
        <v>69</v>
      </c>
      <c r="E740" s="148" t="s">
        <v>343</v>
      </c>
      <c r="F740" s="56" t="s">
        <v>113</v>
      </c>
      <c r="G740" s="55">
        <f t="shared" si="111"/>
        <v>85.7</v>
      </c>
      <c r="H740" s="55">
        <f t="shared" si="111"/>
        <v>79.4</v>
      </c>
      <c r="I740" s="226">
        <f t="shared" si="105"/>
        <v>92.6487747957993</v>
      </c>
    </row>
    <row r="741" spans="1:9" ht="12.75">
      <c r="A741" s="27" t="s">
        <v>116</v>
      </c>
      <c r="B741" s="57" t="s">
        <v>421</v>
      </c>
      <c r="C741" s="56" t="s">
        <v>69</v>
      </c>
      <c r="D741" s="56" t="s">
        <v>69</v>
      </c>
      <c r="E741" s="148" t="s">
        <v>343</v>
      </c>
      <c r="F741" s="56" t="s">
        <v>117</v>
      </c>
      <c r="G741" s="55">
        <f>'МП пр.5'!G299</f>
        <v>85.7</v>
      </c>
      <c r="H741" s="55">
        <f>'МП пр.5'!H299</f>
        <v>79.4</v>
      </c>
      <c r="I741" s="226">
        <f t="shared" si="105"/>
        <v>92.6487747957993</v>
      </c>
    </row>
    <row r="742" spans="1:9" ht="12.75">
      <c r="A742" s="108" t="s">
        <v>547</v>
      </c>
      <c r="B742" s="57" t="s">
        <v>421</v>
      </c>
      <c r="C742" s="56" t="s">
        <v>69</v>
      </c>
      <c r="D742" s="56" t="s">
        <v>69</v>
      </c>
      <c r="E742" s="148" t="s">
        <v>184</v>
      </c>
      <c r="F742" s="56"/>
      <c r="G742" s="55">
        <f>G743</f>
        <v>6193.2</v>
      </c>
      <c r="H742" s="55">
        <f>H743</f>
        <v>5831</v>
      </c>
      <c r="I742" s="226">
        <f t="shared" si="105"/>
        <v>94.15165019699026</v>
      </c>
    </row>
    <row r="743" spans="1:9" ht="26.25">
      <c r="A743" s="108" t="s">
        <v>257</v>
      </c>
      <c r="B743" s="57" t="s">
        <v>421</v>
      </c>
      <c r="C743" s="56" t="s">
        <v>69</v>
      </c>
      <c r="D743" s="56" t="s">
        <v>69</v>
      </c>
      <c r="E743" s="148" t="s">
        <v>344</v>
      </c>
      <c r="F743" s="56"/>
      <c r="G743" s="55">
        <f>G744+G748</f>
        <v>6193.2</v>
      </c>
      <c r="H743" s="55">
        <f>H744+H748</f>
        <v>5831</v>
      </c>
      <c r="I743" s="226">
        <f t="shared" si="105"/>
        <v>94.15165019699026</v>
      </c>
    </row>
    <row r="744" spans="1:9" ht="26.25">
      <c r="A744" s="27" t="s">
        <v>548</v>
      </c>
      <c r="B744" s="57" t="s">
        <v>421</v>
      </c>
      <c r="C744" s="56" t="s">
        <v>69</v>
      </c>
      <c r="D744" s="56" t="s">
        <v>69</v>
      </c>
      <c r="E744" s="148" t="s">
        <v>549</v>
      </c>
      <c r="F744" s="56"/>
      <c r="G744" s="55">
        <f aca="true" t="shared" si="112" ref="G744:H746">G745</f>
        <v>2736.1</v>
      </c>
      <c r="H744" s="55">
        <f t="shared" si="112"/>
        <v>2726.9</v>
      </c>
      <c r="I744" s="226">
        <f t="shared" si="105"/>
        <v>99.66375497971566</v>
      </c>
    </row>
    <row r="745" spans="1:9" ht="26.25">
      <c r="A745" s="27" t="s">
        <v>106</v>
      </c>
      <c r="B745" s="57" t="s">
        <v>421</v>
      </c>
      <c r="C745" s="56" t="s">
        <v>69</v>
      </c>
      <c r="D745" s="56" t="s">
        <v>69</v>
      </c>
      <c r="E745" s="148" t="s">
        <v>549</v>
      </c>
      <c r="F745" s="56" t="s">
        <v>107</v>
      </c>
      <c r="G745" s="55">
        <f t="shared" si="112"/>
        <v>2736.1</v>
      </c>
      <c r="H745" s="55">
        <f t="shared" si="112"/>
        <v>2726.9</v>
      </c>
      <c r="I745" s="226">
        <f t="shared" si="105"/>
        <v>99.66375497971566</v>
      </c>
    </row>
    <row r="746" spans="1:9" ht="12.75">
      <c r="A746" s="27" t="s">
        <v>112</v>
      </c>
      <c r="B746" s="57" t="s">
        <v>421</v>
      </c>
      <c r="C746" s="56" t="s">
        <v>69</v>
      </c>
      <c r="D746" s="56" t="s">
        <v>69</v>
      </c>
      <c r="E746" s="148" t="s">
        <v>549</v>
      </c>
      <c r="F746" s="56" t="s">
        <v>113</v>
      </c>
      <c r="G746" s="55">
        <f t="shared" si="112"/>
        <v>2736.1</v>
      </c>
      <c r="H746" s="55">
        <f t="shared" si="112"/>
        <v>2726.9</v>
      </c>
      <c r="I746" s="226">
        <f t="shared" si="105"/>
        <v>99.66375497971566</v>
      </c>
    </row>
    <row r="747" spans="1:9" ht="12.75">
      <c r="A747" s="27" t="s">
        <v>116</v>
      </c>
      <c r="B747" s="57" t="s">
        <v>421</v>
      </c>
      <c r="C747" s="56" t="s">
        <v>69</v>
      </c>
      <c r="D747" s="56" t="s">
        <v>69</v>
      </c>
      <c r="E747" s="148" t="s">
        <v>549</v>
      </c>
      <c r="F747" s="56" t="s">
        <v>117</v>
      </c>
      <c r="G747" s="55">
        <f>'МП пр.5'!G388</f>
        <v>2736.1</v>
      </c>
      <c r="H747" s="55">
        <f>'МП пр.5'!H388</f>
        <v>2726.9</v>
      </c>
      <c r="I747" s="226">
        <f t="shared" si="105"/>
        <v>99.66375497971566</v>
      </c>
    </row>
    <row r="748" spans="1:9" ht="26.25">
      <c r="A748" s="27" t="s">
        <v>550</v>
      </c>
      <c r="B748" s="57" t="s">
        <v>421</v>
      </c>
      <c r="C748" s="56" t="s">
        <v>69</v>
      </c>
      <c r="D748" s="56" t="s">
        <v>69</v>
      </c>
      <c r="E748" s="148" t="s">
        <v>551</v>
      </c>
      <c r="F748" s="56"/>
      <c r="G748" s="55">
        <f aca="true" t="shared" si="113" ref="G748:H750">G749</f>
        <v>3457.1</v>
      </c>
      <c r="H748" s="55">
        <f t="shared" si="113"/>
        <v>3104.1</v>
      </c>
      <c r="I748" s="226">
        <f t="shared" si="105"/>
        <v>89.7891296173093</v>
      </c>
    </row>
    <row r="749" spans="1:9" ht="26.25">
      <c r="A749" s="27" t="s">
        <v>106</v>
      </c>
      <c r="B749" s="57" t="s">
        <v>421</v>
      </c>
      <c r="C749" s="56" t="s">
        <v>69</v>
      </c>
      <c r="D749" s="56" t="s">
        <v>69</v>
      </c>
      <c r="E749" s="148" t="s">
        <v>551</v>
      </c>
      <c r="F749" s="56" t="s">
        <v>107</v>
      </c>
      <c r="G749" s="55">
        <f t="shared" si="113"/>
        <v>3457.1</v>
      </c>
      <c r="H749" s="55">
        <f t="shared" si="113"/>
        <v>3104.1</v>
      </c>
      <c r="I749" s="226">
        <f t="shared" si="105"/>
        <v>89.7891296173093</v>
      </c>
    </row>
    <row r="750" spans="1:9" ht="12.75">
      <c r="A750" s="27" t="s">
        <v>112</v>
      </c>
      <c r="B750" s="57" t="s">
        <v>421</v>
      </c>
      <c r="C750" s="56" t="s">
        <v>69</v>
      </c>
      <c r="D750" s="56" t="s">
        <v>69</v>
      </c>
      <c r="E750" s="148" t="s">
        <v>551</v>
      </c>
      <c r="F750" s="56" t="s">
        <v>113</v>
      </c>
      <c r="G750" s="55">
        <f t="shared" si="113"/>
        <v>3457.1</v>
      </c>
      <c r="H750" s="55">
        <f t="shared" si="113"/>
        <v>3104.1</v>
      </c>
      <c r="I750" s="226">
        <f t="shared" si="105"/>
        <v>89.7891296173093</v>
      </c>
    </row>
    <row r="751" spans="1:9" ht="12.75">
      <c r="A751" s="27" t="s">
        <v>116</v>
      </c>
      <c r="B751" s="57" t="s">
        <v>421</v>
      </c>
      <c r="C751" s="56" t="s">
        <v>69</v>
      </c>
      <c r="D751" s="56" t="s">
        <v>69</v>
      </c>
      <c r="E751" s="148" t="s">
        <v>551</v>
      </c>
      <c r="F751" s="56" t="s">
        <v>117</v>
      </c>
      <c r="G751" s="55">
        <f>'МП пр.5'!G395</f>
        <v>3457.1</v>
      </c>
      <c r="H751" s="55">
        <f>'МП пр.5'!H395</f>
        <v>3104.1</v>
      </c>
      <c r="I751" s="226">
        <f t="shared" si="105"/>
        <v>89.7891296173093</v>
      </c>
    </row>
    <row r="752" spans="1:9" ht="26.25">
      <c r="A752" s="108" t="s">
        <v>431</v>
      </c>
      <c r="B752" s="57" t="s">
        <v>421</v>
      </c>
      <c r="C752" s="56" t="s">
        <v>69</v>
      </c>
      <c r="D752" s="56" t="s">
        <v>69</v>
      </c>
      <c r="E752" s="148" t="s">
        <v>192</v>
      </c>
      <c r="F752" s="56"/>
      <c r="G752" s="55">
        <f>G753</f>
        <v>186.8</v>
      </c>
      <c r="H752" s="55">
        <f>H753</f>
        <v>86.8</v>
      </c>
      <c r="I752" s="226">
        <f t="shared" si="105"/>
        <v>46.46680942184154</v>
      </c>
    </row>
    <row r="753" spans="1:9" ht="26.25">
      <c r="A753" s="27" t="s">
        <v>552</v>
      </c>
      <c r="B753" s="57" t="s">
        <v>421</v>
      </c>
      <c r="C753" s="56" t="s">
        <v>69</v>
      </c>
      <c r="D753" s="56" t="s">
        <v>69</v>
      </c>
      <c r="E753" s="148" t="s">
        <v>553</v>
      </c>
      <c r="F753" s="56"/>
      <c r="G753" s="55">
        <f>G754+G758</f>
        <v>186.8</v>
      </c>
      <c r="H753" s="55">
        <f>H754+H758</f>
        <v>86.8</v>
      </c>
      <c r="I753" s="226">
        <f t="shared" si="105"/>
        <v>46.46680942184154</v>
      </c>
    </row>
    <row r="754" spans="1:9" ht="26.25">
      <c r="A754" s="108" t="s">
        <v>637</v>
      </c>
      <c r="B754" s="57" t="s">
        <v>421</v>
      </c>
      <c r="C754" s="56" t="s">
        <v>69</v>
      </c>
      <c r="D754" s="56" t="s">
        <v>69</v>
      </c>
      <c r="E754" s="148" t="s">
        <v>638</v>
      </c>
      <c r="F754" s="56"/>
      <c r="G754" s="55">
        <f aca="true" t="shared" si="114" ref="G754:H756">G755</f>
        <v>86.80000000000001</v>
      </c>
      <c r="H754" s="55">
        <f t="shared" si="114"/>
        <v>86.8</v>
      </c>
      <c r="I754" s="226">
        <f t="shared" si="105"/>
        <v>99.99999999999999</v>
      </c>
    </row>
    <row r="755" spans="1:9" ht="26.25">
      <c r="A755" s="27" t="s">
        <v>106</v>
      </c>
      <c r="B755" s="57" t="s">
        <v>421</v>
      </c>
      <c r="C755" s="56" t="s">
        <v>69</v>
      </c>
      <c r="D755" s="56" t="s">
        <v>69</v>
      </c>
      <c r="E755" s="148" t="s">
        <v>638</v>
      </c>
      <c r="F755" s="56" t="s">
        <v>107</v>
      </c>
      <c r="G755" s="55">
        <f t="shared" si="114"/>
        <v>86.80000000000001</v>
      </c>
      <c r="H755" s="55">
        <f t="shared" si="114"/>
        <v>86.8</v>
      </c>
      <c r="I755" s="226">
        <f t="shared" si="105"/>
        <v>99.99999999999999</v>
      </c>
    </row>
    <row r="756" spans="1:9" ht="12.75">
      <c r="A756" s="27" t="s">
        <v>112</v>
      </c>
      <c r="B756" s="57" t="s">
        <v>421</v>
      </c>
      <c r="C756" s="56" t="s">
        <v>69</v>
      </c>
      <c r="D756" s="56" t="s">
        <v>69</v>
      </c>
      <c r="E756" s="148" t="s">
        <v>638</v>
      </c>
      <c r="F756" s="56" t="s">
        <v>113</v>
      </c>
      <c r="G756" s="55">
        <f t="shared" si="114"/>
        <v>86.80000000000001</v>
      </c>
      <c r="H756" s="55">
        <f t="shared" si="114"/>
        <v>86.8</v>
      </c>
      <c r="I756" s="226">
        <f t="shared" si="105"/>
        <v>99.99999999999999</v>
      </c>
    </row>
    <row r="757" spans="1:9" ht="12.75">
      <c r="A757" s="27" t="s">
        <v>116</v>
      </c>
      <c r="B757" s="57" t="s">
        <v>421</v>
      </c>
      <c r="C757" s="56" t="s">
        <v>69</v>
      </c>
      <c r="D757" s="56" t="s">
        <v>69</v>
      </c>
      <c r="E757" s="148" t="s">
        <v>638</v>
      </c>
      <c r="F757" s="56" t="s">
        <v>117</v>
      </c>
      <c r="G757" s="55">
        <f>'МП пр.5'!G644</f>
        <v>86.80000000000001</v>
      </c>
      <c r="H757" s="55">
        <f>'МП пр.5'!H644</f>
        <v>86.8</v>
      </c>
      <c r="I757" s="226">
        <f t="shared" si="105"/>
        <v>99.99999999999999</v>
      </c>
    </row>
    <row r="758" spans="1:9" ht="26.25">
      <c r="A758" s="108" t="s">
        <v>617</v>
      </c>
      <c r="B758" s="57" t="s">
        <v>421</v>
      </c>
      <c r="C758" s="56" t="s">
        <v>69</v>
      </c>
      <c r="D758" s="56" t="s">
        <v>69</v>
      </c>
      <c r="E758" s="148" t="s">
        <v>554</v>
      </c>
      <c r="F758" s="56"/>
      <c r="G758" s="55">
        <f aca="true" t="shared" si="115" ref="G758:H761">G759</f>
        <v>100</v>
      </c>
      <c r="H758" s="55">
        <f t="shared" si="115"/>
        <v>0</v>
      </c>
      <c r="I758" s="226">
        <f t="shared" si="105"/>
        <v>0</v>
      </c>
    </row>
    <row r="759" spans="1:9" ht="15" customHeight="1">
      <c r="A759" s="108" t="s">
        <v>193</v>
      </c>
      <c r="B759" s="57" t="s">
        <v>421</v>
      </c>
      <c r="C759" s="56" t="s">
        <v>69</v>
      </c>
      <c r="D759" s="56" t="s">
        <v>69</v>
      </c>
      <c r="E759" s="148" t="s">
        <v>554</v>
      </c>
      <c r="F759" s="56"/>
      <c r="G759" s="55">
        <f t="shared" si="115"/>
        <v>100</v>
      </c>
      <c r="H759" s="55">
        <f t="shared" si="115"/>
        <v>0</v>
      </c>
      <c r="I759" s="226">
        <f t="shared" si="105"/>
        <v>0</v>
      </c>
    </row>
    <row r="760" spans="1:9" ht="12.75">
      <c r="A760" s="27" t="s">
        <v>118</v>
      </c>
      <c r="B760" s="57" t="s">
        <v>421</v>
      </c>
      <c r="C760" s="56" t="s">
        <v>69</v>
      </c>
      <c r="D760" s="56" t="s">
        <v>69</v>
      </c>
      <c r="E760" s="148" t="s">
        <v>554</v>
      </c>
      <c r="F760" s="56" t="s">
        <v>119</v>
      </c>
      <c r="G760" s="55">
        <f t="shared" si="115"/>
        <v>100</v>
      </c>
      <c r="H760" s="55">
        <f t="shared" si="115"/>
        <v>0</v>
      </c>
      <c r="I760" s="226">
        <f aca="true" t="shared" si="116" ref="I760:I823">H760/G760*100</f>
        <v>0</v>
      </c>
    </row>
    <row r="761" spans="1:9" ht="26.25">
      <c r="A761" s="27" t="s">
        <v>138</v>
      </c>
      <c r="B761" s="57" t="s">
        <v>421</v>
      </c>
      <c r="C761" s="56" t="s">
        <v>69</v>
      </c>
      <c r="D761" s="56" t="s">
        <v>69</v>
      </c>
      <c r="E761" s="148" t="s">
        <v>554</v>
      </c>
      <c r="F761" s="56" t="s">
        <v>137</v>
      </c>
      <c r="G761" s="55">
        <f t="shared" si="115"/>
        <v>100</v>
      </c>
      <c r="H761" s="55">
        <f t="shared" si="115"/>
        <v>0</v>
      </c>
      <c r="I761" s="226">
        <f t="shared" si="116"/>
        <v>0</v>
      </c>
    </row>
    <row r="762" spans="1:9" ht="26.25">
      <c r="A762" s="27" t="s">
        <v>139</v>
      </c>
      <c r="B762" s="57" t="s">
        <v>421</v>
      </c>
      <c r="C762" s="56" t="s">
        <v>69</v>
      </c>
      <c r="D762" s="56" t="s">
        <v>69</v>
      </c>
      <c r="E762" s="148" t="s">
        <v>554</v>
      </c>
      <c r="F762" s="56" t="s">
        <v>140</v>
      </c>
      <c r="G762" s="55">
        <f>'МП пр.5'!G651</f>
        <v>100</v>
      </c>
      <c r="H762" s="55">
        <f>'МП пр.5'!H651</f>
        <v>0</v>
      </c>
      <c r="I762" s="226">
        <f t="shared" si="116"/>
        <v>0</v>
      </c>
    </row>
    <row r="763" spans="1:9" ht="12.75">
      <c r="A763" s="58" t="s">
        <v>11</v>
      </c>
      <c r="B763" s="59" t="s">
        <v>421</v>
      </c>
      <c r="C763" s="60" t="s">
        <v>69</v>
      </c>
      <c r="D763" s="60" t="s">
        <v>75</v>
      </c>
      <c r="E763" s="60"/>
      <c r="F763" s="60"/>
      <c r="G763" s="61">
        <f>G764+G778+G794+G823</f>
        <v>36385.4</v>
      </c>
      <c r="H763" s="61">
        <f>H764+H778+H794+H823</f>
        <v>27510.6</v>
      </c>
      <c r="I763" s="228">
        <f t="shared" si="116"/>
        <v>75.6088980745024</v>
      </c>
    </row>
    <row r="764" spans="1:9" ht="12.75">
      <c r="A764" s="27" t="s">
        <v>367</v>
      </c>
      <c r="B764" s="57" t="s">
        <v>421</v>
      </c>
      <c r="C764" s="56" t="s">
        <v>69</v>
      </c>
      <c r="D764" s="56" t="s">
        <v>75</v>
      </c>
      <c r="E764" s="56" t="s">
        <v>219</v>
      </c>
      <c r="F764" s="56"/>
      <c r="G764" s="55">
        <f>G765</f>
        <v>1031.2</v>
      </c>
      <c r="H764" s="55">
        <f>H765</f>
        <v>1017</v>
      </c>
      <c r="I764" s="226">
        <f t="shared" si="116"/>
        <v>98.62296353762606</v>
      </c>
    </row>
    <row r="765" spans="1:9" ht="12.75">
      <c r="A765" s="27" t="s">
        <v>368</v>
      </c>
      <c r="B765" s="57" t="s">
        <v>421</v>
      </c>
      <c r="C765" s="56" t="s">
        <v>69</v>
      </c>
      <c r="D765" s="56" t="s">
        <v>75</v>
      </c>
      <c r="E765" s="56" t="s">
        <v>365</v>
      </c>
      <c r="F765" s="56"/>
      <c r="G765" s="55">
        <f>G766+G772</f>
        <v>1031.2</v>
      </c>
      <c r="H765" s="55">
        <f>H766+H772</f>
        <v>1017</v>
      </c>
      <c r="I765" s="226">
        <f t="shared" si="116"/>
        <v>98.62296353762606</v>
      </c>
    </row>
    <row r="766" spans="1:9" ht="52.5">
      <c r="A766" s="27" t="s">
        <v>292</v>
      </c>
      <c r="B766" s="57" t="s">
        <v>421</v>
      </c>
      <c r="C766" s="56" t="s">
        <v>69</v>
      </c>
      <c r="D766" s="56" t="s">
        <v>75</v>
      </c>
      <c r="E766" s="56" t="s">
        <v>366</v>
      </c>
      <c r="F766" s="56"/>
      <c r="G766" s="55">
        <f>G767</f>
        <v>1000</v>
      </c>
      <c r="H766" s="55">
        <f>H767</f>
        <v>996.9</v>
      </c>
      <c r="I766" s="226">
        <f t="shared" si="116"/>
        <v>99.69</v>
      </c>
    </row>
    <row r="767" spans="1:9" ht="39">
      <c r="A767" s="27" t="s">
        <v>103</v>
      </c>
      <c r="B767" s="57" t="s">
        <v>421</v>
      </c>
      <c r="C767" s="56" t="s">
        <v>69</v>
      </c>
      <c r="D767" s="56" t="s">
        <v>75</v>
      </c>
      <c r="E767" s="56" t="s">
        <v>366</v>
      </c>
      <c r="F767" s="56" t="s">
        <v>104</v>
      </c>
      <c r="G767" s="55">
        <f>G768+G770</f>
        <v>1000</v>
      </c>
      <c r="H767" s="55">
        <f>H768+H770</f>
        <v>996.9</v>
      </c>
      <c r="I767" s="226">
        <f t="shared" si="116"/>
        <v>99.69</v>
      </c>
    </row>
    <row r="768" spans="1:9" ht="12.75">
      <c r="A768" s="27" t="s">
        <v>300</v>
      </c>
      <c r="B768" s="57" t="s">
        <v>421</v>
      </c>
      <c r="C768" s="56" t="s">
        <v>69</v>
      </c>
      <c r="D768" s="56" t="s">
        <v>75</v>
      </c>
      <c r="E768" s="56" t="s">
        <v>366</v>
      </c>
      <c r="F768" s="56" t="s">
        <v>302</v>
      </c>
      <c r="G768" s="55">
        <f>G769</f>
        <v>740</v>
      </c>
      <c r="H768" s="55">
        <f>H769</f>
        <v>738.8</v>
      </c>
      <c r="I768" s="226">
        <f t="shared" si="116"/>
        <v>99.83783783783782</v>
      </c>
    </row>
    <row r="769" spans="1:9" ht="12.75">
      <c r="A769" s="27" t="s">
        <v>442</v>
      </c>
      <c r="B769" s="57" t="s">
        <v>421</v>
      </c>
      <c r="C769" s="56" t="s">
        <v>69</v>
      </c>
      <c r="D769" s="56" t="s">
        <v>75</v>
      </c>
      <c r="E769" s="56" t="s">
        <v>366</v>
      </c>
      <c r="F769" s="56" t="s">
        <v>301</v>
      </c>
      <c r="G769" s="55">
        <v>740</v>
      </c>
      <c r="H769" s="55">
        <v>738.8</v>
      </c>
      <c r="I769" s="226">
        <f t="shared" si="116"/>
        <v>99.83783783783782</v>
      </c>
    </row>
    <row r="770" spans="1:9" ht="12.75">
      <c r="A770" s="27" t="s">
        <v>94</v>
      </c>
      <c r="B770" s="57" t="s">
        <v>421</v>
      </c>
      <c r="C770" s="56" t="s">
        <v>69</v>
      </c>
      <c r="D770" s="56" t="s">
        <v>75</v>
      </c>
      <c r="E770" s="56" t="s">
        <v>366</v>
      </c>
      <c r="F770" s="56" t="s">
        <v>95</v>
      </c>
      <c r="G770" s="55">
        <f>G771</f>
        <v>260</v>
      </c>
      <c r="H770" s="55">
        <f>H771</f>
        <v>258.1</v>
      </c>
      <c r="I770" s="226">
        <f t="shared" si="116"/>
        <v>99.26923076923077</v>
      </c>
    </row>
    <row r="771" spans="1:9" ht="26.25">
      <c r="A771" s="27" t="s">
        <v>97</v>
      </c>
      <c r="B771" s="57" t="s">
        <v>421</v>
      </c>
      <c r="C771" s="56" t="s">
        <v>69</v>
      </c>
      <c r="D771" s="56" t="s">
        <v>75</v>
      </c>
      <c r="E771" s="56" t="s">
        <v>366</v>
      </c>
      <c r="F771" s="56" t="s">
        <v>98</v>
      </c>
      <c r="G771" s="55">
        <v>260</v>
      </c>
      <c r="H771" s="55">
        <v>258.1</v>
      </c>
      <c r="I771" s="226">
        <f t="shared" si="116"/>
        <v>99.26923076923077</v>
      </c>
    </row>
    <row r="772" spans="1:9" ht="12.75">
      <c r="A772" s="27" t="s">
        <v>239</v>
      </c>
      <c r="B772" s="57" t="s">
        <v>421</v>
      </c>
      <c r="C772" s="56" t="s">
        <v>69</v>
      </c>
      <c r="D772" s="56" t="s">
        <v>75</v>
      </c>
      <c r="E772" s="56" t="s">
        <v>369</v>
      </c>
      <c r="F772" s="56"/>
      <c r="G772" s="55">
        <f>G773</f>
        <v>31.2</v>
      </c>
      <c r="H772" s="55">
        <f>H773</f>
        <v>20.1</v>
      </c>
      <c r="I772" s="226">
        <f t="shared" si="116"/>
        <v>64.42307692307693</v>
      </c>
    </row>
    <row r="773" spans="1:9" ht="39">
      <c r="A773" s="27" t="s">
        <v>103</v>
      </c>
      <c r="B773" s="57" t="s">
        <v>421</v>
      </c>
      <c r="C773" s="56" t="s">
        <v>69</v>
      </c>
      <c r="D773" s="56" t="s">
        <v>75</v>
      </c>
      <c r="E773" s="56" t="s">
        <v>369</v>
      </c>
      <c r="F773" s="56" t="s">
        <v>104</v>
      </c>
      <c r="G773" s="55">
        <f>G774+G776</f>
        <v>31.2</v>
      </c>
      <c r="H773" s="55">
        <f>H774+H776</f>
        <v>20.1</v>
      </c>
      <c r="I773" s="226">
        <f t="shared" si="116"/>
        <v>64.42307692307693</v>
      </c>
    </row>
    <row r="774" spans="1:9" ht="12.75" customHeight="1">
      <c r="A774" s="27" t="s">
        <v>300</v>
      </c>
      <c r="B774" s="57" t="s">
        <v>421</v>
      </c>
      <c r="C774" s="56" t="s">
        <v>69</v>
      </c>
      <c r="D774" s="56" t="s">
        <v>75</v>
      </c>
      <c r="E774" s="56" t="s">
        <v>369</v>
      </c>
      <c r="F774" s="56" t="s">
        <v>302</v>
      </c>
      <c r="G774" s="55">
        <f>G775</f>
        <v>11.2</v>
      </c>
      <c r="H774" s="55">
        <f>H775</f>
        <v>10.6</v>
      </c>
      <c r="I774" s="226">
        <f t="shared" si="116"/>
        <v>94.64285714285715</v>
      </c>
    </row>
    <row r="775" spans="1:9" ht="12.75">
      <c r="A775" s="27" t="s">
        <v>442</v>
      </c>
      <c r="B775" s="57" t="s">
        <v>421</v>
      </c>
      <c r="C775" s="56" t="s">
        <v>69</v>
      </c>
      <c r="D775" s="56" t="s">
        <v>75</v>
      </c>
      <c r="E775" s="56" t="s">
        <v>369</v>
      </c>
      <c r="F775" s="56" t="s">
        <v>301</v>
      </c>
      <c r="G775" s="55">
        <v>11.2</v>
      </c>
      <c r="H775" s="55">
        <v>10.6</v>
      </c>
      <c r="I775" s="226">
        <f t="shared" si="116"/>
        <v>94.64285714285715</v>
      </c>
    </row>
    <row r="776" spans="1:9" ht="12.75">
      <c r="A776" s="27" t="s">
        <v>94</v>
      </c>
      <c r="B776" s="57" t="s">
        <v>421</v>
      </c>
      <c r="C776" s="56" t="s">
        <v>69</v>
      </c>
      <c r="D776" s="56" t="s">
        <v>75</v>
      </c>
      <c r="E776" s="56" t="s">
        <v>369</v>
      </c>
      <c r="F776" s="56" t="s">
        <v>95</v>
      </c>
      <c r="G776" s="55">
        <f>G777</f>
        <v>20</v>
      </c>
      <c r="H776" s="55">
        <f>H777</f>
        <v>9.5</v>
      </c>
      <c r="I776" s="226">
        <f t="shared" si="116"/>
        <v>47.5</v>
      </c>
    </row>
    <row r="777" spans="1:9" ht="26.25">
      <c r="A777" s="27" t="s">
        <v>97</v>
      </c>
      <c r="B777" s="57" t="s">
        <v>421</v>
      </c>
      <c r="C777" s="56" t="s">
        <v>69</v>
      </c>
      <c r="D777" s="56" t="s">
        <v>75</v>
      </c>
      <c r="E777" s="56" t="s">
        <v>369</v>
      </c>
      <c r="F777" s="56" t="s">
        <v>98</v>
      </c>
      <c r="G777" s="55">
        <v>20</v>
      </c>
      <c r="H777" s="55">
        <v>9.5</v>
      </c>
      <c r="I777" s="226">
        <f t="shared" si="116"/>
        <v>47.5</v>
      </c>
    </row>
    <row r="778" spans="1:9" ht="26.25">
      <c r="A778" s="27" t="s">
        <v>424</v>
      </c>
      <c r="B778" s="57" t="s">
        <v>421</v>
      </c>
      <c r="C778" s="56" t="s">
        <v>69</v>
      </c>
      <c r="D778" s="56" t="s">
        <v>75</v>
      </c>
      <c r="E778" s="56" t="s">
        <v>218</v>
      </c>
      <c r="F778" s="56"/>
      <c r="G778" s="55">
        <f>G779</f>
        <v>8563.2</v>
      </c>
      <c r="H778" s="55">
        <f>H779</f>
        <v>5800.3</v>
      </c>
      <c r="I778" s="226">
        <f t="shared" si="116"/>
        <v>67.73519245142002</v>
      </c>
    </row>
    <row r="779" spans="1:9" ht="12.75">
      <c r="A779" s="27" t="s">
        <v>50</v>
      </c>
      <c r="B779" s="57" t="s">
        <v>421</v>
      </c>
      <c r="C779" s="56" t="s">
        <v>69</v>
      </c>
      <c r="D779" s="56" t="s">
        <v>75</v>
      </c>
      <c r="E779" s="56" t="s">
        <v>244</v>
      </c>
      <c r="F779" s="56"/>
      <c r="G779" s="55">
        <f>G780+G786</f>
        <v>8563.2</v>
      </c>
      <c r="H779" s="55">
        <f>H780+H786</f>
        <v>5800.3</v>
      </c>
      <c r="I779" s="226">
        <f t="shared" si="116"/>
        <v>67.73519245142002</v>
      </c>
    </row>
    <row r="780" spans="1:9" ht="12.75">
      <c r="A780" s="27" t="s">
        <v>240</v>
      </c>
      <c r="B780" s="57" t="s">
        <v>421</v>
      </c>
      <c r="C780" s="56" t="s">
        <v>69</v>
      </c>
      <c r="D780" s="56" t="s">
        <v>75</v>
      </c>
      <c r="E780" s="56" t="s">
        <v>245</v>
      </c>
      <c r="F780" s="56"/>
      <c r="G780" s="55">
        <f>G781</f>
        <v>8206.2</v>
      </c>
      <c r="H780" s="55">
        <f>H781</f>
        <v>5623</v>
      </c>
      <c r="I780" s="226">
        <f t="shared" si="116"/>
        <v>68.52136189710218</v>
      </c>
    </row>
    <row r="781" spans="1:9" ht="39">
      <c r="A781" s="27" t="s">
        <v>103</v>
      </c>
      <c r="B781" s="57" t="s">
        <v>421</v>
      </c>
      <c r="C781" s="56" t="s">
        <v>69</v>
      </c>
      <c r="D781" s="56" t="s">
        <v>75</v>
      </c>
      <c r="E781" s="56" t="s">
        <v>245</v>
      </c>
      <c r="F781" s="56" t="s">
        <v>104</v>
      </c>
      <c r="G781" s="55">
        <f>G782</f>
        <v>8206.2</v>
      </c>
      <c r="H781" s="55">
        <f>H782</f>
        <v>5623</v>
      </c>
      <c r="I781" s="226">
        <f t="shared" si="116"/>
        <v>68.52136189710218</v>
      </c>
    </row>
    <row r="782" spans="1:9" ht="12.75">
      <c r="A782" s="27" t="s">
        <v>94</v>
      </c>
      <c r="B782" s="57" t="s">
        <v>421</v>
      </c>
      <c r="C782" s="56" t="s">
        <v>69</v>
      </c>
      <c r="D782" s="56" t="s">
        <v>75</v>
      </c>
      <c r="E782" s="56" t="s">
        <v>245</v>
      </c>
      <c r="F782" s="56" t="s">
        <v>95</v>
      </c>
      <c r="G782" s="55">
        <f>G783+G784+G785</f>
        <v>8206.2</v>
      </c>
      <c r="H782" s="55">
        <f>H783+H784+H785</f>
        <v>5623</v>
      </c>
      <c r="I782" s="226">
        <f t="shared" si="116"/>
        <v>68.52136189710218</v>
      </c>
    </row>
    <row r="783" spans="1:9" ht="12.75">
      <c r="A783" s="27" t="s">
        <v>159</v>
      </c>
      <c r="B783" s="57" t="s">
        <v>421</v>
      </c>
      <c r="C783" s="56" t="s">
        <v>69</v>
      </c>
      <c r="D783" s="56" t="s">
        <v>75</v>
      </c>
      <c r="E783" s="56" t="s">
        <v>245</v>
      </c>
      <c r="F783" s="56" t="s">
        <v>96</v>
      </c>
      <c r="G783" s="55">
        <v>6227.2</v>
      </c>
      <c r="H783" s="55">
        <v>4324.8</v>
      </c>
      <c r="I783" s="226">
        <f t="shared" si="116"/>
        <v>69.45015416238438</v>
      </c>
    </row>
    <row r="784" spans="1:9" ht="26.25">
      <c r="A784" s="27" t="s">
        <v>97</v>
      </c>
      <c r="B784" s="57" t="s">
        <v>421</v>
      </c>
      <c r="C784" s="56" t="s">
        <v>69</v>
      </c>
      <c r="D784" s="56" t="s">
        <v>75</v>
      </c>
      <c r="E784" s="56" t="s">
        <v>245</v>
      </c>
      <c r="F784" s="56" t="s">
        <v>98</v>
      </c>
      <c r="G784" s="55">
        <v>111</v>
      </c>
      <c r="H784" s="55">
        <v>94</v>
      </c>
      <c r="I784" s="226">
        <f t="shared" si="116"/>
        <v>84.68468468468468</v>
      </c>
    </row>
    <row r="785" spans="1:9" ht="39">
      <c r="A785" s="27" t="s">
        <v>161</v>
      </c>
      <c r="B785" s="57" t="s">
        <v>421</v>
      </c>
      <c r="C785" s="56" t="s">
        <v>69</v>
      </c>
      <c r="D785" s="56" t="s">
        <v>75</v>
      </c>
      <c r="E785" s="56" t="s">
        <v>245</v>
      </c>
      <c r="F785" s="56" t="s">
        <v>160</v>
      </c>
      <c r="G785" s="55">
        <v>1868</v>
      </c>
      <c r="H785" s="55">
        <v>1204.2</v>
      </c>
      <c r="I785" s="226">
        <f t="shared" si="116"/>
        <v>64.46466809421841</v>
      </c>
    </row>
    <row r="786" spans="1:9" ht="12.75">
      <c r="A786" s="27" t="s">
        <v>241</v>
      </c>
      <c r="B786" s="57" t="s">
        <v>421</v>
      </c>
      <c r="C786" s="56" t="s">
        <v>69</v>
      </c>
      <c r="D786" s="56" t="s">
        <v>75</v>
      </c>
      <c r="E786" s="56" t="s">
        <v>246</v>
      </c>
      <c r="F786" s="56"/>
      <c r="G786" s="55">
        <f>G787+G790</f>
        <v>357</v>
      </c>
      <c r="H786" s="55">
        <f>H787+H790</f>
        <v>177.3</v>
      </c>
      <c r="I786" s="226">
        <f t="shared" si="116"/>
        <v>49.66386554621849</v>
      </c>
    </row>
    <row r="787" spans="1:9" ht="26.25">
      <c r="A787" s="27" t="s">
        <v>622</v>
      </c>
      <c r="B787" s="57" t="s">
        <v>421</v>
      </c>
      <c r="C787" s="56" t="s">
        <v>69</v>
      </c>
      <c r="D787" s="56" t="s">
        <v>75</v>
      </c>
      <c r="E787" s="56" t="s">
        <v>246</v>
      </c>
      <c r="F787" s="56" t="s">
        <v>105</v>
      </c>
      <c r="G787" s="55">
        <f>G788</f>
        <v>354</v>
      </c>
      <c r="H787" s="55">
        <f>H788</f>
        <v>171.5</v>
      </c>
      <c r="I787" s="226">
        <f t="shared" si="116"/>
        <v>48.44632768361582</v>
      </c>
    </row>
    <row r="788" spans="1:9" ht="30" customHeight="1">
      <c r="A788" s="27" t="s">
        <v>99</v>
      </c>
      <c r="B788" s="57" t="s">
        <v>421</v>
      </c>
      <c r="C788" s="56" t="s">
        <v>69</v>
      </c>
      <c r="D788" s="56" t="s">
        <v>75</v>
      </c>
      <c r="E788" s="56" t="s">
        <v>246</v>
      </c>
      <c r="F788" s="56" t="s">
        <v>100</v>
      </c>
      <c r="G788" s="55">
        <f>G789</f>
        <v>354</v>
      </c>
      <c r="H788" s="55">
        <f>H789</f>
        <v>171.5</v>
      </c>
      <c r="I788" s="226">
        <f t="shared" si="116"/>
        <v>48.44632768361582</v>
      </c>
    </row>
    <row r="789" spans="1:9" ht="25.5" customHeight="1">
      <c r="A789" s="27" t="s">
        <v>101</v>
      </c>
      <c r="B789" s="57" t="s">
        <v>421</v>
      </c>
      <c r="C789" s="56" t="s">
        <v>69</v>
      </c>
      <c r="D789" s="56" t="s">
        <v>75</v>
      </c>
      <c r="E789" s="56" t="s">
        <v>246</v>
      </c>
      <c r="F789" s="56" t="s">
        <v>102</v>
      </c>
      <c r="G789" s="55">
        <v>354</v>
      </c>
      <c r="H789" s="55">
        <v>171.5</v>
      </c>
      <c r="I789" s="226">
        <f t="shared" si="116"/>
        <v>48.44632768361582</v>
      </c>
    </row>
    <row r="790" spans="1:9" s="54" customFormat="1" ht="16.5" customHeight="1">
      <c r="A790" s="27" t="s">
        <v>129</v>
      </c>
      <c r="B790" s="57" t="s">
        <v>421</v>
      </c>
      <c r="C790" s="56" t="s">
        <v>69</v>
      </c>
      <c r="D790" s="56" t="s">
        <v>75</v>
      </c>
      <c r="E790" s="56" t="s">
        <v>246</v>
      </c>
      <c r="F790" s="56" t="s">
        <v>130</v>
      </c>
      <c r="G790" s="55">
        <f>G791</f>
        <v>3</v>
      </c>
      <c r="H790" s="55">
        <f>H791</f>
        <v>5.8</v>
      </c>
      <c r="I790" s="226">
        <f t="shared" si="116"/>
        <v>193.33333333333334</v>
      </c>
    </row>
    <row r="791" spans="1:9" s="54" customFormat="1" ht="16.5" customHeight="1">
      <c r="A791" s="27" t="s">
        <v>132</v>
      </c>
      <c r="B791" s="57" t="s">
        <v>421</v>
      </c>
      <c r="C791" s="56" t="s">
        <v>69</v>
      </c>
      <c r="D791" s="56" t="s">
        <v>75</v>
      </c>
      <c r="E791" s="56" t="s">
        <v>246</v>
      </c>
      <c r="F791" s="56" t="s">
        <v>133</v>
      </c>
      <c r="G791" s="55">
        <f>G792+G793</f>
        <v>3</v>
      </c>
      <c r="H791" s="55">
        <f>H792+H793</f>
        <v>5.8</v>
      </c>
      <c r="I791" s="226">
        <f t="shared" si="116"/>
        <v>193.33333333333334</v>
      </c>
    </row>
    <row r="792" spans="1:9" s="54" customFormat="1" ht="16.5" customHeight="1">
      <c r="A792" s="27" t="s">
        <v>134</v>
      </c>
      <c r="B792" s="57" t="s">
        <v>421</v>
      </c>
      <c r="C792" s="56" t="s">
        <v>69</v>
      </c>
      <c r="D792" s="56" t="s">
        <v>75</v>
      </c>
      <c r="E792" s="56" t="s">
        <v>246</v>
      </c>
      <c r="F792" s="56" t="s">
        <v>135</v>
      </c>
      <c r="G792" s="55">
        <v>1</v>
      </c>
      <c r="H792" s="55">
        <v>5</v>
      </c>
      <c r="I792" s="226">
        <f t="shared" si="116"/>
        <v>500</v>
      </c>
    </row>
    <row r="793" spans="1:9" ht="17.25" customHeight="1">
      <c r="A793" s="27" t="s">
        <v>162</v>
      </c>
      <c r="B793" s="57" t="s">
        <v>421</v>
      </c>
      <c r="C793" s="56" t="s">
        <v>69</v>
      </c>
      <c r="D793" s="56" t="s">
        <v>75</v>
      </c>
      <c r="E793" s="56" t="s">
        <v>246</v>
      </c>
      <c r="F793" s="56" t="s">
        <v>136</v>
      </c>
      <c r="G793" s="55">
        <v>2</v>
      </c>
      <c r="H793" s="55">
        <v>0.8</v>
      </c>
      <c r="I793" s="226">
        <f t="shared" si="116"/>
        <v>40</v>
      </c>
    </row>
    <row r="794" spans="1:9" ht="37.5" customHeight="1">
      <c r="A794" s="27" t="s">
        <v>299</v>
      </c>
      <c r="B794" s="57" t="s">
        <v>421</v>
      </c>
      <c r="C794" s="56" t="s">
        <v>69</v>
      </c>
      <c r="D794" s="56" t="s">
        <v>75</v>
      </c>
      <c r="E794" s="56" t="s">
        <v>233</v>
      </c>
      <c r="F794" s="56"/>
      <c r="G794" s="55">
        <f>G795</f>
        <v>26651</v>
      </c>
      <c r="H794" s="55">
        <f>H795</f>
        <v>20593.3</v>
      </c>
      <c r="I794" s="226">
        <f t="shared" si="116"/>
        <v>77.27027128437956</v>
      </c>
    </row>
    <row r="795" spans="1:9" ht="43.5" customHeight="1">
      <c r="A795" s="27" t="s">
        <v>482</v>
      </c>
      <c r="B795" s="57" t="s">
        <v>421</v>
      </c>
      <c r="C795" s="56" t="s">
        <v>69</v>
      </c>
      <c r="D795" s="56" t="s">
        <v>75</v>
      </c>
      <c r="E795" s="56" t="s">
        <v>382</v>
      </c>
      <c r="F795" s="56"/>
      <c r="G795" s="55">
        <f>G796+G809</f>
        <v>26651</v>
      </c>
      <c r="H795" s="55">
        <f>H796+H809</f>
        <v>20593.3</v>
      </c>
      <c r="I795" s="226">
        <f t="shared" si="116"/>
        <v>77.27027128437956</v>
      </c>
    </row>
    <row r="796" spans="1:9" ht="13.5" customHeight="1">
      <c r="A796" s="27" t="s">
        <v>383</v>
      </c>
      <c r="B796" s="57" t="s">
        <v>421</v>
      </c>
      <c r="C796" s="56" t="s">
        <v>69</v>
      </c>
      <c r="D796" s="56" t="s">
        <v>75</v>
      </c>
      <c r="E796" s="56" t="s">
        <v>414</v>
      </c>
      <c r="F796" s="56"/>
      <c r="G796" s="55">
        <f>G797+G802+G805</f>
        <v>13746.6</v>
      </c>
      <c r="H796" s="55">
        <f>H797+H802+H805</f>
        <v>11010.099999999999</v>
      </c>
      <c r="I796" s="226">
        <f t="shared" si="116"/>
        <v>80.0932594241485</v>
      </c>
    </row>
    <row r="797" spans="1:9" ht="39">
      <c r="A797" s="27" t="s">
        <v>103</v>
      </c>
      <c r="B797" s="57" t="s">
        <v>421</v>
      </c>
      <c r="C797" s="56" t="s">
        <v>69</v>
      </c>
      <c r="D797" s="56" t="s">
        <v>75</v>
      </c>
      <c r="E797" s="56" t="s">
        <v>414</v>
      </c>
      <c r="F797" s="56" t="s">
        <v>104</v>
      </c>
      <c r="G797" s="55">
        <f>G798</f>
        <v>13052.5</v>
      </c>
      <c r="H797" s="55">
        <f>H798</f>
        <v>10625.3</v>
      </c>
      <c r="I797" s="226">
        <f t="shared" si="116"/>
        <v>81.40432867266807</v>
      </c>
    </row>
    <row r="798" spans="1:9" ht="12.75">
      <c r="A798" s="27" t="s">
        <v>300</v>
      </c>
      <c r="B798" s="57" t="s">
        <v>421</v>
      </c>
      <c r="C798" s="56" t="s">
        <v>69</v>
      </c>
      <c r="D798" s="56" t="s">
        <v>75</v>
      </c>
      <c r="E798" s="56" t="s">
        <v>414</v>
      </c>
      <c r="F798" s="56" t="s">
        <v>302</v>
      </c>
      <c r="G798" s="55">
        <f>G799+G800+G801</f>
        <v>13052.5</v>
      </c>
      <c r="H798" s="55">
        <f>H799+H800+H801</f>
        <v>10625.3</v>
      </c>
      <c r="I798" s="226">
        <f t="shared" si="116"/>
        <v>81.40432867266807</v>
      </c>
    </row>
    <row r="799" spans="1:9" ht="12.75">
      <c r="A799" s="27" t="s">
        <v>555</v>
      </c>
      <c r="B799" s="57" t="s">
        <v>421</v>
      </c>
      <c r="C799" s="56" t="s">
        <v>69</v>
      </c>
      <c r="D799" s="56" t="s">
        <v>75</v>
      </c>
      <c r="E799" s="56" t="s">
        <v>414</v>
      </c>
      <c r="F799" s="56" t="s">
        <v>303</v>
      </c>
      <c r="G799" s="55">
        <v>10401.5</v>
      </c>
      <c r="H799" s="55">
        <v>8090.7</v>
      </c>
      <c r="I799" s="226">
        <f t="shared" si="116"/>
        <v>77.78397346536558</v>
      </c>
    </row>
    <row r="800" spans="1:9" ht="12.75">
      <c r="A800" s="27" t="s">
        <v>442</v>
      </c>
      <c r="B800" s="57" t="s">
        <v>421</v>
      </c>
      <c r="C800" s="56" t="s">
        <v>69</v>
      </c>
      <c r="D800" s="56" t="s">
        <v>75</v>
      </c>
      <c r="E800" s="56" t="s">
        <v>414</v>
      </c>
      <c r="F800" s="56" t="s">
        <v>301</v>
      </c>
      <c r="G800" s="55">
        <v>34.6</v>
      </c>
      <c r="H800" s="55">
        <v>7.5</v>
      </c>
      <c r="I800" s="226">
        <f t="shared" si="116"/>
        <v>21.67630057803468</v>
      </c>
    </row>
    <row r="801" spans="1:9" ht="26.25">
      <c r="A801" s="27" t="s">
        <v>446</v>
      </c>
      <c r="B801" s="57" t="s">
        <v>421</v>
      </c>
      <c r="C801" s="56" t="s">
        <v>69</v>
      </c>
      <c r="D801" s="56" t="s">
        <v>75</v>
      </c>
      <c r="E801" s="56" t="s">
        <v>414</v>
      </c>
      <c r="F801" s="56" t="s">
        <v>304</v>
      </c>
      <c r="G801" s="55">
        <v>2616.4</v>
      </c>
      <c r="H801" s="55">
        <v>2527.1</v>
      </c>
      <c r="I801" s="226">
        <f t="shared" si="116"/>
        <v>96.58691331600672</v>
      </c>
    </row>
    <row r="802" spans="1:9" ht="26.25">
      <c r="A802" s="27" t="s">
        <v>622</v>
      </c>
      <c r="B802" s="57" t="s">
        <v>421</v>
      </c>
      <c r="C802" s="56" t="s">
        <v>69</v>
      </c>
      <c r="D802" s="56" t="s">
        <v>75</v>
      </c>
      <c r="E802" s="56" t="s">
        <v>414</v>
      </c>
      <c r="F802" s="56" t="s">
        <v>105</v>
      </c>
      <c r="G802" s="55">
        <f>G803</f>
        <v>688.1</v>
      </c>
      <c r="H802" s="55">
        <f>H803</f>
        <v>382.8</v>
      </c>
      <c r="I802" s="226">
        <f t="shared" si="116"/>
        <v>55.63144891730853</v>
      </c>
    </row>
    <row r="803" spans="1:9" ht="26.25">
      <c r="A803" s="27" t="s">
        <v>99</v>
      </c>
      <c r="B803" s="57" t="s">
        <v>421</v>
      </c>
      <c r="C803" s="56" t="s">
        <v>69</v>
      </c>
      <c r="D803" s="56" t="s">
        <v>75</v>
      </c>
      <c r="E803" s="56" t="s">
        <v>414</v>
      </c>
      <c r="F803" s="56" t="s">
        <v>100</v>
      </c>
      <c r="G803" s="55">
        <f>G804</f>
        <v>688.1</v>
      </c>
      <c r="H803" s="55">
        <f>H804</f>
        <v>382.8</v>
      </c>
      <c r="I803" s="226">
        <f t="shared" si="116"/>
        <v>55.63144891730853</v>
      </c>
    </row>
    <row r="804" spans="1:9" ht="26.25">
      <c r="A804" s="27" t="s">
        <v>101</v>
      </c>
      <c r="B804" s="57" t="s">
        <v>421</v>
      </c>
      <c r="C804" s="56" t="s">
        <v>69</v>
      </c>
      <c r="D804" s="56" t="s">
        <v>75</v>
      </c>
      <c r="E804" s="56" t="s">
        <v>414</v>
      </c>
      <c r="F804" s="56" t="s">
        <v>102</v>
      </c>
      <c r="G804" s="55">
        <v>688.1</v>
      </c>
      <c r="H804" s="55">
        <v>382.8</v>
      </c>
      <c r="I804" s="226">
        <f t="shared" si="116"/>
        <v>55.63144891730853</v>
      </c>
    </row>
    <row r="805" spans="1:9" ht="12.75">
      <c r="A805" s="27" t="s">
        <v>129</v>
      </c>
      <c r="B805" s="57" t="s">
        <v>421</v>
      </c>
      <c r="C805" s="56" t="s">
        <v>69</v>
      </c>
      <c r="D805" s="56" t="s">
        <v>75</v>
      </c>
      <c r="E805" s="56" t="s">
        <v>414</v>
      </c>
      <c r="F805" s="56" t="s">
        <v>130</v>
      </c>
      <c r="G805" s="55">
        <f>G806</f>
        <v>6</v>
      </c>
      <c r="H805" s="55">
        <f>H806</f>
        <v>2</v>
      </c>
      <c r="I805" s="226">
        <f t="shared" si="116"/>
        <v>33.33333333333333</v>
      </c>
    </row>
    <row r="806" spans="1:9" ht="12.75">
      <c r="A806" s="27" t="s">
        <v>132</v>
      </c>
      <c r="B806" s="57" t="s">
        <v>421</v>
      </c>
      <c r="C806" s="56" t="s">
        <v>69</v>
      </c>
      <c r="D806" s="56" t="s">
        <v>75</v>
      </c>
      <c r="E806" s="56" t="s">
        <v>414</v>
      </c>
      <c r="F806" s="56" t="s">
        <v>133</v>
      </c>
      <c r="G806" s="55">
        <f>G807+G808</f>
        <v>6</v>
      </c>
      <c r="H806" s="55">
        <f>H807+H808</f>
        <v>2</v>
      </c>
      <c r="I806" s="226">
        <f t="shared" si="116"/>
        <v>33.33333333333333</v>
      </c>
    </row>
    <row r="807" spans="1:9" ht="12.75">
      <c r="A807" s="27" t="s">
        <v>134</v>
      </c>
      <c r="B807" s="57" t="s">
        <v>421</v>
      </c>
      <c r="C807" s="56" t="s">
        <v>69</v>
      </c>
      <c r="D807" s="56" t="s">
        <v>75</v>
      </c>
      <c r="E807" s="56" t="s">
        <v>414</v>
      </c>
      <c r="F807" s="56" t="s">
        <v>135</v>
      </c>
      <c r="G807" s="55">
        <v>4</v>
      </c>
      <c r="H807" s="55">
        <v>2</v>
      </c>
      <c r="I807" s="226">
        <f t="shared" si="116"/>
        <v>50</v>
      </c>
    </row>
    <row r="808" spans="1:9" ht="14.25" customHeight="1">
      <c r="A808" s="27" t="s">
        <v>162</v>
      </c>
      <c r="B808" s="57" t="s">
        <v>421</v>
      </c>
      <c r="C808" s="56" t="s">
        <v>69</v>
      </c>
      <c r="D808" s="56" t="s">
        <v>75</v>
      </c>
      <c r="E808" s="56" t="s">
        <v>414</v>
      </c>
      <c r="F808" s="56" t="s">
        <v>136</v>
      </c>
      <c r="G808" s="55">
        <v>2</v>
      </c>
      <c r="H808" s="55">
        <v>0</v>
      </c>
      <c r="I808" s="226">
        <f t="shared" si="116"/>
        <v>0</v>
      </c>
    </row>
    <row r="809" spans="1:9" ht="12.75">
      <c r="A809" s="27" t="s">
        <v>391</v>
      </c>
      <c r="B809" s="57" t="s">
        <v>421</v>
      </c>
      <c r="C809" s="56" t="s">
        <v>69</v>
      </c>
      <c r="D809" s="56" t="s">
        <v>75</v>
      </c>
      <c r="E809" s="56" t="s">
        <v>415</v>
      </c>
      <c r="F809" s="56"/>
      <c r="G809" s="55">
        <f>G810+G815+G818</f>
        <v>12904.4</v>
      </c>
      <c r="H809" s="55">
        <f>H810+H815+H818</f>
        <v>9583.2</v>
      </c>
      <c r="I809" s="226">
        <f t="shared" si="116"/>
        <v>74.26304206317226</v>
      </c>
    </row>
    <row r="810" spans="1:9" ht="39">
      <c r="A810" s="27" t="s">
        <v>103</v>
      </c>
      <c r="B810" s="57" t="s">
        <v>421</v>
      </c>
      <c r="C810" s="56" t="s">
        <v>69</v>
      </c>
      <c r="D810" s="56" t="s">
        <v>75</v>
      </c>
      <c r="E810" s="56" t="s">
        <v>415</v>
      </c>
      <c r="F810" s="56" t="s">
        <v>104</v>
      </c>
      <c r="G810" s="55">
        <f>G811</f>
        <v>9346</v>
      </c>
      <c r="H810" s="55">
        <f>H811</f>
        <v>7352.5</v>
      </c>
      <c r="I810" s="226">
        <f t="shared" si="116"/>
        <v>78.67001925957628</v>
      </c>
    </row>
    <row r="811" spans="1:9" ht="12.75">
      <c r="A811" s="27" t="s">
        <v>300</v>
      </c>
      <c r="B811" s="57" t="s">
        <v>421</v>
      </c>
      <c r="C811" s="56" t="s">
        <v>69</v>
      </c>
      <c r="D811" s="56" t="s">
        <v>75</v>
      </c>
      <c r="E811" s="56" t="s">
        <v>415</v>
      </c>
      <c r="F811" s="56" t="s">
        <v>302</v>
      </c>
      <c r="G811" s="55">
        <f>G812+G813+G814</f>
        <v>9346</v>
      </c>
      <c r="H811" s="55">
        <f>H812+H813+H814</f>
        <v>7352.5</v>
      </c>
      <c r="I811" s="226">
        <f t="shared" si="116"/>
        <v>78.67001925957628</v>
      </c>
    </row>
    <row r="812" spans="1:9" ht="12.75">
      <c r="A812" s="27" t="s">
        <v>555</v>
      </c>
      <c r="B812" s="57" t="s">
        <v>421</v>
      </c>
      <c r="C812" s="56" t="s">
        <v>69</v>
      </c>
      <c r="D812" s="56" t="s">
        <v>75</v>
      </c>
      <c r="E812" s="56" t="s">
        <v>415</v>
      </c>
      <c r="F812" s="56" t="s">
        <v>303</v>
      </c>
      <c r="G812" s="55">
        <v>7200</v>
      </c>
      <c r="H812" s="55">
        <v>5475.5</v>
      </c>
      <c r="I812" s="226">
        <f t="shared" si="116"/>
        <v>76.04861111111111</v>
      </c>
    </row>
    <row r="813" spans="1:9" ht="12.75">
      <c r="A813" s="27" t="s">
        <v>442</v>
      </c>
      <c r="B813" s="57" t="s">
        <v>421</v>
      </c>
      <c r="C813" s="56" t="s">
        <v>69</v>
      </c>
      <c r="D813" s="56" t="s">
        <v>75</v>
      </c>
      <c r="E813" s="56" t="s">
        <v>415</v>
      </c>
      <c r="F813" s="56" t="s">
        <v>301</v>
      </c>
      <c r="G813" s="55">
        <v>346</v>
      </c>
      <c r="H813" s="55">
        <v>265</v>
      </c>
      <c r="I813" s="226">
        <f t="shared" si="116"/>
        <v>76.58959537572254</v>
      </c>
    </row>
    <row r="814" spans="1:9" ht="26.25">
      <c r="A814" s="27" t="s">
        <v>446</v>
      </c>
      <c r="B814" s="57" t="s">
        <v>421</v>
      </c>
      <c r="C814" s="56" t="s">
        <v>69</v>
      </c>
      <c r="D814" s="56" t="s">
        <v>75</v>
      </c>
      <c r="E814" s="56" t="s">
        <v>415</v>
      </c>
      <c r="F814" s="56" t="s">
        <v>304</v>
      </c>
      <c r="G814" s="55">
        <v>1800</v>
      </c>
      <c r="H814" s="55">
        <v>1612</v>
      </c>
      <c r="I814" s="226">
        <f t="shared" si="116"/>
        <v>89.55555555555556</v>
      </c>
    </row>
    <row r="815" spans="1:9" ht="26.25">
      <c r="A815" s="27" t="s">
        <v>622</v>
      </c>
      <c r="B815" s="57" t="s">
        <v>421</v>
      </c>
      <c r="C815" s="56" t="s">
        <v>69</v>
      </c>
      <c r="D815" s="56" t="s">
        <v>75</v>
      </c>
      <c r="E815" s="56" t="s">
        <v>415</v>
      </c>
      <c r="F815" s="56" t="s">
        <v>105</v>
      </c>
      <c r="G815" s="55">
        <f>G816</f>
        <v>3371.8</v>
      </c>
      <c r="H815" s="55">
        <f>H816</f>
        <v>2116.2</v>
      </c>
      <c r="I815" s="226">
        <f t="shared" si="116"/>
        <v>62.76172963995491</v>
      </c>
    </row>
    <row r="816" spans="1:9" ht="26.25">
      <c r="A816" s="27" t="s">
        <v>99</v>
      </c>
      <c r="B816" s="57" t="s">
        <v>421</v>
      </c>
      <c r="C816" s="56" t="s">
        <v>69</v>
      </c>
      <c r="D816" s="56" t="s">
        <v>75</v>
      </c>
      <c r="E816" s="56" t="s">
        <v>415</v>
      </c>
      <c r="F816" s="56" t="s">
        <v>100</v>
      </c>
      <c r="G816" s="55">
        <f>G817</f>
        <v>3371.8</v>
      </c>
      <c r="H816" s="55">
        <f>H817</f>
        <v>2116.2</v>
      </c>
      <c r="I816" s="226">
        <f t="shared" si="116"/>
        <v>62.76172963995491</v>
      </c>
    </row>
    <row r="817" spans="1:9" ht="26.25">
      <c r="A817" s="27" t="s">
        <v>101</v>
      </c>
      <c r="B817" s="57" t="s">
        <v>421</v>
      </c>
      <c r="C817" s="56" t="s">
        <v>69</v>
      </c>
      <c r="D817" s="56" t="s">
        <v>75</v>
      </c>
      <c r="E817" s="56" t="s">
        <v>415</v>
      </c>
      <c r="F817" s="56" t="s">
        <v>102</v>
      </c>
      <c r="G817" s="55">
        <v>3371.8</v>
      </c>
      <c r="H817" s="55">
        <f>2120.2-4</f>
        <v>2116.2</v>
      </c>
      <c r="I817" s="226">
        <f t="shared" si="116"/>
        <v>62.76172963995491</v>
      </c>
    </row>
    <row r="818" spans="1:9" ht="12.75">
      <c r="A818" s="27" t="s">
        <v>129</v>
      </c>
      <c r="B818" s="57" t="s">
        <v>421</v>
      </c>
      <c r="C818" s="56" t="s">
        <v>69</v>
      </c>
      <c r="D818" s="56" t="s">
        <v>75</v>
      </c>
      <c r="E818" s="56" t="s">
        <v>415</v>
      </c>
      <c r="F818" s="56" t="s">
        <v>130</v>
      </c>
      <c r="G818" s="55">
        <f>G819</f>
        <v>186.60000000000002</v>
      </c>
      <c r="H818" s="55">
        <f>H819</f>
        <v>114.5</v>
      </c>
      <c r="I818" s="226">
        <f t="shared" si="116"/>
        <v>61.36120042872454</v>
      </c>
    </row>
    <row r="819" spans="1:9" ht="12.75">
      <c r="A819" s="27" t="s">
        <v>132</v>
      </c>
      <c r="B819" s="57" t="s">
        <v>421</v>
      </c>
      <c r="C819" s="56" t="s">
        <v>69</v>
      </c>
      <c r="D819" s="56" t="s">
        <v>75</v>
      </c>
      <c r="E819" s="56" t="s">
        <v>415</v>
      </c>
      <c r="F819" s="56" t="s">
        <v>133</v>
      </c>
      <c r="G819" s="55">
        <f>G820+G821+G822</f>
        <v>186.60000000000002</v>
      </c>
      <c r="H819" s="55">
        <f>H820+H821+H822</f>
        <v>114.5</v>
      </c>
      <c r="I819" s="226">
        <f t="shared" si="116"/>
        <v>61.36120042872454</v>
      </c>
    </row>
    <row r="820" spans="1:9" ht="12.75">
      <c r="A820" s="27" t="s">
        <v>134</v>
      </c>
      <c r="B820" s="57" t="s">
        <v>421</v>
      </c>
      <c r="C820" s="56" t="s">
        <v>69</v>
      </c>
      <c r="D820" s="56" t="s">
        <v>75</v>
      </c>
      <c r="E820" s="56" t="s">
        <v>415</v>
      </c>
      <c r="F820" s="56" t="s">
        <v>135</v>
      </c>
      <c r="G820" s="55">
        <v>65.2</v>
      </c>
      <c r="H820" s="55">
        <v>49.1</v>
      </c>
      <c r="I820" s="226">
        <f t="shared" si="116"/>
        <v>75.30674846625767</v>
      </c>
    </row>
    <row r="821" spans="1:9" ht="12.75">
      <c r="A821" s="27" t="s">
        <v>162</v>
      </c>
      <c r="B821" s="57" t="s">
        <v>421</v>
      </c>
      <c r="C821" s="56" t="s">
        <v>69</v>
      </c>
      <c r="D821" s="56" t="s">
        <v>75</v>
      </c>
      <c r="E821" s="56" t="s">
        <v>415</v>
      </c>
      <c r="F821" s="56" t="s">
        <v>136</v>
      </c>
      <c r="G821" s="55">
        <v>49.2</v>
      </c>
      <c r="H821" s="55">
        <v>29.6</v>
      </c>
      <c r="I821" s="226">
        <f t="shared" si="116"/>
        <v>60.162601626016254</v>
      </c>
    </row>
    <row r="822" spans="1:9" ht="12.75">
      <c r="A822" s="27" t="s">
        <v>163</v>
      </c>
      <c r="B822" s="57" t="s">
        <v>421</v>
      </c>
      <c r="C822" s="56" t="s">
        <v>69</v>
      </c>
      <c r="D822" s="56" t="s">
        <v>75</v>
      </c>
      <c r="E822" s="56" t="s">
        <v>415</v>
      </c>
      <c r="F822" s="56" t="s">
        <v>164</v>
      </c>
      <c r="G822" s="55">
        <v>72.2</v>
      </c>
      <c r="H822" s="55">
        <v>35.8</v>
      </c>
      <c r="I822" s="226">
        <f t="shared" si="116"/>
        <v>49.584487534626035</v>
      </c>
    </row>
    <row r="823" spans="1:9" ht="26.25">
      <c r="A823" s="108" t="s">
        <v>453</v>
      </c>
      <c r="B823" s="57" t="s">
        <v>421</v>
      </c>
      <c r="C823" s="56" t="s">
        <v>69</v>
      </c>
      <c r="D823" s="56" t="s">
        <v>75</v>
      </c>
      <c r="E823" s="148" t="s">
        <v>194</v>
      </c>
      <c r="F823" s="56"/>
      <c r="G823" s="55">
        <f>G824</f>
        <v>140</v>
      </c>
      <c r="H823" s="55">
        <f>H824</f>
        <v>100</v>
      </c>
      <c r="I823" s="226">
        <f t="shared" si="116"/>
        <v>71.42857142857143</v>
      </c>
    </row>
    <row r="824" spans="1:9" ht="12.75">
      <c r="A824" s="108" t="s">
        <v>260</v>
      </c>
      <c r="B824" s="57" t="s">
        <v>421</v>
      </c>
      <c r="C824" s="56" t="s">
        <v>69</v>
      </c>
      <c r="D824" s="56" t="s">
        <v>75</v>
      </c>
      <c r="E824" s="148" t="s">
        <v>346</v>
      </c>
      <c r="F824" s="56"/>
      <c r="G824" s="55">
        <f>G829+G825</f>
        <v>140</v>
      </c>
      <c r="H824" s="55">
        <f>H829+H825</f>
        <v>100</v>
      </c>
      <c r="I824" s="226">
        <f aca="true" t="shared" si="117" ref="I824:I887">H824/G824*100</f>
        <v>71.42857142857143</v>
      </c>
    </row>
    <row r="825" spans="1:9" ht="12.75">
      <c r="A825" s="108" t="s">
        <v>556</v>
      </c>
      <c r="B825" s="57" t="s">
        <v>421</v>
      </c>
      <c r="C825" s="56" t="s">
        <v>69</v>
      </c>
      <c r="D825" s="56" t="s">
        <v>75</v>
      </c>
      <c r="E825" s="148" t="s">
        <v>347</v>
      </c>
      <c r="F825" s="56"/>
      <c r="G825" s="55">
        <f aca="true" t="shared" si="118" ref="G825:H827">G826</f>
        <v>30</v>
      </c>
      <c r="H825" s="55">
        <f t="shared" si="118"/>
        <v>30</v>
      </c>
      <c r="I825" s="226">
        <f t="shared" si="117"/>
        <v>100</v>
      </c>
    </row>
    <row r="826" spans="1:9" ht="26.25">
      <c r="A826" s="27" t="s">
        <v>622</v>
      </c>
      <c r="B826" s="57" t="s">
        <v>421</v>
      </c>
      <c r="C826" s="56" t="s">
        <v>69</v>
      </c>
      <c r="D826" s="56" t="s">
        <v>75</v>
      </c>
      <c r="E826" s="148" t="s">
        <v>347</v>
      </c>
      <c r="F826" s="56" t="s">
        <v>105</v>
      </c>
      <c r="G826" s="55">
        <f t="shared" si="118"/>
        <v>30</v>
      </c>
      <c r="H826" s="55">
        <f t="shared" si="118"/>
        <v>30</v>
      </c>
      <c r="I826" s="226">
        <f t="shared" si="117"/>
        <v>100</v>
      </c>
    </row>
    <row r="827" spans="1:9" ht="26.25">
      <c r="A827" s="27" t="s">
        <v>99</v>
      </c>
      <c r="B827" s="57" t="s">
        <v>421</v>
      </c>
      <c r="C827" s="56" t="s">
        <v>69</v>
      </c>
      <c r="D827" s="56" t="s">
        <v>75</v>
      </c>
      <c r="E827" s="148" t="s">
        <v>347</v>
      </c>
      <c r="F827" s="56" t="s">
        <v>100</v>
      </c>
      <c r="G827" s="55">
        <f t="shared" si="118"/>
        <v>30</v>
      </c>
      <c r="H827" s="55">
        <f t="shared" si="118"/>
        <v>30</v>
      </c>
      <c r="I827" s="226">
        <f t="shared" si="117"/>
        <v>100</v>
      </c>
    </row>
    <row r="828" spans="1:9" ht="26.25">
      <c r="A828" s="27" t="s">
        <v>101</v>
      </c>
      <c r="B828" s="57" t="s">
        <v>421</v>
      </c>
      <c r="C828" s="56" t="s">
        <v>69</v>
      </c>
      <c r="D828" s="56" t="s">
        <v>75</v>
      </c>
      <c r="E828" s="148" t="s">
        <v>347</v>
      </c>
      <c r="F828" s="56" t="s">
        <v>102</v>
      </c>
      <c r="G828" s="55">
        <f>'МП пр.5'!G139</f>
        <v>30</v>
      </c>
      <c r="H828" s="55">
        <f>'МП пр.5'!H139</f>
        <v>30</v>
      </c>
      <c r="I828" s="226">
        <f t="shared" si="117"/>
        <v>100</v>
      </c>
    </row>
    <row r="829" spans="1:9" ht="26.25">
      <c r="A829" s="108" t="s">
        <v>195</v>
      </c>
      <c r="B829" s="57" t="s">
        <v>421</v>
      </c>
      <c r="C829" s="56" t="s">
        <v>69</v>
      </c>
      <c r="D829" s="56" t="s">
        <v>75</v>
      </c>
      <c r="E829" s="148" t="s">
        <v>348</v>
      </c>
      <c r="F829" s="56"/>
      <c r="G829" s="55">
        <f>G830+G833</f>
        <v>110</v>
      </c>
      <c r="H829" s="55">
        <f>H830+H833</f>
        <v>70</v>
      </c>
      <c r="I829" s="226">
        <f t="shared" si="117"/>
        <v>63.63636363636363</v>
      </c>
    </row>
    <row r="830" spans="1:9" ht="26.25">
      <c r="A830" s="27" t="s">
        <v>622</v>
      </c>
      <c r="B830" s="57" t="s">
        <v>421</v>
      </c>
      <c r="C830" s="56" t="s">
        <v>69</v>
      </c>
      <c r="D830" s="56" t="s">
        <v>75</v>
      </c>
      <c r="E830" s="148" t="s">
        <v>348</v>
      </c>
      <c r="F830" s="56" t="s">
        <v>105</v>
      </c>
      <c r="G830" s="55">
        <f>G831</f>
        <v>70</v>
      </c>
      <c r="H830" s="55">
        <f>H831</f>
        <v>50</v>
      </c>
      <c r="I830" s="226">
        <f t="shared" si="117"/>
        <v>71.42857142857143</v>
      </c>
    </row>
    <row r="831" spans="1:9" ht="26.25">
      <c r="A831" s="27" t="s">
        <v>99</v>
      </c>
      <c r="B831" s="57" t="s">
        <v>421</v>
      </c>
      <c r="C831" s="56" t="s">
        <v>69</v>
      </c>
      <c r="D831" s="56" t="s">
        <v>75</v>
      </c>
      <c r="E831" s="148" t="s">
        <v>348</v>
      </c>
      <c r="F831" s="56" t="s">
        <v>100</v>
      </c>
      <c r="G831" s="55">
        <f>G832</f>
        <v>70</v>
      </c>
      <c r="H831" s="55">
        <f>H832</f>
        <v>50</v>
      </c>
      <c r="I831" s="226">
        <f t="shared" si="117"/>
        <v>71.42857142857143</v>
      </c>
    </row>
    <row r="832" spans="1:9" ht="26.25">
      <c r="A832" s="27" t="s">
        <v>101</v>
      </c>
      <c r="B832" s="57" t="s">
        <v>421</v>
      </c>
      <c r="C832" s="56" t="s">
        <v>69</v>
      </c>
      <c r="D832" s="56" t="s">
        <v>75</v>
      </c>
      <c r="E832" s="148" t="s">
        <v>348</v>
      </c>
      <c r="F832" s="56" t="s">
        <v>102</v>
      </c>
      <c r="G832" s="55">
        <f>'МП пр.5'!G146</f>
        <v>70</v>
      </c>
      <c r="H832" s="55">
        <f>'МП пр.5'!H146</f>
        <v>50</v>
      </c>
      <c r="I832" s="226">
        <f t="shared" si="117"/>
        <v>71.42857142857143</v>
      </c>
    </row>
    <row r="833" spans="1:9" ht="12.75">
      <c r="A833" s="27" t="s">
        <v>118</v>
      </c>
      <c r="B833" s="57" t="s">
        <v>421</v>
      </c>
      <c r="C833" s="56" t="s">
        <v>69</v>
      </c>
      <c r="D833" s="56" t="s">
        <v>75</v>
      </c>
      <c r="E833" s="148" t="s">
        <v>348</v>
      </c>
      <c r="F833" s="56" t="s">
        <v>119</v>
      </c>
      <c r="G833" s="55">
        <f>G834</f>
        <v>40</v>
      </c>
      <c r="H833" s="55">
        <f>H834</f>
        <v>20</v>
      </c>
      <c r="I833" s="226">
        <f t="shared" si="117"/>
        <v>50</v>
      </c>
    </row>
    <row r="834" spans="1:9" ht="12.75">
      <c r="A834" s="27" t="s">
        <v>150</v>
      </c>
      <c r="B834" s="57" t="s">
        <v>421</v>
      </c>
      <c r="C834" s="56" t="s">
        <v>69</v>
      </c>
      <c r="D834" s="56" t="s">
        <v>75</v>
      </c>
      <c r="E834" s="148" t="s">
        <v>348</v>
      </c>
      <c r="F834" s="56" t="s">
        <v>149</v>
      </c>
      <c r="G834" s="55">
        <f>'МП пр.5'!G149</f>
        <v>40</v>
      </c>
      <c r="H834" s="55">
        <f>'МП пр.5'!H149</f>
        <v>20</v>
      </c>
      <c r="I834" s="226">
        <f t="shared" si="117"/>
        <v>50</v>
      </c>
    </row>
    <row r="835" spans="1:9" ht="26.25">
      <c r="A835" s="58" t="s">
        <v>158</v>
      </c>
      <c r="B835" s="59" t="s">
        <v>422</v>
      </c>
      <c r="C835" s="60"/>
      <c r="D835" s="60"/>
      <c r="E835" s="60"/>
      <c r="F835" s="60"/>
      <c r="G835" s="61">
        <f>G836+G932+G1104+G1116</f>
        <v>99191.1</v>
      </c>
      <c r="H835" s="61">
        <f>H836+H932+H1104+H1116</f>
        <v>59780.899999999994</v>
      </c>
      <c r="I835" s="226">
        <f t="shared" si="117"/>
        <v>60.26841117801899</v>
      </c>
    </row>
    <row r="836" spans="1:9" ht="12.75">
      <c r="A836" s="58" t="s">
        <v>8</v>
      </c>
      <c r="B836" s="59" t="s">
        <v>422</v>
      </c>
      <c r="C836" s="60" t="s">
        <v>69</v>
      </c>
      <c r="D836" s="60" t="s">
        <v>36</v>
      </c>
      <c r="E836" s="56"/>
      <c r="F836" s="56"/>
      <c r="G836" s="61">
        <f>G837+G889</f>
        <v>24609.9</v>
      </c>
      <c r="H836" s="61">
        <f>H837+H889</f>
        <v>17161.3</v>
      </c>
      <c r="I836" s="228">
        <f t="shared" si="117"/>
        <v>69.73331870507397</v>
      </c>
    </row>
    <row r="837" spans="1:9" ht="12.75">
      <c r="A837" s="58" t="s">
        <v>540</v>
      </c>
      <c r="B837" s="59" t="s">
        <v>422</v>
      </c>
      <c r="C837" s="60" t="s">
        <v>69</v>
      </c>
      <c r="D837" s="60" t="s">
        <v>70</v>
      </c>
      <c r="E837" s="56"/>
      <c r="F837" s="56"/>
      <c r="G837" s="61">
        <f>G838+G852+G872+G882+G866</f>
        <v>23844</v>
      </c>
      <c r="H837" s="61">
        <f>H838+H852+H872+H882+H866</f>
        <v>16636.6</v>
      </c>
      <c r="I837" s="228">
        <f t="shared" si="117"/>
        <v>69.77268914611642</v>
      </c>
    </row>
    <row r="838" spans="1:10" ht="26.25">
      <c r="A838" s="108" t="s">
        <v>453</v>
      </c>
      <c r="B838" s="57" t="s">
        <v>422</v>
      </c>
      <c r="C838" s="56" t="s">
        <v>69</v>
      </c>
      <c r="D838" s="56" t="s">
        <v>70</v>
      </c>
      <c r="E838" s="56" t="s">
        <v>454</v>
      </c>
      <c r="F838" s="56"/>
      <c r="G838" s="55">
        <f>G839</f>
        <v>1698.8</v>
      </c>
      <c r="H838" s="55">
        <f>H839</f>
        <v>1448.5</v>
      </c>
      <c r="I838" s="226">
        <f t="shared" si="117"/>
        <v>85.26607016717684</v>
      </c>
      <c r="J838" s="229"/>
    </row>
    <row r="839" spans="1:9" ht="12.75">
      <c r="A839" s="27" t="s">
        <v>750</v>
      </c>
      <c r="B839" s="57" t="s">
        <v>422</v>
      </c>
      <c r="C839" s="56" t="s">
        <v>69</v>
      </c>
      <c r="D839" s="56" t="s">
        <v>70</v>
      </c>
      <c r="E839" s="56" t="s">
        <v>627</v>
      </c>
      <c r="F839" s="56"/>
      <c r="G839" s="55">
        <f>G840+G844+G848</f>
        <v>1698.8</v>
      </c>
      <c r="H839" s="55">
        <f>H840+H844+H848</f>
        <v>1448.5</v>
      </c>
      <c r="I839" s="226">
        <f t="shared" si="117"/>
        <v>85.26607016717684</v>
      </c>
    </row>
    <row r="840" spans="1:9" ht="39">
      <c r="A840" s="27" t="s">
        <v>513</v>
      </c>
      <c r="B840" s="57" t="s">
        <v>422</v>
      </c>
      <c r="C840" s="56" t="s">
        <v>69</v>
      </c>
      <c r="D840" s="56" t="s">
        <v>70</v>
      </c>
      <c r="E840" s="56" t="s">
        <v>628</v>
      </c>
      <c r="F840" s="56"/>
      <c r="G840" s="55">
        <f aca="true" t="shared" si="119" ref="G840:H842">G841</f>
        <v>270</v>
      </c>
      <c r="H840" s="55">
        <f t="shared" si="119"/>
        <v>178.1</v>
      </c>
      <c r="I840" s="226">
        <f t="shared" si="117"/>
        <v>65.96296296296296</v>
      </c>
    </row>
    <row r="841" spans="1:9" ht="26.25">
      <c r="A841" s="27" t="s">
        <v>106</v>
      </c>
      <c r="B841" s="57" t="s">
        <v>422</v>
      </c>
      <c r="C841" s="56" t="s">
        <v>69</v>
      </c>
      <c r="D841" s="56" t="s">
        <v>70</v>
      </c>
      <c r="E841" s="56" t="s">
        <v>628</v>
      </c>
      <c r="F841" s="56" t="s">
        <v>107</v>
      </c>
      <c r="G841" s="55">
        <f t="shared" si="119"/>
        <v>270</v>
      </c>
      <c r="H841" s="55">
        <f t="shared" si="119"/>
        <v>178.1</v>
      </c>
      <c r="I841" s="226">
        <f t="shared" si="117"/>
        <v>65.96296296296296</v>
      </c>
    </row>
    <row r="842" spans="1:9" ht="12.75">
      <c r="A842" s="27" t="s">
        <v>112</v>
      </c>
      <c r="B842" s="57" t="s">
        <v>422</v>
      </c>
      <c r="C842" s="56" t="s">
        <v>69</v>
      </c>
      <c r="D842" s="56" t="s">
        <v>70</v>
      </c>
      <c r="E842" s="56" t="s">
        <v>628</v>
      </c>
      <c r="F842" s="56" t="s">
        <v>113</v>
      </c>
      <c r="G842" s="55">
        <f t="shared" si="119"/>
        <v>270</v>
      </c>
      <c r="H842" s="55">
        <f t="shared" si="119"/>
        <v>178.1</v>
      </c>
      <c r="I842" s="226">
        <f t="shared" si="117"/>
        <v>65.96296296296296</v>
      </c>
    </row>
    <row r="843" spans="1:9" ht="39">
      <c r="A843" s="27" t="s">
        <v>114</v>
      </c>
      <c r="B843" s="57" t="s">
        <v>422</v>
      </c>
      <c r="C843" s="56" t="s">
        <v>69</v>
      </c>
      <c r="D843" s="56" t="s">
        <v>70</v>
      </c>
      <c r="E843" s="56" t="s">
        <v>628</v>
      </c>
      <c r="F843" s="56" t="s">
        <v>115</v>
      </c>
      <c r="G843" s="55">
        <f>'МП пр.5'!G175</f>
        <v>270</v>
      </c>
      <c r="H843" s="55">
        <f>'МП пр.5'!H175</f>
        <v>178.1</v>
      </c>
      <c r="I843" s="226">
        <f t="shared" si="117"/>
        <v>65.96296296296296</v>
      </c>
    </row>
    <row r="844" spans="1:9" ht="52.5">
      <c r="A844" s="27" t="s">
        <v>514</v>
      </c>
      <c r="B844" s="57" t="s">
        <v>422</v>
      </c>
      <c r="C844" s="56" t="s">
        <v>69</v>
      </c>
      <c r="D844" s="56" t="s">
        <v>70</v>
      </c>
      <c r="E844" s="56" t="s">
        <v>629</v>
      </c>
      <c r="F844" s="56"/>
      <c r="G844" s="55">
        <f aca="true" t="shared" si="120" ref="G844:H846">G845</f>
        <v>550.8</v>
      </c>
      <c r="H844" s="55">
        <f t="shared" si="120"/>
        <v>395.9</v>
      </c>
      <c r="I844" s="226">
        <f t="shared" si="117"/>
        <v>71.87726942628903</v>
      </c>
    </row>
    <row r="845" spans="1:9" ht="26.25">
      <c r="A845" s="27" t="s">
        <v>106</v>
      </c>
      <c r="B845" s="57" t="s">
        <v>422</v>
      </c>
      <c r="C845" s="56" t="s">
        <v>69</v>
      </c>
      <c r="D845" s="56" t="s">
        <v>70</v>
      </c>
      <c r="E845" s="56" t="s">
        <v>629</v>
      </c>
      <c r="F845" s="56" t="s">
        <v>107</v>
      </c>
      <c r="G845" s="55">
        <f t="shared" si="120"/>
        <v>550.8</v>
      </c>
      <c r="H845" s="55">
        <f t="shared" si="120"/>
        <v>395.9</v>
      </c>
      <c r="I845" s="226">
        <f t="shared" si="117"/>
        <v>71.87726942628903</v>
      </c>
    </row>
    <row r="846" spans="1:9" ht="12.75">
      <c r="A846" s="27" t="s">
        <v>112</v>
      </c>
      <c r="B846" s="57" t="s">
        <v>422</v>
      </c>
      <c r="C846" s="56" t="s">
        <v>69</v>
      </c>
      <c r="D846" s="56" t="s">
        <v>70</v>
      </c>
      <c r="E846" s="56" t="s">
        <v>629</v>
      </c>
      <c r="F846" s="56" t="s">
        <v>113</v>
      </c>
      <c r="G846" s="55">
        <f t="shared" si="120"/>
        <v>550.8</v>
      </c>
      <c r="H846" s="55">
        <f t="shared" si="120"/>
        <v>395.9</v>
      </c>
      <c r="I846" s="226">
        <f t="shared" si="117"/>
        <v>71.87726942628903</v>
      </c>
    </row>
    <row r="847" spans="1:9" ht="39">
      <c r="A847" s="27" t="s">
        <v>114</v>
      </c>
      <c r="B847" s="57" t="s">
        <v>422</v>
      </c>
      <c r="C847" s="56" t="s">
        <v>69</v>
      </c>
      <c r="D847" s="56" t="s">
        <v>70</v>
      </c>
      <c r="E847" s="56" t="s">
        <v>629</v>
      </c>
      <c r="F847" s="56" t="s">
        <v>115</v>
      </c>
      <c r="G847" s="55">
        <f>'МП пр.5'!G193</f>
        <v>550.8</v>
      </c>
      <c r="H847" s="55">
        <f>'МП пр.5'!H193</f>
        <v>395.9</v>
      </c>
      <c r="I847" s="226">
        <f t="shared" si="117"/>
        <v>71.87726942628903</v>
      </c>
    </row>
    <row r="848" spans="1:9" ht="52.5">
      <c r="A848" s="27" t="s">
        <v>516</v>
      </c>
      <c r="B848" s="57" t="s">
        <v>422</v>
      </c>
      <c r="C848" s="56" t="s">
        <v>69</v>
      </c>
      <c r="D848" s="56" t="s">
        <v>70</v>
      </c>
      <c r="E848" s="56" t="s">
        <v>631</v>
      </c>
      <c r="F848" s="56"/>
      <c r="G848" s="55">
        <f aca="true" t="shared" si="121" ref="G848:H850">G849</f>
        <v>878</v>
      </c>
      <c r="H848" s="55">
        <f t="shared" si="121"/>
        <v>874.5</v>
      </c>
      <c r="I848" s="226">
        <f t="shared" si="117"/>
        <v>99.60136674259681</v>
      </c>
    </row>
    <row r="849" spans="1:9" ht="26.25">
      <c r="A849" s="27" t="s">
        <v>106</v>
      </c>
      <c r="B849" s="57" t="s">
        <v>422</v>
      </c>
      <c r="C849" s="56" t="s">
        <v>69</v>
      </c>
      <c r="D849" s="56" t="s">
        <v>70</v>
      </c>
      <c r="E849" s="56" t="s">
        <v>631</v>
      </c>
      <c r="F849" s="56" t="s">
        <v>107</v>
      </c>
      <c r="G849" s="55">
        <f t="shared" si="121"/>
        <v>878</v>
      </c>
      <c r="H849" s="55">
        <f t="shared" si="121"/>
        <v>874.5</v>
      </c>
      <c r="I849" s="226">
        <f t="shared" si="117"/>
        <v>99.60136674259681</v>
      </c>
    </row>
    <row r="850" spans="1:9" ht="12.75">
      <c r="A850" s="27" t="s">
        <v>112</v>
      </c>
      <c r="B850" s="57" t="s">
        <v>422</v>
      </c>
      <c r="C850" s="56" t="s">
        <v>69</v>
      </c>
      <c r="D850" s="56" t="s">
        <v>70</v>
      </c>
      <c r="E850" s="56" t="s">
        <v>631</v>
      </c>
      <c r="F850" s="56" t="s">
        <v>113</v>
      </c>
      <c r="G850" s="55">
        <f t="shared" si="121"/>
        <v>878</v>
      </c>
      <c r="H850" s="55">
        <f t="shared" si="121"/>
        <v>874.5</v>
      </c>
      <c r="I850" s="226">
        <f t="shared" si="117"/>
        <v>99.60136674259681</v>
      </c>
    </row>
    <row r="851" spans="1:9" ht="12.75">
      <c r="A851" s="27" t="s">
        <v>116</v>
      </c>
      <c r="B851" s="57" t="s">
        <v>422</v>
      </c>
      <c r="C851" s="56" t="s">
        <v>69</v>
      </c>
      <c r="D851" s="56" t="s">
        <v>70</v>
      </c>
      <c r="E851" s="56" t="s">
        <v>631</v>
      </c>
      <c r="F851" s="56" t="s">
        <v>117</v>
      </c>
      <c r="G851" s="55">
        <f>'МП пр.5'!G225</f>
        <v>878</v>
      </c>
      <c r="H851" s="55">
        <f>'МП пр.5'!H225</f>
        <v>874.5</v>
      </c>
      <c r="I851" s="226">
        <f t="shared" si="117"/>
        <v>99.60136674259681</v>
      </c>
    </row>
    <row r="852" spans="1:9" ht="26.25">
      <c r="A852" s="108" t="s">
        <v>523</v>
      </c>
      <c r="B852" s="57" t="s">
        <v>422</v>
      </c>
      <c r="C852" s="56" t="s">
        <v>69</v>
      </c>
      <c r="D852" s="56" t="s">
        <v>70</v>
      </c>
      <c r="E852" s="148" t="s">
        <v>183</v>
      </c>
      <c r="F852" s="56"/>
      <c r="G852" s="55">
        <f>G853</f>
        <v>298.2</v>
      </c>
      <c r="H852" s="55">
        <f>H853</f>
        <v>133.60000000000002</v>
      </c>
      <c r="I852" s="226">
        <f t="shared" si="117"/>
        <v>44.80214621059692</v>
      </c>
    </row>
    <row r="853" spans="1:9" ht="26.25">
      <c r="A853" s="108" t="s">
        <v>256</v>
      </c>
      <c r="B853" s="57" t="s">
        <v>422</v>
      </c>
      <c r="C853" s="56" t="s">
        <v>69</v>
      </c>
      <c r="D853" s="56" t="s">
        <v>70</v>
      </c>
      <c r="E853" s="148" t="s">
        <v>332</v>
      </c>
      <c r="F853" s="56"/>
      <c r="G853" s="55">
        <f>G854+G858+G862</f>
        <v>298.2</v>
      </c>
      <c r="H853" s="55">
        <f>H854+H858+H862</f>
        <v>133.60000000000002</v>
      </c>
      <c r="I853" s="226">
        <f t="shared" si="117"/>
        <v>44.80214621059692</v>
      </c>
    </row>
    <row r="854" spans="1:9" ht="12.75">
      <c r="A854" s="108" t="s">
        <v>182</v>
      </c>
      <c r="B854" s="57" t="s">
        <v>422</v>
      </c>
      <c r="C854" s="56" t="s">
        <v>69</v>
      </c>
      <c r="D854" s="56" t="s">
        <v>70</v>
      </c>
      <c r="E854" s="148" t="s">
        <v>333</v>
      </c>
      <c r="F854" s="56"/>
      <c r="G854" s="55">
        <f aca="true" t="shared" si="122" ref="G854:H856">G855</f>
        <v>145</v>
      </c>
      <c r="H854" s="55">
        <f t="shared" si="122"/>
        <v>80.9</v>
      </c>
      <c r="I854" s="226">
        <f t="shared" si="117"/>
        <v>55.79310344827587</v>
      </c>
    </row>
    <row r="855" spans="1:9" ht="26.25">
      <c r="A855" s="27" t="s">
        <v>106</v>
      </c>
      <c r="B855" s="57" t="s">
        <v>422</v>
      </c>
      <c r="C855" s="56" t="s">
        <v>69</v>
      </c>
      <c r="D855" s="56" t="s">
        <v>70</v>
      </c>
      <c r="E855" s="148" t="s">
        <v>333</v>
      </c>
      <c r="F855" s="56" t="s">
        <v>107</v>
      </c>
      <c r="G855" s="55">
        <f t="shared" si="122"/>
        <v>145</v>
      </c>
      <c r="H855" s="55">
        <f t="shared" si="122"/>
        <v>80.9</v>
      </c>
      <c r="I855" s="226">
        <f t="shared" si="117"/>
        <v>55.79310344827587</v>
      </c>
    </row>
    <row r="856" spans="1:9" ht="12.75">
      <c r="A856" s="27" t="s">
        <v>112</v>
      </c>
      <c r="B856" s="57" t="s">
        <v>422</v>
      </c>
      <c r="C856" s="56" t="s">
        <v>69</v>
      </c>
      <c r="D856" s="56" t="s">
        <v>70</v>
      </c>
      <c r="E856" s="148" t="s">
        <v>333</v>
      </c>
      <c r="F856" s="56" t="s">
        <v>113</v>
      </c>
      <c r="G856" s="55">
        <f t="shared" si="122"/>
        <v>145</v>
      </c>
      <c r="H856" s="55">
        <f t="shared" si="122"/>
        <v>80.9</v>
      </c>
      <c r="I856" s="226">
        <f t="shared" si="117"/>
        <v>55.79310344827587</v>
      </c>
    </row>
    <row r="857" spans="1:9" ht="12.75">
      <c r="A857" s="27" t="s">
        <v>116</v>
      </c>
      <c r="B857" s="57" t="s">
        <v>422</v>
      </c>
      <c r="C857" s="56" t="s">
        <v>69</v>
      </c>
      <c r="D857" s="56" t="s">
        <v>70</v>
      </c>
      <c r="E857" s="148" t="s">
        <v>333</v>
      </c>
      <c r="F857" s="56" t="s">
        <v>117</v>
      </c>
      <c r="G857" s="55">
        <f>'МП пр.5'!G491</f>
        <v>145</v>
      </c>
      <c r="H857" s="55">
        <f>'МП пр.5'!H491</f>
        <v>80.9</v>
      </c>
      <c r="I857" s="226">
        <f t="shared" si="117"/>
        <v>55.79310344827587</v>
      </c>
    </row>
    <row r="858" spans="1:9" ht="12.75">
      <c r="A858" s="108" t="s">
        <v>185</v>
      </c>
      <c r="B858" s="57" t="s">
        <v>422</v>
      </c>
      <c r="C858" s="56" t="s">
        <v>69</v>
      </c>
      <c r="D858" s="56" t="s">
        <v>70</v>
      </c>
      <c r="E858" s="148" t="s">
        <v>337</v>
      </c>
      <c r="F858" s="56"/>
      <c r="G858" s="55">
        <f aca="true" t="shared" si="123" ref="G858:H860">G859</f>
        <v>57</v>
      </c>
      <c r="H858" s="55">
        <f t="shared" si="123"/>
        <v>0</v>
      </c>
      <c r="I858" s="226">
        <f t="shared" si="117"/>
        <v>0</v>
      </c>
    </row>
    <row r="859" spans="1:9" ht="26.25">
      <c r="A859" s="27" t="s">
        <v>106</v>
      </c>
      <c r="B859" s="57" t="s">
        <v>422</v>
      </c>
      <c r="C859" s="56" t="s">
        <v>69</v>
      </c>
      <c r="D859" s="56" t="s">
        <v>70</v>
      </c>
      <c r="E859" s="148" t="s">
        <v>337</v>
      </c>
      <c r="F859" s="56" t="s">
        <v>107</v>
      </c>
      <c r="G859" s="55">
        <f t="shared" si="123"/>
        <v>57</v>
      </c>
      <c r="H859" s="55">
        <f t="shared" si="123"/>
        <v>0</v>
      </c>
      <c r="I859" s="226">
        <f t="shared" si="117"/>
        <v>0</v>
      </c>
    </row>
    <row r="860" spans="1:9" ht="12.75">
      <c r="A860" s="27" t="s">
        <v>112</v>
      </c>
      <c r="B860" s="57" t="s">
        <v>422</v>
      </c>
      <c r="C860" s="56" t="s">
        <v>69</v>
      </c>
      <c r="D860" s="56" t="s">
        <v>70</v>
      </c>
      <c r="E860" s="148" t="s">
        <v>337</v>
      </c>
      <c r="F860" s="56" t="s">
        <v>113</v>
      </c>
      <c r="G860" s="55">
        <f t="shared" si="123"/>
        <v>57</v>
      </c>
      <c r="H860" s="55">
        <f t="shared" si="123"/>
        <v>0</v>
      </c>
      <c r="I860" s="226">
        <f t="shared" si="117"/>
        <v>0</v>
      </c>
    </row>
    <row r="861" spans="1:9" ht="12.75">
      <c r="A861" s="27" t="s">
        <v>116</v>
      </c>
      <c r="B861" s="57" t="s">
        <v>422</v>
      </c>
      <c r="C861" s="56" t="s">
        <v>69</v>
      </c>
      <c r="D861" s="56" t="s">
        <v>70</v>
      </c>
      <c r="E861" s="148" t="s">
        <v>337</v>
      </c>
      <c r="F861" s="56" t="s">
        <v>117</v>
      </c>
      <c r="G861" s="55">
        <f>'МП пр.5'!G515</f>
        <v>57</v>
      </c>
      <c r="H861" s="55">
        <f>'МП пр.5'!H515</f>
        <v>0</v>
      </c>
      <c r="I861" s="226">
        <f t="shared" si="117"/>
        <v>0</v>
      </c>
    </row>
    <row r="862" spans="1:9" ht="12.75">
      <c r="A862" s="108" t="s">
        <v>196</v>
      </c>
      <c r="B862" s="57" t="s">
        <v>422</v>
      </c>
      <c r="C862" s="56" t="s">
        <v>69</v>
      </c>
      <c r="D862" s="56" t="s">
        <v>70</v>
      </c>
      <c r="E862" s="148" t="s">
        <v>349</v>
      </c>
      <c r="F862" s="56"/>
      <c r="G862" s="55">
        <f aca="true" t="shared" si="124" ref="G862:H864">G863</f>
        <v>96.2</v>
      </c>
      <c r="H862" s="55">
        <f t="shared" si="124"/>
        <v>52.7</v>
      </c>
      <c r="I862" s="226">
        <f t="shared" si="117"/>
        <v>54.78170478170479</v>
      </c>
    </row>
    <row r="863" spans="1:9" ht="26.25">
      <c r="A863" s="27" t="s">
        <v>106</v>
      </c>
      <c r="B863" s="57" t="s">
        <v>422</v>
      </c>
      <c r="C863" s="56" t="s">
        <v>69</v>
      </c>
      <c r="D863" s="56" t="s">
        <v>70</v>
      </c>
      <c r="E863" s="148" t="s">
        <v>349</v>
      </c>
      <c r="F863" s="56" t="s">
        <v>107</v>
      </c>
      <c r="G863" s="55">
        <f t="shared" si="124"/>
        <v>96.2</v>
      </c>
      <c r="H863" s="55">
        <f t="shared" si="124"/>
        <v>52.7</v>
      </c>
      <c r="I863" s="226">
        <f t="shared" si="117"/>
        <v>54.78170478170479</v>
      </c>
    </row>
    <row r="864" spans="1:9" ht="12.75">
      <c r="A864" s="27" t="s">
        <v>112</v>
      </c>
      <c r="B864" s="57" t="s">
        <v>422</v>
      </c>
      <c r="C864" s="56" t="s">
        <v>69</v>
      </c>
      <c r="D864" s="56" t="s">
        <v>70</v>
      </c>
      <c r="E864" s="148" t="s">
        <v>349</v>
      </c>
      <c r="F864" s="56" t="s">
        <v>113</v>
      </c>
      <c r="G864" s="55">
        <f t="shared" si="124"/>
        <v>96.2</v>
      </c>
      <c r="H864" s="55">
        <f t="shared" si="124"/>
        <v>52.7</v>
      </c>
      <c r="I864" s="226">
        <f t="shared" si="117"/>
        <v>54.78170478170479</v>
      </c>
    </row>
    <row r="865" spans="1:9" ht="12.75">
      <c r="A865" s="27" t="s">
        <v>116</v>
      </c>
      <c r="B865" s="57" t="s">
        <v>422</v>
      </c>
      <c r="C865" s="56" t="s">
        <v>69</v>
      </c>
      <c r="D865" s="56" t="s">
        <v>70</v>
      </c>
      <c r="E865" s="148" t="s">
        <v>349</v>
      </c>
      <c r="F865" s="56" t="s">
        <v>117</v>
      </c>
      <c r="G865" s="55">
        <f>'МП пр.5'!G534</f>
        <v>96.2</v>
      </c>
      <c r="H865" s="55">
        <f>'МП пр.5'!H534</f>
        <v>52.7</v>
      </c>
      <c r="I865" s="226">
        <f t="shared" si="117"/>
        <v>54.78170478170479</v>
      </c>
    </row>
    <row r="866" spans="1:9" ht="26.25">
      <c r="A866" s="27" t="s">
        <v>458</v>
      </c>
      <c r="B866" s="57" t="s">
        <v>422</v>
      </c>
      <c r="C866" s="56" t="s">
        <v>69</v>
      </c>
      <c r="D866" s="56" t="s">
        <v>70</v>
      </c>
      <c r="E866" s="56" t="s">
        <v>459</v>
      </c>
      <c r="F866" s="56"/>
      <c r="G866" s="55">
        <f aca="true" t="shared" si="125" ref="G866:H870">G867</f>
        <v>150</v>
      </c>
      <c r="H866" s="55">
        <f t="shared" si="125"/>
        <v>150</v>
      </c>
      <c r="I866" s="226">
        <f t="shared" si="117"/>
        <v>100</v>
      </c>
    </row>
    <row r="867" spans="1:9" ht="23.25" customHeight="1">
      <c r="A867" s="27" t="s">
        <v>470</v>
      </c>
      <c r="B867" s="57" t="s">
        <v>422</v>
      </c>
      <c r="C867" s="56" t="s">
        <v>69</v>
      </c>
      <c r="D867" s="56" t="s">
        <v>70</v>
      </c>
      <c r="E867" s="56" t="s">
        <v>471</v>
      </c>
      <c r="F867" s="56"/>
      <c r="G867" s="129">
        <f t="shared" si="125"/>
        <v>150</v>
      </c>
      <c r="H867" s="129">
        <f t="shared" si="125"/>
        <v>150</v>
      </c>
      <c r="I867" s="226">
        <f t="shared" si="117"/>
        <v>100</v>
      </c>
    </row>
    <row r="868" spans="1:9" ht="26.25">
      <c r="A868" s="27" t="s">
        <v>472</v>
      </c>
      <c r="B868" s="57" t="s">
        <v>422</v>
      </c>
      <c r="C868" s="56" t="s">
        <v>69</v>
      </c>
      <c r="D868" s="56" t="s">
        <v>70</v>
      </c>
      <c r="E868" s="56" t="s">
        <v>473</v>
      </c>
      <c r="F868" s="56"/>
      <c r="G868" s="55">
        <f t="shared" si="125"/>
        <v>150</v>
      </c>
      <c r="H868" s="55">
        <f t="shared" si="125"/>
        <v>150</v>
      </c>
      <c r="I868" s="226">
        <f t="shared" si="117"/>
        <v>100</v>
      </c>
    </row>
    <row r="869" spans="1:9" ht="26.25">
      <c r="A869" s="27" t="s">
        <v>106</v>
      </c>
      <c r="B869" s="57" t="s">
        <v>422</v>
      </c>
      <c r="C869" s="56" t="s">
        <v>69</v>
      </c>
      <c r="D869" s="56" t="s">
        <v>70</v>
      </c>
      <c r="E869" s="56" t="s">
        <v>473</v>
      </c>
      <c r="F869" s="56" t="s">
        <v>107</v>
      </c>
      <c r="G869" s="55">
        <f t="shared" si="125"/>
        <v>150</v>
      </c>
      <c r="H869" s="55">
        <f t="shared" si="125"/>
        <v>150</v>
      </c>
      <c r="I869" s="226">
        <f t="shared" si="117"/>
        <v>100</v>
      </c>
    </row>
    <row r="870" spans="1:9" ht="12.75">
      <c r="A870" s="27" t="s">
        <v>112</v>
      </c>
      <c r="B870" s="57" t="s">
        <v>422</v>
      </c>
      <c r="C870" s="56" t="s">
        <v>69</v>
      </c>
      <c r="D870" s="56" t="s">
        <v>70</v>
      </c>
      <c r="E870" s="56" t="s">
        <v>473</v>
      </c>
      <c r="F870" s="56" t="s">
        <v>113</v>
      </c>
      <c r="G870" s="55">
        <f t="shared" si="125"/>
        <v>150</v>
      </c>
      <c r="H870" s="55">
        <f t="shared" si="125"/>
        <v>150</v>
      </c>
      <c r="I870" s="226">
        <f t="shared" si="117"/>
        <v>100</v>
      </c>
    </row>
    <row r="871" spans="1:9" ht="12.75">
      <c r="A871" s="27" t="s">
        <v>116</v>
      </c>
      <c r="B871" s="57" t="s">
        <v>422</v>
      </c>
      <c r="C871" s="56" t="s">
        <v>69</v>
      </c>
      <c r="D871" s="56" t="s">
        <v>70</v>
      </c>
      <c r="E871" s="56" t="s">
        <v>473</v>
      </c>
      <c r="F871" s="56" t="s">
        <v>117</v>
      </c>
      <c r="G871" s="55">
        <f>'МП пр.5'!G66</f>
        <v>150</v>
      </c>
      <c r="H871" s="55">
        <f>'МП пр.5'!H66</f>
        <v>150</v>
      </c>
      <c r="I871" s="226">
        <f t="shared" si="117"/>
        <v>100</v>
      </c>
    </row>
    <row r="872" spans="1:9" ht="12.75">
      <c r="A872" s="27" t="s">
        <v>367</v>
      </c>
      <c r="B872" s="57" t="s">
        <v>422</v>
      </c>
      <c r="C872" s="56" t="s">
        <v>69</v>
      </c>
      <c r="D872" s="56" t="s">
        <v>70</v>
      </c>
      <c r="E872" s="56" t="s">
        <v>219</v>
      </c>
      <c r="F872" s="56"/>
      <c r="G872" s="55">
        <f>G873</f>
        <v>620</v>
      </c>
      <c r="H872" s="55">
        <f>H873</f>
        <v>650.7</v>
      </c>
      <c r="I872" s="226">
        <f t="shared" si="117"/>
        <v>104.95161290322581</v>
      </c>
    </row>
    <row r="873" spans="1:9" ht="12.75">
      <c r="A873" s="27" t="s">
        <v>368</v>
      </c>
      <c r="B873" s="57" t="s">
        <v>422</v>
      </c>
      <c r="C873" s="56" t="s">
        <v>69</v>
      </c>
      <c r="D873" s="56" t="s">
        <v>70</v>
      </c>
      <c r="E873" s="56" t="s">
        <v>365</v>
      </c>
      <c r="F873" s="56"/>
      <c r="G873" s="55">
        <f>G874+G878</f>
        <v>620</v>
      </c>
      <c r="H873" s="55">
        <f>H874+H878</f>
        <v>650.7</v>
      </c>
      <c r="I873" s="226">
        <f t="shared" si="117"/>
        <v>104.95161290322581</v>
      </c>
    </row>
    <row r="874" spans="1:9" ht="52.5">
      <c r="A874" s="27" t="s">
        <v>292</v>
      </c>
      <c r="B874" s="57" t="s">
        <v>422</v>
      </c>
      <c r="C874" s="56" t="s">
        <v>69</v>
      </c>
      <c r="D874" s="56" t="s">
        <v>70</v>
      </c>
      <c r="E874" s="56" t="s">
        <v>366</v>
      </c>
      <c r="F874" s="56"/>
      <c r="G874" s="55">
        <f aca="true" t="shared" si="126" ref="G874:H876">G875</f>
        <v>550</v>
      </c>
      <c r="H874" s="55">
        <f t="shared" si="126"/>
        <v>595.5</v>
      </c>
      <c r="I874" s="226">
        <f t="shared" si="117"/>
        <v>108.27272727272728</v>
      </c>
    </row>
    <row r="875" spans="1:9" ht="26.25">
      <c r="A875" s="27" t="s">
        <v>106</v>
      </c>
      <c r="B875" s="57" t="s">
        <v>422</v>
      </c>
      <c r="C875" s="56" t="s">
        <v>69</v>
      </c>
      <c r="D875" s="56" t="s">
        <v>70</v>
      </c>
      <c r="E875" s="56" t="s">
        <v>366</v>
      </c>
      <c r="F875" s="56" t="s">
        <v>107</v>
      </c>
      <c r="G875" s="55">
        <f t="shared" si="126"/>
        <v>550</v>
      </c>
      <c r="H875" s="55">
        <f t="shared" si="126"/>
        <v>595.5</v>
      </c>
      <c r="I875" s="226">
        <f t="shared" si="117"/>
        <v>108.27272727272728</v>
      </c>
    </row>
    <row r="876" spans="1:9" ht="12.75">
      <c r="A876" s="27" t="s">
        <v>112</v>
      </c>
      <c r="B876" s="57" t="s">
        <v>422</v>
      </c>
      <c r="C876" s="56" t="s">
        <v>69</v>
      </c>
      <c r="D876" s="56" t="s">
        <v>70</v>
      </c>
      <c r="E876" s="56" t="s">
        <v>366</v>
      </c>
      <c r="F876" s="56" t="s">
        <v>113</v>
      </c>
      <c r="G876" s="55">
        <f t="shared" si="126"/>
        <v>550</v>
      </c>
      <c r="H876" s="55">
        <f t="shared" si="126"/>
        <v>595.5</v>
      </c>
      <c r="I876" s="226">
        <f t="shared" si="117"/>
        <v>108.27272727272728</v>
      </c>
    </row>
    <row r="877" spans="1:9" ht="12.75">
      <c r="A877" s="27" t="s">
        <v>116</v>
      </c>
      <c r="B877" s="57" t="s">
        <v>422</v>
      </c>
      <c r="C877" s="56" t="s">
        <v>69</v>
      </c>
      <c r="D877" s="56" t="s">
        <v>70</v>
      </c>
      <c r="E877" s="56" t="s">
        <v>366</v>
      </c>
      <c r="F877" s="56" t="s">
        <v>117</v>
      </c>
      <c r="G877" s="55">
        <v>550</v>
      </c>
      <c r="H877" s="55">
        <v>595.5</v>
      </c>
      <c r="I877" s="226">
        <f t="shared" si="117"/>
        <v>108.27272727272728</v>
      </c>
    </row>
    <row r="878" spans="1:9" ht="12.75">
      <c r="A878" s="27" t="s">
        <v>239</v>
      </c>
      <c r="B878" s="57" t="s">
        <v>422</v>
      </c>
      <c r="C878" s="56" t="s">
        <v>69</v>
      </c>
      <c r="D878" s="56" t="s">
        <v>70</v>
      </c>
      <c r="E878" s="56" t="s">
        <v>369</v>
      </c>
      <c r="F878" s="56"/>
      <c r="G878" s="55">
        <f aca="true" t="shared" si="127" ref="G878:H880">G879</f>
        <v>70</v>
      </c>
      <c r="H878" s="55">
        <f t="shared" si="127"/>
        <v>55.2</v>
      </c>
      <c r="I878" s="226">
        <f t="shared" si="117"/>
        <v>78.85714285714286</v>
      </c>
    </row>
    <row r="879" spans="1:9" ht="26.25">
      <c r="A879" s="27" t="s">
        <v>106</v>
      </c>
      <c r="B879" s="57" t="s">
        <v>422</v>
      </c>
      <c r="C879" s="56" t="s">
        <v>69</v>
      </c>
      <c r="D879" s="56" t="s">
        <v>70</v>
      </c>
      <c r="E879" s="56" t="s">
        <v>369</v>
      </c>
      <c r="F879" s="56" t="s">
        <v>107</v>
      </c>
      <c r="G879" s="55">
        <f t="shared" si="127"/>
        <v>70</v>
      </c>
      <c r="H879" s="55">
        <f t="shared" si="127"/>
        <v>55.2</v>
      </c>
      <c r="I879" s="226">
        <f t="shared" si="117"/>
        <v>78.85714285714286</v>
      </c>
    </row>
    <row r="880" spans="1:9" ht="12.75">
      <c r="A880" s="27" t="s">
        <v>112</v>
      </c>
      <c r="B880" s="57" t="s">
        <v>422</v>
      </c>
      <c r="C880" s="56" t="s">
        <v>69</v>
      </c>
      <c r="D880" s="56" t="s">
        <v>70</v>
      </c>
      <c r="E880" s="56" t="s">
        <v>369</v>
      </c>
      <c r="F880" s="56" t="s">
        <v>113</v>
      </c>
      <c r="G880" s="55">
        <f t="shared" si="127"/>
        <v>70</v>
      </c>
      <c r="H880" s="55">
        <f t="shared" si="127"/>
        <v>55.2</v>
      </c>
      <c r="I880" s="226">
        <f t="shared" si="117"/>
        <v>78.85714285714286</v>
      </c>
    </row>
    <row r="881" spans="1:9" ht="12.75">
      <c r="A881" s="27" t="s">
        <v>116</v>
      </c>
      <c r="B881" s="57" t="s">
        <v>422</v>
      </c>
      <c r="C881" s="56" t="s">
        <v>69</v>
      </c>
      <c r="D881" s="56" t="s">
        <v>70</v>
      </c>
      <c r="E881" s="56" t="s">
        <v>369</v>
      </c>
      <c r="F881" s="56" t="s">
        <v>117</v>
      </c>
      <c r="G881" s="55">
        <v>70</v>
      </c>
      <c r="H881" s="55">
        <v>55.2</v>
      </c>
      <c r="I881" s="226">
        <f t="shared" si="117"/>
        <v>78.85714285714286</v>
      </c>
    </row>
    <row r="882" spans="1:9" ht="12.75">
      <c r="A882" s="27" t="s">
        <v>323</v>
      </c>
      <c r="B882" s="57" t="s">
        <v>422</v>
      </c>
      <c r="C882" s="56" t="s">
        <v>69</v>
      </c>
      <c r="D882" s="56" t="s">
        <v>70</v>
      </c>
      <c r="E882" s="56" t="s">
        <v>232</v>
      </c>
      <c r="F882" s="56"/>
      <c r="G882" s="55">
        <f aca="true" t="shared" si="128" ref="G882:H885">G883</f>
        <v>21077</v>
      </c>
      <c r="H882" s="55">
        <f t="shared" si="128"/>
        <v>14253.8</v>
      </c>
      <c r="I882" s="226">
        <f t="shared" si="117"/>
        <v>67.62727143331594</v>
      </c>
    </row>
    <row r="883" spans="1:9" ht="39">
      <c r="A883" s="27" t="s">
        <v>482</v>
      </c>
      <c r="B883" s="57" t="s">
        <v>422</v>
      </c>
      <c r="C883" s="56" t="s">
        <v>69</v>
      </c>
      <c r="D883" s="56" t="s">
        <v>70</v>
      </c>
      <c r="E883" s="56" t="s">
        <v>380</v>
      </c>
      <c r="F883" s="56"/>
      <c r="G883" s="55">
        <f t="shared" si="128"/>
        <v>21077</v>
      </c>
      <c r="H883" s="55">
        <f t="shared" si="128"/>
        <v>14253.8</v>
      </c>
      <c r="I883" s="226">
        <f t="shared" si="117"/>
        <v>67.62727143331594</v>
      </c>
    </row>
    <row r="884" spans="1:9" ht="26.25">
      <c r="A884" s="27" t="s">
        <v>254</v>
      </c>
      <c r="B884" s="57" t="s">
        <v>422</v>
      </c>
      <c r="C884" s="56" t="s">
        <v>69</v>
      </c>
      <c r="D884" s="56" t="s">
        <v>70</v>
      </c>
      <c r="E884" s="56" t="s">
        <v>381</v>
      </c>
      <c r="F884" s="56"/>
      <c r="G884" s="55">
        <f t="shared" si="128"/>
        <v>21077</v>
      </c>
      <c r="H884" s="55">
        <f t="shared" si="128"/>
        <v>14253.8</v>
      </c>
      <c r="I884" s="226">
        <f t="shared" si="117"/>
        <v>67.62727143331594</v>
      </c>
    </row>
    <row r="885" spans="1:9" ht="26.25">
      <c r="A885" s="27" t="s">
        <v>106</v>
      </c>
      <c r="B885" s="57" t="s">
        <v>422</v>
      </c>
      <c r="C885" s="56" t="s">
        <v>69</v>
      </c>
      <c r="D885" s="56" t="s">
        <v>70</v>
      </c>
      <c r="E885" s="56" t="s">
        <v>381</v>
      </c>
      <c r="F885" s="56" t="s">
        <v>107</v>
      </c>
      <c r="G885" s="55">
        <f t="shared" si="128"/>
        <v>21077</v>
      </c>
      <c r="H885" s="55">
        <f t="shared" si="128"/>
        <v>14253.8</v>
      </c>
      <c r="I885" s="226">
        <f t="shared" si="117"/>
        <v>67.62727143331594</v>
      </c>
    </row>
    <row r="886" spans="1:9" ht="12.75">
      <c r="A886" s="27" t="s">
        <v>112</v>
      </c>
      <c r="B886" s="57" t="s">
        <v>422</v>
      </c>
      <c r="C886" s="56" t="s">
        <v>69</v>
      </c>
      <c r="D886" s="56" t="s">
        <v>70</v>
      </c>
      <c r="E886" s="56" t="s">
        <v>381</v>
      </c>
      <c r="F886" s="56" t="s">
        <v>113</v>
      </c>
      <c r="G886" s="55">
        <f>G887+G888</f>
        <v>21077</v>
      </c>
      <c r="H886" s="55">
        <f>H887+H888</f>
        <v>14253.8</v>
      </c>
      <c r="I886" s="226">
        <f t="shared" si="117"/>
        <v>67.62727143331594</v>
      </c>
    </row>
    <row r="887" spans="1:9" ht="39">
      <c r="A887" s="27" t="s">
        <v>114</v>
      </c>
      <c r="B887" s="57" t="s">
        <v>422</v>
      </c>
      <c r="C887" s="56" t="s">
        <v>69</v>
      </c>
      <c r="D887" s="56" t="s">
        <v>70</v>
      </c>
      <c r="E887" s="56" t="s">
        <v>381</v>
      </c>
      <c r="F887" s="56" t="s">
        <v>115</v>
      </c>
      <c r="G887" s="55">
        <v>20777</v>
      </c>
      <c r="H887" s="55">
        <v>13954.8</v>
      </c>
      <c r="I887" s="226">
        <f t="shared" si="117"/>
        <v>67.16465322231313</v>
      </c>
    </row>
    <row r="888" spans="1:9" ht="12.75">
      <c r="A888" s="27" t="s">
        <v>116</v>
      </c>
      <c r="B888" s="57" t="s">
        <v>422</v>
      </c>
      <c r="C888" s="56" t="s">
        <v>69</v>
      </c>
      <c r="D888" s="56" t="s">
        <v>70</v>
      </c>
      <c r="E888" s="56" t="s">
        <v>381</v>
      </c>
      <c r="F888" s="56" t="s">
        <v>117</v>
      </c>
      <c r="G888" s="55">
        <f>100+200</f>
        <v>300</v>
      </c>
      <c r="H888" s="55">
        <v>299</v>
      </c>
      <c r="I888" s="226">
        <f aca="true" t="shared" si="129" ref="I888:I951">H888/G888*100</f>
        <v>99.66666666666667</v>
      </c>
    </row>
    <row r="889" spans="1:9" ht="12.75">
      <c r="A889" s="138" t="s">
        <v>625</v>
      </c>
      <c r="B889" s="59" t="s">
        <v>422</v>
      </c>
      <c r="C889" s="60" t="s">
        <v>69</v>
      </c>
      <c r="D889" s="60" t="s">
        <v>69</v>
      </c>
      <c r="E889" s="60"/>
      <c r="F889" s="60"/>
      <c r="G889" s="61">
        <f>G890+G897+G903+G927</f>
        <v>765.9</v>
      </c>
      <c r="H889" s="61">
        <f>H890+H897+H903+H927</f>
        <v>524.7</v>
      </c>
      <c r="I889" s="228">
        <f t="shared" si="129"/>
        <v>68.50763807285547</v>
      </c>
    </row>
    <row r="890" spans="1:12" ht="26.25">
      <c r="A890" s="108" t="s">
        <v>544</v>
      </c>
      <c r="B890" s="57" t="s">
        <v>422</v>
      </c>
      <c r="C890" s="56" t="s">
        <v>69</v>
      </c>
      <c r="D890" s="56" t="s">
        <v>69</v>
      </c>
      <c r="E890" s="148" t="s">
        <v>189</v>
      </c>
      <c r="F890" s="56"/>
      <c r="G890" s="55">
        <f aca="true" t="shared" si="130" ref="G890:H893">G891</f>
        <v>46.099999999999994</v>
      </c>
      <c r="H890" s="55">
        <f t="shared" si="130"/>
        <v>47.1</v>
      </c>
      <c r="I890" s="226">
        <f t="shared" si="129"/>
        <v>102.16919739696313</v>
      </c>
      <c r="L890" s="229"/>
    </row>
    <row r="891" spans="1:9" ht="52.5">
      <c r="A891" s="108" t="s">
        <v>545</v>
      </c>
      <c r="B891" s="57" t="s">
        <v>422</v>
      </c>
      <c r="C891" s="56" t="s">
        <v>69</v>
      </c>
      <c r="D891" s="56" t="s">
        <v>69</v>
      </c>
      <c r="E891" s="148" t="s">
        <v>340</v>
      </c>
      <c r="F891" s="56"/>
      <c r="G891" s="55">
        <f t="shared" si="130"/>
        <v>46.099999999999994</v>
      </c>
      <c r="H891" s="55">
        <f t="shared" si="130"/>
        <v>47.1</v>
      </c>
      <c r="I891" s="226">
        <f t="shared" si="129"/>
        <v>102.16919739696313</v>
      </c>
    </row>
    <row r="892" spans="1:9" ht="12.75">
      <c r="A892" s="108" t="s">
        <v>188</v>
      </c>
      <c r="B892" s="57" t="s">
        <v>422</v>
      </c>
      <c r="C892" s="149" t="s">
        <v>69</v>
      </c>
      <c r="D892" s="149" t="s">
        <v>69</v>
      </c>
      <c r="E892" s="148" t="s">
        <v>341</v>
      </c>
      <c r="F892" s="149"/>
      <c r="G892" s="55">
        <f t="shared" si="130"/>
        <v>46.099999999999994</v>
      </c>
      <c r="H892" s="55">
        <f t="shared" si="130"/>
        <v>47.1</v>
      </c>
      <c r="I892" s="226">
        <f t="shared" si="129"/>
        <v>102.16919739696313</v>
      </c>
    </row>
    <row r="893" spans="1:9" ht="39">
      <c r="A893" s="108" t="s">
        <v>103</v>
      </c>
      <c r="B893" s="57" t="s">
        <v>422</v>
      </c>
      <c r="C893" s="149" t="s">
        <v>69</v>
      </c>
      <c r="D893" s="149" t="s">
        <v>69</v>
      </c>
      <c r="E893" s="148" t="s">
        <v>341</v>
      </c>
      <c r="F893" s="56" t="s">
        <v>104</v>
      </c>
      <c r="G893" s="55">
        <f t="shared" si="130"/>
        <v>46.099999999999994</v>
      </c>
      <c r="H893" s="55">
        <f t="shared" si="130"/>
        <v>47.1</v>
      </c>
      <c r="I893" s="226">
        <f t="shared" si="129"/>
        <v>102.16919739696313</v>
      </c>
    </row>
    <row r="894" spans="1:9" ht="12.75">
      <c r="A894" s="27" t="s">
        <v>300</v>
      </c>
      <c r="B894" s="57" t="s">
        <v>422</v>
      </c>
      <c r="C894" s="149" t="s">
        <v>69</v>
      </c>
      <c r="D894" s="149" t="s">
        <v>69</v>
      </c>
      <c r="E894" s="148" t="s">
        <v>341</v>
      </c>
      <c r="F894" s="56" t="s">
        <v>302</v>
      </c>
      <c r="G894" s="55">
        <f>G895+G896</f>
        <v>46.099999999999994</v>
      </c>
      <c r="H894" s="55">
        <f>H895+H896</f>
        <v>47.1</v>
      </c>
      <c r="I894" s="226">
        <f t="shared" si="129"/>
        <v>102.16919739696313</v>
      </c>
    </row>
    <row r="895" spans="1:9" ht="12.75">
      <c r="A895" s="27" t="s">
        <v>555</v>
      </c>
      <c r="B895" s="57" t="s">
        <v>422</v>
      </c>
      <c r="C895" s="149" t="s">
        <v>69</v>
      </c>
      <c r="D895" s="149" t="s">
        <v>69</v>
      </c>
      <c r="E895" s="148" t="s">
        <v>341</v>
      </c>
      <c r="F895" s="56" t="s">
        <v>303</v>
      </c>
      <c r="G895" s="55">
        <f>'МП пр.5'!G284</f>
        <v>35.4</v>
      </c>
      <c r="H895" s="55">
        <f>'МП пр.5'!H284</f>
        <v>36.2</v>
      </c>
      <c r="I895" s="226">
        <f t="shared" si="129"/>
        <v>102.25988700564972</v>
      </c>
    </row>
    <row r="896" spans="1:9" ht="26.25">
      <c r="A896" s="27" t="s">
        <v>446</v>
      </c>
      <c r="B896" s="57" t="s">
        <v>422</v>
      </c>
      <c r="C896" s="149" t="s">
        <v>69</v>
      </c>
      <c r="D896" s="149" t="s">
        <v>69</v>
      </c>
      <c r="E896" s="148" t="s">
        <v>341</v>
      </c>
      <c r="F896" s="56" t="s">
        <v>304</v>
      </c>
      <c r="G896" s="55">
        <f>'МП пр.5'!G286</f>
        <v>10.7</v>
      </c>
      <c r="H896" s="55">
        <f>'МП пр.5'!H286</f>
        <v>10.9</v>
      </c>
      <c r="I896" s="226">
        <f t="shared" si="129"/>
        <v>101.86915887850468</v>
      </c>
    </row>
    <row r="897" spans="1:9" ht="26.25">
      <c r="A897" s="108" t="s">
        <v>546</v>
      </c>
      <c r="B897" s="57" t="s">
        <v>422</v>
      </c>
      <c r="C897" s="56" t="s">
        <v>69</v>
      </c>
      <c r="D897" s="56" t="s">
        <v>69</v>
      </c>
      <c r="E897" s="148" t="s">
        <v>191</v>
      </c>
      <c r="F897" s="56"/>
      <c r="G897" s="55">
        <f aca="true" t="shared" si="131" ref="G897:H901">G898</f>
        <v>384.8</v>
      </c>
      <c r="H897" s="55">
        <f t="shared" si="131"/>
        <v>311</v>
      </c>
      <c r="I897" s="226">
        <f t="shared" si="129"/>
        <v>80.82120582120582</v>
      </c>
    </row>
    <row r="898" spans="1:9" ht="26.25">
      <c r="A898" s="108" t="s">
        <v>259</v>
      </c>
      <c r="B898" s="57" t="s">
        <v>422</v>
      </c>
      <c r="C898" s="56" t="s">
        <v>69</v>
      </c>
      <c r="D898" s="56" t="s">
        <v>69</v>
      </c>
      <c r="E898" s="148" t="s">
        <v>342</v>
      </c>
      <c r="F898" s="56"/>
      <c r="G898" s="55">
        <f t="shared" si="131"/>
        <v>384.8</v>
      </c>
      <c r="H898" s="55">
        <f t="shared" si="131"/>
        <v>311</v>
      </c>
      <c r="I898" s="226">
        <f t="shared" si="129"/>
        <v>80.82120582120582</v>
      </c>
    </row>
    <row r="899" spans="1:9" ht="12.75">
      <c r="A899" s="108" t="s">
        <v>190</v>
      </c>
      <c r="B899" s="57" t="s">
        <v>422</v>
      </c>
      <c r="C899" s="56" t="s">
        <v>69</v>
      </c>
      <c r="D899" s="56" t="s">
        <v>69</v>
      </c>
      <c r="E899" s="148" t="s">
        <v>343</v>
      </c>
      <c r="F899" s="56"/>
      <c r="G899" s="55">
        <f t="shared" si="131"/>
        <v>384.8</v>
      </c>
      <c r="H899" s="55">
        <f t="shared" si="131"/>
        <v>311</v>
      </c>
      <c r="I899" s="226">
        <f t="shared" si="129"/>
        <v>80.82120582120582</v>
      </c>
    </row>
    <row r="900" spans="1:9" ht="26.25">
      <c r="A900" s="27" t="s">
        <v>622</v>
      </c>
      <c r="B900" s="57" t="s">
        <v>422</v>
      </c>
      <c r="C900" s="56" t="s">
        <v>69</v>
      </c>
      <c r="D900" s="56" t="s">
        <v>69</v>
      </c>
      <c r="E900" s="148" t="s">
        <v>343</v>
      </c>
      <c r="F900" s="56" t="s">
        <v>105</v>
      </c>
      <c r="G900" s="55">
        <f t="shared" si="131"/>
        <v>384.8</v>
      </c>
      <c r="H900" s="55">
        <f t="shared" si="131"/>
        <v>311</v>
      </c>
      <c r="I900" s="226">
        <f t="shared" si="129"/>
        <v>80.82120582120582</v>
      </c>
    </row>
    <row r="901" spans="1:9" ht="26.25">
      <c r="A901" s="27" t="s">
        <v>99</v>
      </c>
      <c r="B901" s="57" t="s">
        <v>422</v>
      </c>
      <c r="C901" s="56" t="s">
        <v>69</v>
      </c>
      <c r="D901" s="56" t="s">
        <v>69</v>
      </c>
      <c r="E901" s="148" t="s">
        <v>343</v>
      </c>
      <c r="F901" s="56" t="s">
        <v>100</v>
      </c>
      <c r="G901" s="55">
        <f t="shared" si="131"/>
        <v>384.8</v>
      </c>
      <c r="H901" s="55">
        <f t="shared" si="131"/>
        <v>311</v>
      </c>
      <c r="I901" s="226">
        <f t="shared" si="129"/>
        <v>80.82120582120582</v>
      </c>
    </row>
    <row r="902" spans="1:9" ht="26.25">
      <c r="A902" s="27" t="s">
        <v>101</v>
      </c>
      <c r="B902" s="57" t="s">
        <v>422</v>
      </c>
      <c r="C902" s="56" t="s">
        <v>69</v>
      </c>
      <c r="D902" s="56" t="s">
        <v>69</v>
      </c>
      <c r="E902" s="148" t="s">
        <v>343</v>
      </c>
      <c r="F902" s="56" t="s">
        <v>102</v>
      </c>
      <c r="G902" s="55">
        <f>'МП пр.5'!G295</f>
        <v>384.8</v>
      </c>
      <c r="H902" s="55">
        <f>'МП пр.5'!H295</f>
        <v>311</v>
      </c>
      <c r="I902" s="226">
        <f t="shared" si="129"/>
        <v>80.82120582120582</v>
      </c>
    </row>
    <row r="903" spans="1:9" ht="26.25">
      <c r="A903" s="108" t="s">
        <v>557</v>
      </c>
      <c r="B903" s="57" t="s">
        <v>422</v>
      </c>
      <c r="C903" s="56" t="s">
        <v>69</v>
      </c>
      <c r="D903" s="56" t="s">
        <v>69</v>
      </c>
      <c r="E903" s="148" t="s">
        <v>197</v>
      </c>
      <c r="F903" s="56"/>
      <c r="G903" s="55">
        <f>G904+G909</f>
        <v>300</v>
      </c>
      <c r="H903" s="55">
        <f>H904+H909</f>
        <v>131.6</v>
      </c>
      <c r="I903" s="226">
        <f t="shared" si="129"/>
        <v>43.86666666666667</v>
      </c>
    </row>
    <row r="904" spans="1:9" ht="12.75">
      <c r="A904" s="108" t="s">
        <v>261</v>
      </c>
      <c r="B904" s="57" t="s">
        <v>422</v>
      </c>
      <c r="C904" s="56" t="s">
        <v>69</v>
      </c>
      <c r="D904" s="56" t="s">
        <v>69</v>
      </c>
      <c r="E904" s="148" t="s">
        <v>350</v>
      </c>
      <c r="F904" s="56"/>
      <c r="G904" s="55">
        <f aca="true" t="shared" si="132" ref="G904:H907">G905</f>
        <v>50</v>
      </c>
      <c r="H904" s="55">
        <f t="shared" si="132"/>
        <v>42.1</v>
      </c>
      <c r="I904" s="226">
        <f t="shared" si="129"/>
        <v>84.2</v>
      </c>
    </row>
    <row r="905" spans="1:9" ht="12.75">
      <c r="A905" s="108" t="s">
        <v>181</v>
      </c>
      <c r="B905" s="57" t="s">
        <v>422</v>
      </c>
      <c r="C905" s="56" t="s">
        <v>69</v>
      </c>
      <c r="D905" s="56" t="s">
        <v>69</v>
      </c>
      <c r="E905" s="148" t="s">
        <v>351</v>
      </c>
      <c r="F905" s="56"/>
      <c r="G905" s="55">
        <f t="shared" si="132"/>
        <v>50</v>
      </c>
      <c r="H905" s="55">
        <f t="shared" si="132"/>
        <v>42.1</v>
      </c>
      <c r="I905" s="226">
        <f t="shared" si="129"/>
        <v>84.2</v>
      </c>
    </row>
    <row r="906" spans="1:9" ht="26.25">
      <c r="A906" s="27" t="s">
        <v>622</v>
      </c>
      <c r="B906" s="57" t="s">
        <v>422</v>
      </c>
      <c r="C906" s="56" t="s">
        <v>69</v>
      </c>
      <c r="D906" s="56" t="s">
        <v>69</v>
      </c>
      <c r="E906" s="148" t="s">
        <v>351</v>
      </c>
      <c r="F906" s="56" t="s">
        <v>105</v>
      </c>
      <c r="G906" s="55">
        <f t="shared" si="132"/>
        <v>50</v>
      </c>
      <c r="H906" s="55">
        <f t="shared" si="132"/>
        <v>42.1</v>
      </c>
      <c r="I906" s="226">
        <f t="shared" si="129"/>
        <v>84.2</v>
      </c>
    </row>
    <row r="907" spans="1:9" ht="26.25">
      <c r="A907" s="27" t="s">
        <v>99</v>
      </c>
      <c r="B907" s="57" t="s">
        <v>422</v>
      </c>
      <c r="C907" s="56" t="s">
        <v>69</v>
      </c>
      <c r="D907" s="56" t="s">
        <v>69</v>
      </c>
      <c r="E907" s="148" t="s">
        <v>351</v>
      </c>
      <c r="F907" s="56" t="s">
        <v>100</v>
      </c>
      <c r="G907" s="55">
        <f t="shared" si="132"/>
        <v>50</v>
      </c>
      <c r="H907" s="55">
        <f t="shared" si="132"/>
        <v>42.1</v>
      </c>
      <c r="I907" s="226">
        <f t="shared" si="129"/>
        <v>84.2</v>
      </c>
    </row>
    <row r="908" spans="1:9" ht="26.25">
      <c r="A908" s="27" t="s">
        <v>101</v>
      </c>
      <c r="B908" s="57" t="s">
        <v>422</v>
      </c>
      <c r="C908" s="56" t="s">
        <v>69</v>
      </c>
      <c r="D908" s="56" t="s">
        <v>69</v>
      </c>
      <c r="E908" s="148" t="s">
        <v>351</v>
      </c>
      <c r="F908" s="56" t="s">
        <v>102</v>
      </c>
      <c r="G908" s="55">
        <f>'МП пр.5'!G308</f>
        <v>50</v>
      </c>
      <c r="H908" s="55">
        <f>'МП пр.5'!H308</f>
        <v>42.1</v>
      </c>
      <c r="I908" s="226">
        <f t="shared" si="129"/>
        <v>84.2</v>
      </c>
    </row>
    <row r="909" spans="1:9" ht="12.75">
      <c r="A909" s="108" t="s">
        <v>262</v>
      </c>
      <c r="B909" s="57" t="s">
        <v>422</v>
      </c>
      <c r="C909" s="56" t="s">
        <v>69</v>
      </c>
      <c r="D909" s="56" t="s">
        <v>69</v>
      </c>
      <c r="E909" s="148" t="s">
        <v>352</v>
      </c>
      <c r="F909" s="56"/>
      <c r="G909" s="55">
        <f>G910+G914+G919+G923</f>
        <v>250</v>
      </c>
      <c r="H909" s="55">
        <f>H910+H914+H919+H923</f>
        <v>89.5</v>
      </c>
      <c r="I909" s="226">
        <f t="shared" si="129"/>
        <v>35.8</v>
      </c>
    </row>
    <row r="910" spans="1:9" ht="12.75">
      <c r="A910" s="108" t="s">
        <v>198</v>
      </c>
      <c r="B910" s="57" t="s">
        <v>422</v>
      </c>
      <c r="C910" s="56" t="s">
        <v>69</v>
      </c>
      <c r="D910" s="56" t="s">
        <v>69</v>
      </c>
      <c r="E910" s="148" t="s">
        <v>353</v>
      </c>
      <c r="F910" s="56"/>
      <c r="G910" s="55">
        <f aca="true" t="shared" si="133" ref="G910:H912">G911</f>
        <v>95</v>
      </c>
      <c r="H910" s="55">
        <f t="shared" si="133"/>
        <v>35</v>
      </c>
      <c r="I910" s="226">
        <f t="shared" si="129"/>
        <v>36.84210526315789</v>
      </c>
    </row>
    <row r="911" spans="1:9" ht="26.25">
      <c r="A911" s="27" t="s">
        <v>622</v>
      </c>
      <c r="B911" s="57" t="s">
        <v>422</v>
      </c>
      <c r="C911" s="56" t="s">
        <v>69</v>
      </c>
      <c r="D911" s="56" t="s">
        <v>69</v>
      </c>
      <c r="E911" s="148" t="s">
        <v>353</v>
      </c>
      <c r="F911" s="56" t="s">
        <v>105</v>
      </c>
      <c r="G911" s="55">
        <f t="shared" si="133"/>
        <v>95</v>
      </c>
      <c r="H911" s="55">
        <f t="shared" si="133"/>
        <v>35</v>
      </c>
      <c r="I911" s="226">
        <f t="shared" si="129"/>
        <v>36.84210526315789</v>
      </c>
    </row>
    <row r="912" spans="1:9" ht="26.25">
      <c r="A912" s="27" t="s">
        <v>99</v>
      </c>
      <c r="B912" s="57" t="s">
        <v>422</v>
      </c>
      <c r="C912" s="56" t="s">
        <v>69</v>
      </c>
      <c r="D912" s="56" t="s">
        <v>69</v>
      </c>
      <c r="E912" s="148" t="s">
        <v>353</v>
      </c>
      <c r="F912" s="56" t="s">
        <v>100</v>
      </c>
      <c r="G912" s="55">
        <f t="shared" si="133"/>
        <v>95</v>
      </c>
      <c r="H912" s="55">
        <f t="shared" si="133"/>
        <v>35</v>
      </c>
      <c r="I912" s="226">
        <f t="shared" si="129"/>
        <v>36.84210526315789</v>
      </c>
    </row>
    <row r="913" spans="1:9" ht="26.25">
      <c r="A913" s="27" t="s">
        <v>101</v>
      </c>
      <c r="B913" s="57" t="s">
        <v>422</v>
      </c>
      <c r="C913" s="56" t="s">
        <v>69</v>
      </c>
      <c r="D913" s="56" t="s">
        <v>69</v>
      </c>
      <c r="E913" s="148" t="s">
        <v>353</v>
      </c>
      <c r="F913" s="56" t="s">
        <v>102</v>
      </c>
      <c r="G913" s="55">
        <f>'МП пр.5'!G316</f>
        <v>95</v>
      </c>
      <c r="H913" s="55">
        <f>'МП пр.5'!H316</f>
        <v>35</v>
      </c>
      <c r="I913" s="226">
        <f t="shared" si="129"/>
        <v>36.84210526315789</v>
      </c>
    </row>
    <row r="914" spans="1:9" ht="12.75">
      <c r="A914" s="108" t="s">
        <v>199</v>
      </c>
      <c r="B914" s="57" t="s">
        <v>422</v>
      </c>
      <c r="C914" s="56" t="s">
        <v>69</v>
      </c>
      <c r="D914" s="56" t="s">
        <v>69</v>
      </c>
      <c r="E914" s="148" t="s">
        <v>354</v>
      </c>
      <c r="F914" s="56"/>
      <c r="G914" s="55">
        <f>G915</f>
        <v>100</v>
      </c>
      <c r="H914" s="55">
        <f>H915</f>
        <v>19.5</v>
      </c>
      <c r="I914" s="226">
        <f t="shared" si="129"/>
        <v>19.5</v>
      </c>
    </row>
    <row r="915" spans="1:9" ht="39">
      <c r="A915" s="108" t="s">
        <v>103</v>
      </c>
      <c r="B915" s="57" t="s">
        <v>422</v>
      </c>
      <c r="C915" s="56" t="s">
        <v>69</v>
      </c>
      <c r="D915" s="56" t="s">
        <v>69</v>
      </c>
      <c r="E915" s="148" t="s">
        <v>354</v>
      </c>
      <c r="F915" s="56" t="s">
        <v>104</v>
      </c>
      <c r="G915" s="55">
        <f>G916</f>
        <v>100</v>
      </c>
      <c r="H915" s="55">
        <f>H916</f>
        <v>19.5</v>
      </c>
      <c r="I915" s="226">
        <f t="shared" si="129"/>
        <v>19.5</v>
      </c>
    </row>
    <row r="916" spans="1:9" ht="12.75">
      <c r="A916" s="27" t="s">
        <v>300</v>
      </c>
      <c r="B916" s="57" t="s">
        <v>422</v>
      </c>
      <c r="C916" s="56" t="s">
        <v>69</v>
      </c>
      <c r="D916" s="56" t="s">
        <v>69</v>
      </c>
      <c r="E916" s="148" t="s">
        <v>354</v>
      </c>
      <c r="F916" s="56" t="s">
        <v>302</v>
      </c>
      <c r="G916" s="55">
        <f>G917+G918</f>
        <v>100</v>
      </c>
      <c r="H916" s="55">
        <f>H917+H918</f>
        <v>19.5</v>
      </c>
      <c r="I916" s="226">
        <f t="shared" si="129"/>
        <v>19.5</v>
      </c>
    </row>
    <row r="917" spans="1:9" ht="12.75">
      <c r="A917" s="27" t="s">
        <v>442</v>
      </c>
      <c r="B917" s="57" t="s">
        <v>422</v>
      </c>
      <c r="C917" s="56" t="s">
        <v>69</v>
      </c>
      <c r="D917" s="56" t="s">
        <v>69</v>
      </c>
      <c r="E917" s="148" t="s">
        <v>354</v>
      </c>
      <c r="F917" s="56" t="s">
        <v>301</v>
      </c>
      <c r="G917" s="55">
        <f>'МП пр.5'!G323</f>
        <v>20</v>
      </c>
      <c r="H917" s="55">
        <f>'МП пр.5'!H323</f>
        <v>8</v>
      </c>
      <c r="I917" s="226">
        <f t="shared" si="129"/>
        <v>40</v>
      </c>
    </row>
    <row r="918" spans="1:9" ht="39">
      <c r="A918" s="27" t="s">
        <v>558</v>
      </c>
      <c r="B918" s="57" t="s">
        <v>422</v>
      </c>
      <c r="C918" s="56" t="s">
        <v>69</v>
      </c>
      <c r="D918" s="56" t="s">
        <v>69</v>
      </c>
      <c r="E918" s="148" t="s">
        <v>354</v>
      </c>
      <c r="F918" s="56" t="s">
        <v>559</v>
      </c>
      <c r="G918" s="55">
        <f>'МП пр.5'!G325</f>
        <v>80</v>
      </c>
      <c r="H918" s="55">
        <f>'МП пр.5'!H325</f>
        <v>11.5</v>
      </c>
      <c r="I918" s="226">
        <f t="shared" si="129"/>
        <v>14.374999999999998</v>
      </c>
    </row>
    <row r="919" spans="1:9" ht="12.75">
      <c r="A919" s="108" t="s">
        <v>200</v>
      </c>
      <c r="B919" s="57" t="s">
        <v>422</v>
      </c>
      <c r="C919" s="56" t="s">
        <v>69</v>
      </c>
      <c r="D919" s="56" t="s">
        <v>69</v>
      </c>
      <c r="E919" s="148" t="s">
        <v>355</v>
      </c>
      <c r="F919" s="56"/>
      <c r="G919" s="55">
        <f aca="true" t="shared" si="134" ref="G919:H921">G920</f>
        <v>35</v>
      </c>
      <c r="H919" s="55">
        <f t="shared" si="134"/>
        <v>35</v>
      </c>
      <c r="I919" s="226">
        <f t="shared" si="129"/>
        <v>100</v>
      </c>
    </row>
    <row r="920" spans="1:9" ht="26.25">
      <c r="A920" s="27" t="s">
        <v>622</v>
      </c>
      <c r="B920" s="57" t="s">
        <v>422</v>
      </c>
      <c r="C920" s="56" t="s">
        <v>69</v>
      </c>
      <c r="D920" s="56" t="s">
        <v>69</v>
      </c>
      <c r="E920" s="148" t="s">
        <v>355</v>
      </c>
      <c r="F920" s="56" t="s">
        <v>105</v>
      </c>
      <c r="G920" s="55">
        <f t="shared" si="134"/>
        <v>35</v>
      </c>
      <c r="H920" s="55">
        <f t="shared" si="134"/>
        <v>35</v>
      </c>
      <c r="I920" s="226">
        <f t="shared" si="129"/>
        <v>100</v>
      </c>
    </row>
    <row r="921" spans="1:9" ht="26.25">
      <c r="A921" s="27" t="s">
        <v>99</v>
      </c>
      <c r="B921" s="57" t="s">
        <v>422</v>
      </c>
      <c r="C921" s="56" t="s">
        <v>69</v>
      </c>
      <c r="D921" s="56" t="s">
        <v>69</v>
      </c>
      <c r="E921" s="148" t="s">
        <v>355</v>
      </c>
      <c r="F921" s="56" t="s">
        <v>100</v>
      </c>
      <c r="G921" s="55">
        <f t="shared" si="134"/>
        <v>35</v>
      </c>
      <c r="H921" s="55">
        <f t="shared" si="134"/>
        <v>35</v>
      </c>
      <c r="I921" s="226">
        <f t="shared" si="129"/>
        <v>100</v>
      </c>
    </row>
    <row r="922" spans="1:9" ht="26.25">
      <c r="A922" s="27" t="s">
        <v>101</v>
      </c>
      <c r="B922" s="57" t="s">
        <v>422</v>
      </c>
      <c r="C922" s="56" t="s">
        <v>69</v>
      </c>
      <c r="D922" s="56" t="s">
        <v>69</v>
      </c>
      <c r="E922" s="148" t="s">
        <v>355</v>
      </c>
      <c r="F922" s="56" t="s">
        <v>102</v>
      </c>
      <c r="G922" s="55">
        <f>'МП пр.5'!G332</f>
        <v>35</v>
      </c>
      <c r="H922" s="55">
        <f>'МП пр.5'!H332</f>
        <v>35</v>
      </c>
      <c r="I922" s="226">
        <f t="shared" si="129"/>
        <v>100</v>
      </c>
    </row>
    <row r="923" spans="1:9" ht="12.75">
      <c r="A923" s="108" t="s">
        <v>201</v>
      </c>
      <c r="B923" s="57" t="s">
        <v>422</v>
      </c>
      <c r="C923" s="56" t="s">
        <v>69</v>
      </c>
      <c r="D923" s="56" t="s">
        <v>69</v>
      </c>
      <c r="E923" s="148" t="s">
        <v>356</v>
      </c>
      <c r="F923" s="56"/>
      <c r="G923" s="55">
        <f aca="true" t="shared" si="135" ref="G923:H925">G924</f>
        <v>20</v>
      </c>
      <c r="H923" s="55">
        <f t="shared" si="135"/>
        <v>0</v>
      </c>
      <c r="I923" s="226">
        <f t="shared" si="129"/>
        <v>0</v>
      </c>
    </row>
    <row r="924" spans="1:9" ht="26.25">
      <c r="A924" s="27" t="s">
        <v>622</v>
      </c>
      <c r="B924" s="57" t="s">
        <v>422</v>
      </c>
      <c r="C924" s="56" t="s">
        <v>69</v>
      </c>
      <c r="D924" s="56" t="s">
        <v>69</v>
      </c>
      <c r="E924" s="148" t="s">
        <v>356</v>
      </c>
      <c r="F924" s="56" t="s">
        <v>105</v>
      </c>
      <c r="G924" s="55">
        <f t="shared" si="135"/>
        <v>20</v>
      </c>
      <c r="H924" s="55">
        <f t="shared" si="135"/>
        <v>0</v>
      </c>
      <c r="I924" s="226">
        <f t="shared" si="129"/>
        <v>0</v>
      </c>
    </row>
    <row r="925" spans="1:9" ht="26.25">
      <c r="A925" s="27" t="s">
        <v>99</v>
      </c>
      <c r="B925" s="57" t="s">
        <v>422</v>
      </c>
      <c r="C925" s="56" t="s">
        <v>69</v>
      </c>
      <c r="D925" s="56" t="s">
        <v>69</v>
      </c>
      <c r="E925" s="148" t="s">
        <v>356</v>
      </c>
      <c r="F925" s="56" t="s">
        <v>100</v>
      </c>
      <c r="G925" s="55">
        <f t="shared" si="135"/>
        <v>20</v>
      </c>
      <c r="H925" s="55">
        <f t="shared" si="135"/>
        <v>0</v>
      </c>
      <c r="I925" s="226">
        <f t="shared" si="129"/>
        <v>0</v>
      </c>
    </row>
    <row r="926" spans="1:9" ht="26.25">
      <c r="A926" s="27" t="s">
        <v>101</v>
      </c>
      <c r="B926" s="57" t="s">
        <v>422</v>
      </c>
      <c r="C926" s="56" t="s">
        <v>69</v>
      </c>
      <c r="D926" s="56" t="s">
        <v>69</v>
      </c>
      <c r="E926" s="148" t="s">
        <v>356</v>
      </c>
      <c r="F926" s="56" t="s">
        <v>102</v>
      </c>
      <c r="G926" s="55">
        <f>'МП пр.5'!G339</f>
        <v>20</v>
      </c>
      <c r="H926" s="55">
        <f>'МП пр.5'!H339</f>
        <v>0</v>
      </c>
      <c r="I926" s="226">
        <f t="shared" si="129"/>
        <v>0</v>
      </c>
    </row>
    <row r="927" spans="1:9" ht="12.75">
      <c r="A927" s="27" t="s">
        <v>51</v>
      </c>
      <c r="B927" s="57" t="s">
        <v>422</v>
      </c>
      <c r="C927" s="56" t="s">
        <v>69</v>
      </c>
      <c r="D927" s="56" t="s">
        <v>69</v>
      </c>
      <c r="E927" s="56" t="s">
        <v>217</v>
      </c>
      <c r="F927" s="56"/>
      <c r="G927" s="55">
        <f aca="true" t="shared" si="136" ref="G927:H930">G928</f>
        <v>35</v>
      </c>
      <c r="H927" s="55">
        <f t="shared" si="136"/>
        <v>35</v>
      </c>
      <c r="I927" s="226">
        <f t="shared" si="129"/>
        <v>100</v>
      </c>
    </row>
    <row r="928" spans="1:9" ht="12.75">
      <c r="A928" s="27" t="s">
        <v>384</v>
      </c>
      <c r="B928" s="57" t="s">
        <v>422</v>
      </c>
      <c r="C928" s="56" t="s">
        <v>69</v>
      </c>
      <c r="D928" s="56" t="s">
        <v>69</v>
      </c>
      <c r="E928" s="56" t="s">
        <v>412</v>
      </c>
      <c r="F928" s="56"/>
      <c r="G928" s="55">
        <f t="shared" si="136"/>
        <v>35</v>
      </c>
      <c r="H928" s="55">
        <f t="shared" si="136"/>
        <v>35</v>
      </c>
      <c r="I928" s="226">
        <f t="shared" si="129"/>
        <v>100</v>
      </c>
    </row>
    <row r="929" spans="1:9" ht="26.25">
      <c r="A929" s="27" t="s">
        <v>622</v>
      </c>
      <c r="B929" s="57" t="s">
        <v>422</v>
      </c>
      <c r="C929" s="56" t="s">
        <v>69</v>
      </c>
      <c r="D929" s="56" t="s">
        <v>69</v>
      </c>
      <c r="E929" s="56" t="s">
        <v>412</v>
      </c>
      <c r="F929" s="56" t="s">
        <v>105</v>
      </c>
      <c r="G929" s="55">
        <f t="shared" si="136"/>
        <v>35</v>
      </c>
      <c r="H929" s="55">
        <f t="shared" si="136"/>
        <v>35</v>
      </c>
      <c r="I929" s="226">
        <f t="shared" si="129"/>
        <v>100</v>
      </c>
    </row>
    <row r="930" spans="1:9" ht="26.25">
      <c r="A930" s="27" t="s">
        <v>99</v>
      </c>
      <c r="B930" s="57" t="s">
        <v>422</v>
      </c>
      <c r="C930" s="56" t="s">
        <v>69</v>
      </c>
      <c r="D930" s="56" t="s">
        <v>69</v>
      </c>
      <c r="E930" s="56" t="s">
        <v>412</v>
      </c>
      <c r="F930" s="56" t="s">
        <v>100</v>
      </c>
      <c r="G930" s="55">
        <f t="shared" si="136"/>
        <v>35</v>
      </c>
      <c r="H930" s="55">
        <f t="shared" si="136"/>
        <v>35</v>
      </c>
      <c r="I930" s="226">
        <f t="shared" si="129"/>
        <v>100</v>
      </c>
    </row>
    <row r="931" spans="1:9" ht="26.25">
      <c r="A931" s="27" t="s">
        <v>101</v>
      </c>
      <c r="B931" s="57" t="s">
        <v>422</v>
      </c>
      <c r="C931" s="56" t="s">
        <v>69</v>
      </c>
      <c r="D931" s="56" t="s">
        <v>69</v>
      </c>
      <c r="E931" s="56" t="s">
        <v>412</v>
      </c>
      <c r="F931" s="56" t="s">
        <v>102</v>
      </c>
      <c r="G931" s="55">
        <v>35</v>
      </c>
      <c r="H931" s="55">
        <v>35</v>
      </c>
      <c r="I931" s="226">
        <f t="shared" si="129"/>
        <v>100</v>
      </c>
    </row>
    <row r="932" spans="1:9" ht="12.75">
      <c r="A932" s="58" t="s">
        <v>146</v>
      </c>
      <c r="B932" s="59" t="s">
        <v>422</v>
      </c>
      <c r="C932" s="60" t="s">
        <v>73</v>
      </c>
      <c r="D932" s="60" t="s">
        <v>36</v>
      </c>
      <c r="E932" s="60"/>
      <c r="F932" s="60"/>
      <c r="G932" s="61">
        <f>G933+G1044</f>
        <v>49049.200000000004</v>
      </c>
      <c r="H932" s="61">
        <f>H933+H1044</f>
        <v>31437.899999999998</v>
      </c>
      <c r="I932" s="228">
        <f t="shared" si="129"/>
        <v>64.09462335777137</v>
      </c>
    </row>
    <row r="933" spans="1:9" ht="12.75">
      <c r="A933" s="58" t="s">
        <v>12</v>
      </c>
      <c r="B933" s="59" t="s">
        <v>422</v>
      </c>
      <c r="C933" s="60" t="s">
        <v>73</v>
      </c>
      <c r="D933" s="60" t="s">
        <v>66</v>
      </c>
      <c r="E933" s="60"/>
      <c r="F933" s="60"/>
      <c r="G933" s="61">
        <f>G934+G940+G958+G1005+G1017+G1024+G1038+G998</f>
        <v>36898.3</v>
      </c>
      <c r="H933" s="61">
        <f>H934+H940+H958+H1005+H1017+H1024+H1038+H998</f>
        <v>22762</v>
      </c>
      <c r="I933" s="228">
        <f t="shared" si="129"/>
        <v>61.688478873010396</v>
      </c>
    </row>
    <row r="934" spans="1:9" ht="26.25">
      <c r="A934" s="108" t="s">
        <v>431</v>
      </c>
      <c r="B934" s="57" t="s">
        <v>422</v>
      </c>
      <c r="C934" s="56" t="s">
        <v>73</v>
      </c>
      <c r="D934" s="56" t="s">
        <v>66</v>
      </c>
      <c r="E934" s="148" t="s">
        <v>192</v>
      </c>
      <c r="F934" s="56"/>
      <c r="G934" s="55">
        <f aca="true" t="shared" si="137" ref="G934:H938">G935</f>
        <v>300</v>
      </c>
      <c r="H934" s="55">
        <f t="shared" si="137"/>
        <v>300</v>
      </c>
      <c r="I934" s="226">
        <f t="shared" si="129"/>
        <v>100</v>
      </c>
    </row>
    <row r="935" spans="1:9" ht="26.25">
      <c r="A935" s="108" t="s">
        <v>263</v>
      </c>
      <c r="B935" s="57" t="s">
        <v>422</v>
      </c>
      <c r="C935" s="56" t="s">
        <v>73</v>
      </c>
      <c r="D935" s="56" t="s">
        <v>66</v>
      </c>
      <c r="E935" s="148" t="s">
        <v>560</v>
      </c>
      <c r="F935" s="56"/>
      <c r="G935" s="55">
        <f t="shared" si="137"/>
        <v>300</v>
      </c>
      <c r="H935" s="55">
        <f t="shared" si="137"/>
        <v>300</v>
      </c>
      <c r="I935" s="226">
        <f t="shared" si="129"/>
        <v>100</v>
      </c>
    </row>
    <row r="936" spans="1:9" ht="12.75">
      <c r="A936" s="108" t="s">
        <v>202</v>
      </c>
      <c r="B936" s="57" t="s">
        <v>422</v>
      </c>
      <c r="C936" s="56" t="s">
        <v>73</v>
      </c>
      <c r="D936" s="56" t="s">
        <v>66</v>
      </c>
      <c r="E936" s="148" t="s">
        <v>561</v>
      </c>
      <c r="F936" s="56"/>
      <c r="G936" s="55">
        <f t="shared" si="137"/>
        <v>300</v>
      </c>
      <c r="H936" s="55">
        <f t="shared" si="137"/>
        <v>300</v>
      </c>
      <c r="I936" s="226">
        <f t="shared" si="129"/>
        <v>100</v>
      </c>
    </row>
    <row r="937" spans="1:9" ht="26.25">
      <c r="A937" s="27" t="s">
        <v>106</v>
      </c>
      <c r="B937" s="57" t="s">
        <v>422</v>
      </c>
      <c r="C937" s="56" t="s">
        <v>73</v>
      </c>
      <c r="D937" s="56" t="s">
        <v>66</v>
      </c>
      <c r="E937" s="148" t="s">
        <v>561</v>
      </c>
      <c r="F937" s="56" t="s">
        <v>107</v>
      </c>
      <c r="G937" s="55">
        <f t="shared" si="137"/>
        <v>300</v>
      </c>
      <c r="H937" s="55">
        <f t="shared" si="137"/>
        <v>300</v>
      </c>
      <c r="I937" s="226">
        <f t="shared" si="129"/>
        <v>100</v>
      </c>
    </row>
    <row r="938" spans="1:9" ht="12.75">
      <c r="A938" s="27" t="s">
        <v>112</v>
      </c>
      <c r="B938" s="57" t="s">
        <v>422</v>
      </c>
      <c r="C938" s="56" t="s">
        <v>73</v>
      </c>
      <c r="D938" s="56" t="s">
        <v>66</v>
      </c>
      <c r="E938" s="148" t="s">
        <v>561</v>
      </c>
      <c r="F938" s="56" t="s">
        <v>113</v>
      </c>
      <c r="G938" s="55">
        <f t="shared" si="137"/>
        <v>300</v>
      </c>
      <c r="H938" s="55">
        <f t="shared" si="137"/>
        <v>300</v>
      </c>
      <c r="I938" s="226">
        <f t="shared" si="129"/>
        <v>100</v>
      </c>
    </row>
    <row r="939" spans="1:9" ht="12.75">
      <c r="A939" s="27" t="s">
        <v>116</v>
      </c>
      <c r="B939" s="57" t="s">
        <v>422</v>
      </c>
      <c r="C939" s="56" t="s">
        <v>73</v>
      </c>
      <c r="D939" s="56" t="s">
        <v>66</v>
      </c>
      <c r="E939" s="148" t="s">
        <v>561</v>
      </c>
      <c r="F939" s="56" t="s">
        <v>117</v>
      </c>
      <c r="G939" s="55">
        <f>'МП пр.5'!G629</f>
        <v>300</v>
      </c>
      <c r="H939" s="55">
        <f>'МП пр.5'!H629</f>
        <v>300</v>
      </c>
      <c r="I939" s="226">
        <f t="shared" si="129"/>
        <v>100</v>
      </c>
    </row>
    <row r="940" spans="1:9" ht="26.25">
      <c r="A940" s="108" t="s">
        <v>523</v>
      </c>
      <c r="B940" s="57" t="s">
        <v>422</v>
      </c>
      <c r="C940" s="56" t="s">
        <v>73</v>
      </c>
      <c r="D940" s="56" t="s">
        <v>66</v>
      </c>
      <c r="E940" s="148" t="s">
        <v>183</v>
      </c>
      <c r="F940" s="56"/>
      <c r="G940" s="55">
        <f>G941</f>
        <v>434</v>
      </c>
      <c r="H940" s="55">
        <f>H941</f>
        <v>202.7</v>
      </c>
      <c r="I940" s="226">
        <f t="shared" si="129"/>
        <v>46.70506912442396</v>
      </c>
    </row>
    <row r="941" spans="1:9" ht="26.25">
      <c r="A941" s="108" t="s">
        <v>256</v>
      </c>
      <c r="B941" s="57" t="s">
        <v>422</v>
      </c>
      <c r="C941" s="56" t="s">
        <v>73</v>
      </c>
      <c r="D941" s="56" t="s">
        <v>66</v>
      </c>
      <c r="E941" s="148" t="s">
        <v>332</v>
      </c>
      <c r="F941" s="56"/>
      <c r="G941" s="55">
        <f>G942+G946+G950+G954</f>
        <v>434</v>
      </c>
      <c r="H941" s="55">
        <f>H942+H946+H950+H954</f>
        <v>202.7</v>
      </c>
      <c r="I941" s="226">
        <f t="shared" si="129"/>
        <v>46.70506912442396</v>
      </c>
    </row>
    <row r="942" spans="1:9" ht="12.75">
      <c r="A942" s="108" t="s">
        <v>182</v>
      </c>
      <c r="B942" s="57" t="s">
        <v>422</v>
      </c>
      <c r="C942" s="56" t="s">
        <v>73</v>
      </c>
      <c r="D942" s="56" t="s">
        <v>66</v>
      </c>
      <c r="E942" s="148" t="s">
        <v>333</v>
      </c>
      <c r="F942" s="56"/>
      <c r="G942" s="55">
        <f aca="true" t="shared" si="138" ref="G942:H944">G943</f>
        <v>275</v>
      </c>
      <c r="H942" s="55">
        <f t="shared" si="138"/>
        <v>112.7</v>
      </c>
      <c r="I942" s="226">
        <f t="shared" si="129"/>
        <v>40.98181818181818</v>
      </c>
    </row>
    <row r="943" spans="1:9" ht="26.25">
      <c r="A943" s="27" t="s">
        <v>106</v>
      </c>
      <c r="B943" s="57" t="s">
        <v>422</v>
      </c>
      <c r="C943" s="56" t="s">
        <v>73</v>
      </c>
      <c r="D943" s="56" t="s">
        <v>66</v>
      </c>
      <c r="E943" s="148" t="s">
        <v>333</v>
      </c>
      <c r="F943" s="56" t="s">
        <v>107</v>
      </c>
      <c r="G943" s="55">
        <f t="shared" si="138"/>
        <v>275</v>
      </c>
      <c r="H943" s="55">
        <f t="shared" si="138"/>
        <v>112.7</v>
      </c>
      <c r="I943" s="226">
        <f t="shared" si="129"/>
        <v>40.98181818181818</v>
      </c>
    </row>
    <row r="944" spans="1:9" ht="12.75">
      <c r="A944" s="27" t="s">
        <v>112</v>
      </c>
      <c r="B944" s="57" t="s">
        <v>422</v>
      </c>
      <c r="C944" s="56" t="s">
        <v>73</v>
      </c>
      <c r="D944" s="56" t="s">
        <v>66</v>
      </c>
      <c r="E944" s="148" t="s">
        <v>333</v>
      </c>
      <c r="F944" s="56" t="s">
        <v>113</v>
      </c>
      <c r="G944" s="55">
        <f t="shared" si="138"/>
        <v>275</v>
      </c>
      <c r="H944" s="55">
        <f t="shared" si="138"/>
        <v>112.7</v>
      </c>
      <c r="I944" s="226">
        <f t="shared" si="129"/>
        <v>40.98181818181818</v>
      </c>
    </row>
    <row r="945" spans="1:9" ht="12.75">
      <c r="A945" s="27" t="s">
        <v>116</v>
      </c>
      <c r="B945" s="57" t="s">
        <v>422</v>
      </c>
      <c r="C945" s="56" t="s">
        <v>73</v>
      </c>
      <c r="D945" s="56" t="s">
        <v>66</v>
      </c>
      <c r="E945" s="148" t="s">
        <v>333</v>
      </c>
      <c r="F945" s="56" t="s">
        <v>117</v>
      </c>
      <c r="G945" s="55">
        <f>'МП пр.5'!G497</f>
        <v>275</v>
      </c>
      <c r="H945" s="55">
        <f>'МП пр.5'!H497</f>
        <v>112.7</v>
      </c>
      <c r="I945" s="226">
        <f t="shared" si="129"/>
        <v>40.98181818181818</v>
      </c>
    </row>
    <row r="946" spans="1:9" ht="12.75">
      <c r="A946" s="108" t="s">
        <v>185</v>
      </c>
      <c r="B946" s="57" t="s">
        <v>422</v>
      </c>
      <c r="C946" s="56" t="s">
        <v>73</v>
      </c>
      <c r="D946" s="56" t="s">
        <v>66</v>
      </c>
      <c r="E946" s="148" t="s">
        <v>337</v>
      </c>
      <c r="F946" s="56"/>
      <c r="G946" s="55">
        <f aca="true" t="shared" si="139" ref="G946:H948">G947</f>
        <v>80</v>
      </c>
      <c r="H946" s="55">
        <f t="shared" si="139"/>
        <v>80</v>
      </c>
      <c r="I946" s="226">
        <f t="shared" si="129"/>
        <v>100</v>
      </c>
    </row>
    <row r="947" spans="1:9" ht="26.25">
      <c r="A947" s="27" t="s">
        <v>106</v>
      </c>
      <c r="B947" s="57" t="s">
        <v>422</v>
      </c>
      <c r="C947" s="56" t="s">
        <v>73</v>
      </c>
      <c r="D947" s="56" t="s">
        <v>66</v>
      </c>
      <c r="E947" s="148" t="s">
        <v>337</v>
      </c>
      <c r="F947" s="56" t="s">
        <v>107</v>
      </c>
      <c r="G947" s="55">
        <f t="shared" si="139"/>
        <v>80</v>
      </c>
      <c r="H947" s="55">
        <f t="shared" si="139"/>
        <v>80</v>
      </c>
      <c r="I947" s="226">
        <f t="shared" si="129"/>
        <v>100</v>
      </c>
    </row>
    <row r="948" spans="1:9" ht="12.75">
      <c r="A948" s="27" t="s">
        <v>112</v>
      </c>
      <c r="B948" s="57" t="s">
        <v>422</v>
      </c>
      <c r="C948" s="56" t="s">
        <v>73</v>
      </c>
      <c r="D948" s="56" t="s">
        <v>66</v>
      </c>
      <c r="E948" s="148" t="s">
        <v>337</v>
      </c>
      <c r="F948" s="56" t="s">
        <v>113</v>
      </c>
      <c r="G948" s="55">
        <f t="shared" si="139"/>
        <v>80</v>
      </c>
      <c r="H948" s="55">
        <f t="shared" si="139"/>
        <v>80</v>
      </c>
      <c r="I948" s="226">
        <f t="shared" si="129"/>
        <v>100</v>
      </c>
    </row>
    <row r="949" spans="1:9" ht="12.75">
      <c r="A949" s="27" t="s">
        <v>116</v>
      </c>
      <c r="B949" s="57" t="s">
        <v>422</v>
      </c>
      <c r="C949" s="56" t="s">
        <v>73</v>
      </c>
      <c r="D949" s="56" t="s">
        <v>66</v>
      </c>
      <c r="E949" s="148" t="s">
        <v>337</v>
      </c>
      <c r="F949" s="56" t="s">
        <v>117</v>
      </c>
      <c r="G949" s="55">
        <f>'МП пр.5'!G521</f>
        <v>80</v>
      </c>
      <c r="H949" s="55">
        <f>'МП пр.5'!H521</f>
        <v>80</v>
      </c>
      <c r="I949" s="226">
        <f t="shared" si="129"/>
        <v>100</v>
      </c>
    </row>
    <row r="950" spans="1:9" ht="12.75">
      <c r="A950" s="108" t="s">
        <v>196</v>
      </c>
      <c r="B950" s="57" t="s">
        <v>422</v>
      </c>
      <c r="C950" s="56" t="s">
        <v>73</v>
      </c>
      <c r="D950" s="56" t="s">
        <v>66</v>
      </c>
      <c r="E950" s="148" t="s">
        <v>349</v>
      </c>
      <c r="F950" s="56"/>
      <c r="G950" s="55">
        <f aca="true" t="shared" si="140" ref="G950:H952">G951</f>
        <v>59</v>
      </c>
      <c r="H950" s="55">
        <f t="shared" si="140"/>
        <v>0</v>
      </c>
      <c r="I950" s="226">
        <f t="shared" si="129"/>
        <v>0</v>
      </c>
    </row>
    <row r="951" spans="1:9" ht="26.25">
      <c r="A951" s="27" t="s">
        <v>106</v>
      </c>
      <c r="B951" s="57" t="s">
        <v>422</v>
      </c>
      <c r="C951" s="56" t="s">
        <v>73</v>
      </c>
      <c r="D951" s="56" t="s">
        <v>66</v>
      </c>
      <c r="E951" s="148" t="s">
        <v>349</v>
      </c>
      <c r="F951" s="56" t="s">
        <v>107</v>
      </c>
      <c r="G951" s="55">
        <f t="shared" si="140"/>
        <v>59</v>
      </c>
      <c r="H951" s="55">
        <f t="shared" si="140"/>
        <v>0</v>
      </c>
      <c r="I951" s="226">
        <f t="shared" si="129"/>
        <v>0</v>
      </c>
    </row>
    <row r="952" spans="1:9" ht="12.75">
      <c r="A952" s="27" t="s">
        <v>112</v>
      </c>
      <c r="B952" s="57" t="s">
        <v>422</v>
      </c>
      <c r="C952" s="56" t="s">
        <v>73</v>
      </c>
      <c r="D952" s="56" t="s">
        <v>66</v>
      </c>
      <c r="E952" s="148" t="s">
        <v>349</v>
      </c>
      <c r="F952" s="56" t="s">
        <v>113</v>
      </c>
      <c r="G952" s="55">
        <f t="shared" si="140"/>
        <v>59</v>
      </c>
      <c r="H952" s="55">
        <f t="shared" si="140"/>
        <v>0</v>
      </c>
      <c r="I952" s="226">
        <f aca="true" t="shared" si="141" ref="I952:I1015">H952/G952*100</f>
        <v>0</v>
      </c>
    </row>
    <row r="953" spans="1:9" ht="12.75">
      <c r="A953" s="27" t="s">
        <v>116</v>
      </c>
      <c r="B953" s="57" t="s">
        <v>422</v>
      </c>
      <c r="C953" s="56" t="s">
        <v>73</v>
      </c>
      <c r="D953" s="56" t="s">
        <v>66</v>
      </c>
      <c r="E953" s="148" t="s">
        <v>349</v>
      </c>
      <c r="F953" s="56" t="s">
        <v>117</v>
      </c>
      <c r="G953" s="55">
        <f>'МП пр.5'!G540</f>
        <v>59</v>
      </c>
      <c r="H953" s="55">
        <f>'МП пр.5'!H540</f>
        <v>0</v>
      </c>
      <c r="I953" s="226">
        <f t="shared" si="141"/>
        <v>0</v>
      </c>
    </row>
    <row r="954" spans="1:9" ht="26.25">
      <c r="A954" s="108" t="s">
        <v>623</v>
      </c>
      <c r="B954" s="57" t="s">
        <v>422</v>
      </c>
      <c r="C954" s="56" t="s">
        <v>73</v>
      </c>
      <c r="D954" s="56" t="s">
        <v>66</v>
      </c>
      <c r="E954" s="148" t="s">
        <v>335</v>
      </c>
      <c r="F954" s="56"/>
      <c r="G954" s="55">
        <f aca="true" t="shared" si="142" ref="G954:H956">G955</f>
        <v>20</v>
      </c>
      <c r="H954" s="55">
        <f t="shared" si="142"/>
        <v>10</v>
      </c>
      <c r="I954" s="226">
        <f t="shared" si="141"/>
        <v>50</v>
      </c>
    </row>
    <row r="955" spans="1:9" ht="26.25">
      <c r="A955" s="27" t="s">
        <v>106</v>
      </c>
      <c r="B955" s="57" t="s">
        <v>422</v>
      </c>
      <c r="C955" s="56" t="s">
        <v>73</v>
      </c>
      <c r="D955" s="56" t="s">
        <v>66</v>
      </c>
      <c r="E955" s="148" t="s">
        <v>335</v>
      </c>
      <c r="F955" s="56" t="s">
        <v>107</v>
      </c>
      <c r="G955" s="55">
        <f t="shared" si="142"/>
        <v>20</v>
      </c>
      <c r="H955" s="55">
        <f t="shared" si="142"/>
        <v>10</v>
      </c>
      <c r="I955" s="226">
        <f t="shared" si="141"/>
        <v>50</v>
      </c>
    </row>
    <row r="956" spans="1:9" ht="12.75">
      <c r="A956" s="27" t="s">
        <v>112</v>
      </c>
      <c r="B956" s="57" t="s">
        <v>422</v>
      </c>
      <c r="C956" s="56" t="s">
        <v>73</v>
      </c>
      <c r="D956" s="56" t="s">
        <v>66</v>
      </c>
      <c r="E956" s="148" t="s">
        <v>335</v>
      </c>
      <c r="F956" s="56" t="s">
        <v>113</v>
      </c>
      <c r="G956" s="55">
        <f t="shared" si="142"/>
        <v>20</v>
      </c>
      <c r="H956" s="55">
        <f t="shared" si="142"/>
        <v>10</v>
      </c>
      <c r="I956" s="226">
        <f t="shared" si="141"/>
        <v>50</v>
      </c>
    </row>
    <row r="957" spans="1:9" ht="12.75">
      <c r="A957" s="27" t="s">
        <v>116</v>
      </c>
      <c r="B957" s="57" t="s">
        <v>422</v>
      </c>
      <c r="C957" s="56" t="s">
        <v>73</v>
      </c>
      <c r="D957" s="56" t="s">
        <v>66</v>
      </c>
      <c r="E957" s="148" t="s">
        <v>335</v>
      </c>
      <c r="F957" s="56" t="s">
        <v>117</v>
      </c>
      <c r="G957" s="55">
        <f>'МП пр.5'!G585</f>
        <v>20</v>
      </c>
      <c r="H957" s="55">
        <f>'МП пр.5'!H585</f>
        <v>10</v>
      </c>
      <c r="I957" s="226">
        <f t="shared" si="141"/>
        <v>50</v>
      </c>
    </row>
    <row r="958" spans="1:9" ht="26.25">
      <c r="A958" s="108" t="s">
        <v>562</v>
      </c>
      <c r="B958" s="57" t="s">
        <v>422</v>
      </c>
      <c r="C958" s="56" t="s">
        <v>73</v>
      </c>
      <c r="D958" s="56" t="s">
        <v>66</v>
      </c>
      <c r="E958" s="148" t="s">
        <v>204</v>
      </c>
      <c r="F958" s="56"/>
      <c r="G958" s="55">
        <f>G959+G984+G989+G979</f>
        <v>2203.6</v>
      </c>
      <c r="H958" s="55">
        <f>H959+H984+H989+H979</f>
        <v>776</v>
      </c>
      <c r="I958" s="226">
        <f t="shared" si="141"/>
        <v>35.21510255944818</v>
      </c>
    </row>
    <row r="959" spans="1:9" ht="26.25">
      <c r="A959" s="27" t="s">
        <v>563</v>
      </c>
      <c r="B959" s="57" t="s">
        <v>422</v>
      </c>
      <c r="C959" s="56" t="s">
        <v>73</v>
      </c>
      <c r="D959" s="56" t="s">
        <v>66</v>
      </c>
      <c r="E959" s="148" t="s">
        <v>357</v>
      </c>
      <c r="F959" s="56"/>
      <c r="G959" s="55">
        <f>G971+G975+G960+G967</f>
        <v>116.19999999999999</v>
      </c>
      <c r="H959" s="55">
        <f>H971+H975+H960+H967</f>
        <v>0</v>
      </c>
      <c r="I959" s="226">
        <f t="shared" si="141"/>
        <v>0</v>
      </c>
    </row>
    <row r="960" spans="1:9" ht="18.75" customHeight="1">
      <c r="A960" s="27" t="str">
        <f>'МП пр.5'!A663</f>
        <v>Обеспечение гарантированного комплектования фондов библиотек</v>
      </c>
      <c r="B960" s="57" t="s">
        <v>422</v>
      </c>
      <c r="C960" s="56" t="s">
        <v>73</v>
      </c>
      <c r="D960" s="56" t="s">
        <v>66</v>
      </c>
      <c r="E960" s="151" t="s">
        <v>678</v>
      </c>
      <c r="F960" s="56"/>
      <c r="G960" s="55">
        <f aca="true" t="shared" si="143" ref="G960:H962">G961</f>
        <v>2.6</v>
      </c>
      <c r="H960" s="55">
        <f t="shared" si="143"/>
        <v>0</v>
      </c>
      <c r="I960" s="226">
        <f t="shared" si="141"/>
        <v>0</v>
      </c>
    </row>
    <row r="961" spans="1:9" ht="26.25">
      <c r="A961" s="27" t="s">
        <v>106</v>
      </c>
      <c r="B961" s="57" t="s">
        <v>422</v>
      </c>
      <c r="C961" s="56" t="s">
        <v>73</v>
      </c>
      <c r="D961" s="56" t="s">
        <v>66</v>
      </c>
      <c r="E961" s="151" t="s">
        <v>678</v>
      </c>
      <c r="F961" s="56" t="s">
        <v>107</v>
      </c>
      <c r="G961" s="55">
        <f t="shared" si="143"/>
        <v>2.6</v>
      </c>
      <c r="H961" s="55">
        <f t="shared" si="143"/>
        <v>0</v>
      </c>
      <c r="I961" s="226">
        <f t="shared" si="141"/>
        <v>0</v>
      </c>
    </row>
    <row r="962" spans="1:9" ht="12.75">
      <c r="A962" s="27" t="s">
        <v>112</v>
      </c>
      <c r="B962" s="57" t="s">
        <v>422</v>
      </c>
      <c r="C962" s="56" t="s">
        <v>73</v>
      </c>
      <c r="D962" s="56" t="s">
        <v>66</v>
      </c>
      <c r="E962" s="151" t="s">
        <v>678</v>
      </c>
      <c r="F962" s="56" t="s">
        <v>113</v>
      </c>
      <c r="G962" s="55">
        <f t="shared" si="143"/>
        <v>2.6</v>
      </c>
      <c r="H962" s="55">
        <f t="shared" si="143"/>
        <v>0</v>
      </c>
      <c r="I962" s="226">
        <f t="shared" si="141"/>
        <v>0</v>
      </c>
    </row>
    <row r="963" spans="1:9" ht="12.75">
      <c r="A963" s="27" t="s">
        <v>116</v>
      </c>
      <c r="B963" s="57" t="s">
        <v>422</v>
      </c>
      <c r="C963" s="56" t="s">
        <v>73</v>
      </c>
      <c r="D963" s="56" t="s">
        <v>66</v>
      </c>
      <c r="E963" s="151" t="s">
        <v>678</v>
      </c>
      <c r="F963" s="56" t="s">
        <v>117</v>
      </c>
      <c r="G963" s="55">
        <f>'МП пр.5'!G669</f>
        <v>2.6</v>
      </c>
      <c r="H963" s="55">
        <f>'МП пр.5'!H669</f>
        <v>0</v>
      </c>
      <c r="I963" s="226">
        <f t="shared" si="141"/>
        <v>0</v>
      </c>
    </row>
    <row r="964" spans="1:9" ht="26.25">
      <c r="A964" s="27" t="str">
        <f>'МП пр.5'!A670</f>
        <v>Обеспечение гарантированного комплектования фондов библиотек за счет средств местного бюджета</v>
      </c>
      <c r="B964" s="57" t="s">
        <v>422</v>
      </c>
      <c r="C964" s="56" t="s">
        <v>73</v>
      </c>
      <c r="D964" s="56" t="s">
        <v>66</v>
      </c>
      <c r="E964" s="151" t="s">
        <v>758</v>
      </c>
      <c r="F964" s="56"/>
      <c r="G964" s="55">
        <f aca="true" t="shared" si="144" ref="G964:H966">G965</f>
        <v>0.4</v>
      </c>
      <c r="H964" s="55">
        <f t="shared" si="144"/>
        <v>0</v>
      </c>
      <c r="I964" s="226">
        <f t="shared" si="141"/>
        <v>0</v>
      </c>
    </row>
    <row r="965" spans="1:9" ht="26.25">
      <c r="A965" s="27" t="s">
        <v>106</v>
      </c>
      <c r="B965" s="57" t="s">
        <v>422</v>
      </c>
      <c r="C965" s="56" t="s">
        <v>73</v>
      </c>
      <c r="D965" s="56" t="s">
        <v>66</v>
      </c>
      <c r="E965" s="151" t="s">
        <v>758</v>
      </c>
      <c r="F965" s="56" t="s">
        <v>107</v>
      </c>
      <c r="G965" s="55">
        <f t="shared" si="144"/>
        <v>0.4</v>
      </c>
      <c r="H965" s="55">
        <f t="shared" si="144"/>
        <v>0</v>
      </c>
      <c r="I965" s="226">
        <f t="shared" si="141"/>
        <v>0</v>
      </c>
    </row>
    <row r="966" spans="1:9" ht="12.75">
      <c r="A966" s="27" t="s">
        <v>112</v>
      </c>
      <c r="B966" s="57" t="s">
        <v>422</v>
      </c>
      <c r="C966" s="56" t="s">
        <v>73</v>
      </c>
      <c r="D966" s="56" t="s">
        <v>66</v>
      </c>
      <c r="E966" s="151" t="s">
        <v>758</v>
      </c>
      <c r="F966" s="56" t="s">
        <v>113</v>
      </c>
      <c r="G966" s="55">
        <f t="shared" si="144"/>
        <v>0.4</v>
      </c>
      <c r="H966" s="55">
        <f t="shared" si="144"/>
        <v>0</v>
      </c>
      <c r="I966" s="226">
        <f t="shared" si="141"/>
        <v>0</v>
      </c>
    </row>
    <row r="967" spans="1:9" ht="12.75">
      <c r="A967" s="27" t="s">
        <v>116</v>
      </c>
      <c r="B967" s="57" t="s">
        <v>422</v>
      </c>
      <c r="C967" s="56" t="s">
        <v>73</v>
      </c>
      <c r="D967" s="56" t="s">
        <v>66</v>
      </c>
      <c r="E967" s="151" t="s">
        <v>758</v>
      </c>
      <c r="F967" s="56" t="s">
        <v>117</v>
      </c>
      <c r="G967" s="55">
        <v>0.4</v>
      </c>
      <c r="H967" s="55">
        <v>0</v>
      </c>
      <c r="I967" s="226">
        <f t="shared" si="141"/>
        <v>0</v>
      </c>
    </row>
    <row r="968" spans="1:9" ht="12.75" hidden="1">
      <c r="A968" s="27"/>
      <c r="B968" s="57"/>
      <c r="C968" s="56"/>
      <c r="D968" s="56"/>
      <c r="E968" s="151"/>
      <c r="F968" s="56"/>
      <c r="G968" s="55"/>
      <c r="H968" s="55"/>
      <c r="I968" s="226" t="e">
        <f t="shared" si="141"/>
        <v>#DIV/0!</v>
      </c>
    </row>
    <row r="969" spans="1:9" ht="12.75" hidden="1">
      <c r="A969" s="27"/>
      <c r="B969" s="57"/>
      <c r="C969" s="56"/>
      <c r="D969" s="56"/>
      <c r="E969" s="151"/>
      <c r="F969" s="56"/>
      <c r="G969" s="55"/>
      <c r="H969" s="55"/>
      <c r="I969" s="226" t="e">
        <f t="shared" si="141"/>
        <v>#DIV/0!</v>
      </c>
    </row>
    <row r="970" spans="1:9" ht="12.75" hidden="1">
      <c r="A970" s="27"/>
      <c r="B970" s="57"/>
      <c r="C970" s="56"/>
      <c r="D970" s="56"/>
      <c r="E970" s="151"/>
      <c r="F970" s="56"/>
      <c r="G970" s="55"/>
      <c r="H970" s="55"/>
      <c r="I970" s="226" t="e">
        <f t="shared" si="141"/>
        <v>#DIV/0!</v>
      </c>
    </row>
    <row r="971" spans="1:9" ht="22.5" customHeight="1">
      <c r="A971" s="27" t="str">
        <f>'МП пр.5'!A676</f>
        <v>Приобретение литературно-художественных изданий</v>
      </c>
      <c r="B971" s="57" t="s">
        <v>422</v>
      </c>
      <c r="C971" s="56" t="s">
        <v>73</v>
      </c>
      <c r="D971" s="56" t="s">
        <v>66</v>
      </c>
      <c r="E971" s="56" t="s">
        <v>564</v>
      </c>
      <c r="F971" s="56"/>
      <c r="G971" s="55">
        <f aca="true" t="shared" si="145" ref="G971:H973">G972</f>
        <v>103.6</v>
      </c>
      <c r="H971" s="55">
        <f t="shared" si="145"/>
        <v>0</v>
      </c>
      <c r="I971" s="226">
        <f t="shared" si="141"/>
        <v>0</v>
      </c>
    </row>
    <row r="972" spans="1:9" ht="26.25">
      <c r="A972" s="27" t="s">
        <v>106</v>
      </c>
      <c r="B972" s="57" t="s">
        <v>422</v>
      </c>
      <c r="C972" s="56" t="s">
        <v>73</v>
      </c>
      <c r="D972" s="56" t="s">
        <v>66</v>
      </c>
      <c r="E972" s="56" t="s">
        <v>564</v>
      </c>
      <c r="F972" s="56" t="s">
        <v>107</v>
      </c>
      <c r="G972" s="55">
        <f t="shared" si="145"/>
        <v>103.6</v>
      </c>
      <c r="H972" s="55">
        <f t="shared" si="145"/>
        <v>0</v>
      </c>
      <c r="I972" s="226">
        <f t="shared" si="141"/>
        <v>0</v>
      </c>
    </row>
    <row r="973" spans="1:9" ht="12.75">
      <c r="A973" s="27" t="s">
        <v>112</v>
      </c>
      <c r="B973" s="57" t="s">
        <v>422</v>
      </c>
      <c r="C973" s="56" t="s">
        <v>73</v>
      </c>
      <c r="D973" s="56" t="s">
        <v>66</v>
      </c>
      <c r="E973" s="56" t="s">
        <v>564</v>
      </c>
      <c r="F973" s="56" t="s">
        <v>113</v>
      </c>
      <c r="G973" s="55">
        <f t="shared" si="145"/>
        <v>103.6</v>
      </c>
      <c r="H973" s="55">
        <f t="shared" si="145"/>
        <v>0</v>
      </c>
      <c r="I973" s="226">
        <f t="shared" si="141"/>
        <v>0</v>
      </c>
    </row>
    <row r="974" spans="1:9" ht="12.75">
      <c r="A974" s="27" t="s">
        <v>116</v>
      </c>
      <c r="B974" s="57" t="s">
        <v>422</v>
      </c>
      <c r="C974" s="56" t="s">
        <v>73</v>
      </c>
      <c r="D974" s="56" t="s">
        <v>66</v>
      </c>
      <c r="E974" s="56" t="s">
        <v>564</v>
      </c>
      <c r="F974" s="56" t="s">
        <v>117</v>
      </c>
      <c r="G974" s="55">
        <f>'МП пр.5'!G682</f>
        <v>103.6</v>
      </c>
      <c r="H974" s="55">
        <f>'МП пр.5'!H682</f>
        <v>0</v>
      </c>
      <c r="I974" s="226">
        <f t="shared" si="141"/>
        <v>0</v>
      </c>
    </row>
    <row r="975" spans="1:9" ht="24" customHeight="1">
      <c r="A975" s="27" t="str">
        <f>'МП пр.5'!A683</f>
        <v>Приобретение литературно-художественных изданий за счет средств местного бюджета</v>
      </c>
      <c r="B975" s="57" t="s">
        <v>422</v>
      </c>
      <c r="C975" s="56" t="s">
        <v>73</v>
      </c>
      <c r="D975" s="56" t="s">
        <v>66</v>
      </c>
      <c r="E975" s="56" t="s">
        <v>565</v>
      </c>
      <c r="F975" s="56"/>
      <c r="G975" s="55">
        <f aca="true" t="shared" si="146" ref="G975:H977">G976</f>
        <v>9.6</v>
      </c>
      <c r="H975" s="55">
        <f t="shared" si="146"/>
        <v>0</v>
      </c>
      <c r="I975" s="226">
        <f t="shared" si="141"/>
        <v>0</v>
      </c>
    </row>
    <row r="976" spans="1:9" ht="26.25">
      <c r="A976" s="27" t="s">
        <v>106</v>
      </c>
      <c r="B976" s="57" t="s">
        <v>422</v>
      </c>
      <c r="C976" s="56" t="s">
        <v>73</v>
      </c>
      <c r="D976" s="56" t="s">
        <v>66</v>
      </c>
      <c r="E976" s="56" t="s">
        <v>565</v>
      </c>
      <c r="F976" s="56" t="s">
        <v>107</v>
      </c>
      <c r="G976" s="55">
        <f t="shared" si="146"/>
        <v>9.6</v>
      </c>
      <c r="H976" s="55">
        <f t="shared" si="146"/>
        <v>0</v>
      </c>
      <c r="I976" s="226">
        <f t="shared" si="141"/>
        <v>0</v>
      </c>
    </row>
    <row r="977" spans="1:9" ht="12.75">
      <c r="A977" s="27" t="s">
        <v>112</v>
      </c>
      <c r="B977" s="57" t="s">
        <v>422</v>
      </c>
      <c r="C977" s="56" t="s">
        <v>73</v>
      </c>
      <c r="D977" s="56" t="s">
        <v>66</v>
      </c>
      <c r="E977" s="56" t="s">
        <v>565</v>
      </c>
      <c r="F977" s="56" t="s">
        <v>113</v>
      </c>
      <c r="G977" s="55">
        <f t="shared" si="146"/>
        <v>9.6</v>
      </c>
      <c r="H977" s="55">
        <f t="shared" si="146"/>
        <v>0</v>
      </c>
      <c r="I977" s="226">
        <f t="shared" si="141"/>
        <v>0</v>
      </c>
    </row>
    <row r="978" spans="1:9" ht="12.75">
      <c r="A978" s="27" t="s">
        <v>116</v>
      </c>
      <c r="B978" s="57" t="s">
        <v>422</v>
      </c>
      <c r="C978" s="56" t="s">
        <v>73</v>
      </c>
      <c r="D978" s="56" t="s">
        <v>66</v>
      </c>
      <c r="E978" s="56" t="s">
        <v>565</v>
      </c>
      <c r="F978" s="56" t="s">
        <v>117</v>
      </c>
      <c r="G978" s="55">
        <f>'МП пр.5'!G689</f>
        <v>9.6</v>
      </c>
      <c r="H978" s="55">
        <f>'МП пр.5'!H689</f>
        <v>0</v>
      </c>
      <c r="I978" s="226">
        <f t="shared" si="141"/>
        <v>0</v>
      </c>
    </row>
    <row r="979" spans="1:9" ht="26.25">
      <c r="A979" s="27" t="str">
        <f>'МП пр.5'!A690</f>
        <v>Основное мероприятие "Сохранение культурного наследия и творческого потенциала"</v>
      </c>
      <c r="B979" s="57" t="s">
        <v>422</v>
      </c>
      <c r="C979" s="56" t="s">
        <v>73</v>
      </c>
      <c r="D979" s="56" t="s">
        <v>66</v>
      </c>
      <c r="E979" s="135" t="str">
        <f>'МП пр.5'!B690</f>
        <v>7Е 0 02 00000 </v>
      </c>
      <c r="F979" s="135"/>
      <c r="G979" s="132">
        <f aca="true" t="shared" si="147" ref="G979:H982">G980</f>
        <v>96</v>
      </c>
      <c r="H979" s="132">
        <f t="shared" si="147"/>
        <v>96</v>
      </c>
      <c r="I979" s="226">
        <f t="shared" si="141"/>
        <v>100</v>
      </c>
    </row>
    <row r="980" spans="1:9" ht="12.75">
      <c r="A980" s="27" t="str">
        <f>'МП пр.5'!A691</f>
        <v>Укрепление материально- технической базы учреждений культуры</v>
      </c>
      <c r="B980" s="57" t="s">
        <v>422</v>
      </c>
      <c r="C980" s="56" t="s">
        <v>73</v>
      </c>
      <c r="D980" s="56" t="s">
        <v>66</v>
      </c>
      <c r="E980" s="135" t="str">
        <f>'МП пр.5'!B691</f>
        <v>7Е 0 02 92510 </v>
      </c>
      <c r="F980" s="135"/>
      <c r="G980" s="132">
        <f t="shared" si="147"/>
        <v>96</v>
      </c>
      <c r="H980" s="132">
        <f t="shared" si="147"/>
        <v>96</v>
      </c>
      <c r="I980" s="226">
        <f t="shared" si="141"/>
        <v>100</v>
      </c>
    </row>
    <row r="981" spans="1:9" ht="26.25">
      <c r="A981" s="27" t="str">
        <f>'МП пр.5'!A694</f>
        <v>Предоставление субсидий бюджетным, автономным учреждениям и иным некоммерческим организациям</v>
      </c>
      <c r="B981" s="57" t="s">
        <v>422</v>
      </c>
      <c r="C981" s="56" t="s">
        <v>73</v>
      </c>
      <c r="D981" s="56" t="s">
        <v>66</v>
      </c>
      <c r="E981" s="135" t="str">
        <f>'МП пр.5'!B694</f>
        <v>7Е 0 02 92510 </v>
      </c>
      <c r="F981" s="135" t="str">
        <f>'МП пр.5'!E686</f>
        <v>600</v>
      </c>
      <c r="G981" s="132">
        <f t="shared" si="147"/>
        <v>96</v>
      </c>
      <c r="H981" s="132">
        <f t="shared" si="147"/>
        <v>96</v>
      </c>
      <c r="I981" s="226">
        <f t="shared" si="141"/>
        <v>100</v>
      </c>
    </row>
    <row r="982" spans="1:9" ht="12.75">
      <c r="A982" s="27" t="str">
        <f>'МП пр.5'!A695</f>
        <v>Субсидии бюджетным учреждениям</v>
      </c>
      <c r="B982" s="57" t="s">
        <v>422</v>
      </c>
      <c r="C982" s="56" t="s">
        <v>73</v>
      </c>
      <c r="D982" s="56" t="s">
        <v>66</v>
      </c>
      <c r="E982" s="135" t="str">
        <f>'МП пр.5'!B695</f>
        <v>7Е 0 02 92510 </v>
      </c>
      <c r="F982" s="135" t="str">
        <f>'МП пр.5'!E687</f>
        <v>610</v>
      </c>
      <c r="G982" s="132">
        <f t="shared" si="147"/>
        <v>96</v>
      </c>
      <c r="H982" s="132">
        <f t="shared" si="147"/>
        <v>96</v>
      </c>
      <c r="I982" s="226">
        <f t="shared" si="141"/>
        <v>100</v>
      </c>
    </row>
    <row r="983" spans="1:9" ht="12.75">
      <c r="A983" s="27" t="str">
        <f>'МП пр.5'!A696</f>
        <v>Субсидии  бюджетным учреждениям на иные цели</v>
      </c>
      <c r="B983" s="57" t="s">
        <v>422</v>
      </c>
      <c r="C983" s="56" t="s">
        <v>73</v>
      </c>
      <c r="D983" s="56" t="s">
        <v>66</v>
      </c>
      <c r="E983" s="135" t="str">
        <f>'МП пр.5'!B696</f>
        <v>7Е 0 02 92510 </v>
      </c>
      <c r="F983" s="135" t="str">
        <f>'МП пр.5'!E688</f>
        <v>612</v>
      </c>
      <c r="G983" s="132">
        <f>'МП пр.5'!G696</f>
        <v>96</v>
      </c>
      <c r="H983" s="132">
        <f>'МП пр.5'!H696</f>
        <v>96</v>
      </c>
      <c r="I983" s="226">
        <f t="shared" si="141"/>
        <v>100</v>
      </c>
    </row>
    <row r="984" spans="1:9" ht="39">
      <c r="A984" s="27" t="s">
        <v>482</v>
      </c>
      <c r="B984" s="57" t="s">
        <v>422</v>
      </c>
      <c r="C984" s="56" t="s">
        <v>73</v>
      </c>
      <c r="D984" s="56" t="s">
        <v>66</v>
      </c>
      <c r="E984" s="148" t="s">
        <v>566</v>
      </c>
      <c r="F984" s="56"/>
      <c r="G984" s="55">
        <f aca="true" t="shared" si="148" ref="G984:H987">G985</f>
        <v>841.4</v>
      </c>
      <c r="H984" s="55">
        <f t="shared" si="148"/>
        <v>530</v>
      </c>
      <c r="I984" s="226">
        <f t="shared" si="141"/>
        <v>62.99025433800808</v>
      </c>
    </row>
    <row r="985" spans="1:9" ht="52.5">
      <c r="A985" s="27" t="s">
        <v>516</v>
      </c>
      <c r="B985" s="57" t="s">
        <v>422</v>
      </c>
      <c r="C985" s="56" t="s">
        <v>73</v>
      </c>
      <c r="D985" s="56" t="s">
        <v>66</v>
      </c>
      <c r="E985" s="148" t="s">
        <v>567</v>
      </c>
      <c r="F985" s="56"/>
      <c r="G985" s="55">
        <f t="shared" si="148"/>
        <v>841.4</v>
      </c>
      <c r="H985" s="55">
        <f t="shared" si="148"/>
        <v>530</v>
      </c>
      <c r="I985" s="226">
        <f t="shared" si="141"/>
        <v>62.99025433800808</v>
      </c>
    </row>
    <row r="986" spans="1:9" ht="26.25">
      <c r="A986" s="27" t="s">
        <v>106</v>
      </c>
      <c r="B986" s="57" t="s">
        <v>422</v>
      </c>
      <c r="C986" s="56" t="s">
        <v>73</v>
      </c>
      <c r="D986" s="56" t="s">
        <v>66</v>
      </c>
      <c r="E986" s="148" t="s">
        <v>567</v>
      </c>
      <c r="F986" s="56" t="s">
        <v>107</v>
      </c>
      <c r="G986" s="55">
        <f t="shared" si="148"/>
        <v>841.4</v>
      </c>
      <c r="H986" s="55">
        <f t="shared" si="148"/>
        <v>530</v>
      </c>
      <c r="I986" s="226">
        <f t="shared" si="141"/>
        <v>62.99025433800808</v>
      </c>
    </row>
    <row r="987" spans="1:9" ht="12.75">
      <c r="A987" s="27" t="s">
        <v>112</v>
      </c>
      <c r="B987" s="57" t="s">
        <v>422</v>
      </c>
      <c r="C987" s="56" t="s">
        <v>73</v>
      </c>
      <c r="D987" s="56" t="s">
        <v>66</v>
      </c>
      <c r="E987" s="148" t="s">
        <v>567</v>
      </c>
      <c r="F987" s="56" t="s">
        <v>113</v>
      </c>
      <c r="G987" s="55">
        <f t="shared" si="148"/>
        <v>841.4</v>
      </c>
      <c r="H987" s="55">
        <f t="shared" si="148"/>
        <v>530</v>
      </c>
      <c r="I987" s="226">
        <f t="shared" si="141"/>
        <v>62.99025433800808</v>
      </c>
    </row>
    <row r="988" spans="1:9" ht="12.75">
      <c r="A988" s="27" t="s">
        <v>116</v>
      </c>
      <c r="B988" s="57" t="s">
        <v>422</v>
      </c>
      <c r="C988" s="56" t="s">
        <v>73</v>
      </c>
      <c r="D988" s="56" t="s">
        <v>66</v>
      </c>
      <c r="E988" s="148" t="s">
        <v>567</v>
      </c>
      <c r="F988" s="56" t="s">
        <v>117</v>
      </c>
      <c r="G988" s="55">
        <f>'МП пр.5'!G723</f>
        <v>841.4</v>
      </c>
      <c r="H988" s="55">
        <f>'МП пр.5'!H723</f>
        <v>530</v>
      </c>
      <c r="I988" s="226">
        <f t="shared" si="141"/>
        <v>62.99025433800808</v>
      </c>
    </row>
    <row r="989" spans="1:9" ht="26.25">
      <c r="A989" s="27" t="s">
        <v>757</v>
      </c>
      <c r="B989" s="57" t="s">
        <v>422</v>
      </c>
      <c r="C989" s="56" t="s">
        <v>73</v>
      </c>
      <c r="D989" s="56" t="s">
        <v>66</v>
      </c>
      <c r="E989" s="148" t="s">
        <v>682</v>
      </c>
      <c r="F989" s="56"/>
      <c r="G989" s="55">
        <f>G990+G994</f>
        <v>1150</v>
      </c>
      <c r="H989" s="55">
        <f>H990+H994</f>
        <v>150</v>
      </c>
      <c r="I989" s="226">
        <f t="shared" si="141"/>
        <v>13.043478260869565</v>
      </c>
    </row>
    <row r="990" spans="1:9" ht="39">
      <c r="A990" s="27" t="s">
        <v>680</v>
      </c>
      <c r="B990" s="57" t="s">
        <v>422</v>
      </c>
      <c r="C990" s="56" t="s">
        <v>73</v>
      </c>
      <c r="D990" s="56" t="s">
        <v>66</v>
      </c>
      <c r="E990" s="148" t="s">
        <v>683</v>
      </c>
      <c r="F990" s="56"/>
      <c r="G990" s="55">
        <f aca="true" t="shared" si="149" ref="G990:H992">G991</f>
        <v>1000</v>
      </c>
      <c r="H990" s="55">
        <f t="shared" si="149"/>
        <v>0</v>
      </c>
      <c r="I990" s="226">
        <f t="shared" si="141"/>
        <v>0</v>
      </c>
    </row>
    <row r="991" spans="1:9" ht="26.25">
      <c r="A991" s="27" t="s">
        <v>106</v>
      </c>
      <c r="B991" s="57" t="s">
        <v>422</v>
      </c>
      <c r="C991" s="56" t="s">
        <v>73</v>
      </c>
      <c r="D991" s="56" t="s">
        <v>66</v>
      </c>
      <c r="E991" s="148" t="s">
        <v>683</v>
      </c>
      <c r="F991" s="56" t="s">
        <v>107</v>
      </c>
      <c r="G991" s="55">
        <f t="shared" si="149"/>
        <v>1000</v>
      </c>
      <c r="H991" s="55">
        <f t="shared" si="149"/>
        <v>0</v>
      </c>
      <c r="I991" s="226">
        <f t="shared" si="141"/>
        <v>0</v>
      </c>
    </row>
    <row r="992" spans="1:9" ht="12.75">
      <c r="A992" s="27" t="s">
        <v>112</v>
      </c>
      <c r="B992" s="57" t="s">
        <v>422</v>
      </c>
      <c r="C992" s="56" t="s">
        <v>73</v>
      </c>
      <c r="D992" s="56" t="s">
        <v>66</v>
      </c>
      <c r="E992" s="148" t="s">
        <v>683</v>
      </c>
      <c r="F992" s="56" t="s">
        <v>113</v>
      </c>
      <c r="G992" s="55">
        <f t="shared" si="149"/>
        <v>1000</v>
      </c>
      <c r="H992" s="55">
        <f t="shared" si="149"/>
        <v>0</v>
      </c>
      <c r="I992" s="226">
        <f t="shared" si="141"/>
        <v>0</v>
      </c>
    </row>
    <row r="993" spans="1:9" ht="12.75">
      <c r="A993" s="27" t="s">
        <v>116</v>
      </c>
      <c r="B993" s="57" t="s">
        <v>422</v>
      </c>
      <c r="C993" s="56" t="s">
        <v>73</v>
      </c>
      <c r="D993" s="56" t="s">
        <v>66</v>
      </c>
      <c r="E993" s="148" t="s">
        <v>683</v>
      </c>
      <c r="F993" s="56" t="s">
        <v>117</v>
      </c>
      <c r="G993" s="55">
        <f>'МП пр.5'!G731</f>
        <v>1000</v>
      </c>
      <c r="H993" s="55">
        <f>'МП пр.5'!H731</f>
        <v>0</v>
      </c>
      <c r="I993" s="226">
        <f t="shared" si="141"/>
        <v>0</v>
      </c>
    </row>
    <row r="994" spans="1:9" ht="26.25">
      <c r="A994" s="27" t="s">
        <v>681</v>
      </c>
      <c r="B994" s="57" t="s">
        <v>422</v>
      </c>
      <c r="C994" s="56" t="s">
        <v>73</v>
      </c>
      <c r="D994" s="56" t="s">
        <v>66</v>
      </c>
      <c r="E994" s="148" t="s">
        <v>684</v>
      </c>
      <c r="F994" s="56"/>
      <c r="G994" s="55">
        <f aca="true" t="shared" si="150" ref="G994:H996">G995</f>
        <v>150</v>
      </c>
      <c r="H994" s="55">
        <f t="shared" si="150"/>
        <v>150</v>
      </c>
      <c r="I994" s="226">
        <f t="shared" si="141"/>
        <v>100</v>
      </c>
    </row>
    <row r="995" spans="1:9" ht="26.25">
      <c r="A995" s="27" t="s">
        <v>106</v>
      </c>
      <c r="B995" s="57" t="s">
        <v>422</v>
      </c>
      <c r="C995" s="56" t="s">
        <v>73</v>
      </c>
      <c r="D995" s="56" t="s">
        <v>66</v>
      </c>
      <c r="E995" s="148" t="s">
        <v>684</v>
      </c>
      <c r="F995" s="56" t="s">
        <v>107</v>
      </c>
      <c r="G995" s="55">
        <f t="shared" si="150"/>
        <v>150</v>
      </c>
      <c r="H995" s="55">
        <f t="shared" si="150"/>
        <v>150</v>
      </c>
      <c r="I995" s="226">
        <f t="shared" si="141"/>
        <v>100</v>
      </c>
    </row>
    <row r="996" spans="1:9" ht="12.75">
      <c r="A996" s="27" t="s">
        <v>112</v>
      </c>
      <c r="B996" s="57" t="s">
        <v>422</v>
      </c>
      <c r="C996" s="56" t="s">
        <v>73</v>
      </c>
      <c r="D996" s="56" t="s">
        <v>66</v>
      </c>
      <c r="E996" s="148" t="s">
        <v>684</v>
      </c>
      <c r="F996" s="56" t="s">
        <v>113</v>
      </c>
      <c r="G996" s="55">
        <f t="shared" si="150"/>
        <v>150</v>
      </c>
      <c r="H996" s="55">
        <f t="shared" si="150"/>
        <v>150</v>
      </c>
      <c r="I996" s="226">
        <f t="shared" si="141"/>
        <v>100</v>
      </c>
    </row>
    <row r="997" spans="1:9" ht="12.75">
      <c r="A997" s="27" t="s">
        <v>116</v>
      </c>
      <c r="B997" s="57" t="s">
        <v>422</v>
      </c>
      <c r="C997" s="56" t="s">
        <v>73</v>
      </c>
      <c r="D997" s="56" t="s">
        <v>66</v>
      </c>
      <c r="E997" s="148" t="s">
        <v>684</v>
      </c>
      <c r="F997" s="56" t="s">
        <v>117</v>
      </c>
      <c r="G997" s="55">
        <f>'МП пр.5'!G738</f>
        <v>150</v>
      </c>
      <c r="H997" s="55">
        <f>'МП пр.5'!H738</f>
        <v>150</v>
      </c>
      <c r="I997" s="226">
        <f t="shared" si="141"/>
        <v>100</v>
      </c>
    </row>
    <row r="998" spans="1:9" ht="27.75" customHeight="1">
      <c r="A998" s="27" t="s">
        <v>458</v>
      </c>
      <c r="B998" s="57" t="s">
        <v>422</v>
      </c>
      <c r="C998" s="56" t="s">
        <v>73</v>
      </c>
      <c r="D998" s="56" t="s">
        <v>66</v>
      </c>
      <c r="E998" s="56" t="s">
        <v>459</v>
      </c>
      <c r="F998" s="56"/>
      <c r="G998" s="55">
        <f aca="true" t="shared" si="151" ref="G998:H1002">G999</f>
        <v>100</v>
      </c>
      <c r="H998" s="55">
        <f t="shared" si="151"/>
        <v>0</v>
      </c>
      <c r="I998" s="226">
        <f t="shared" si="141"/>
        <v>0</v>
      </c>
    </row>
    <row r="999" spans="1:9" ht="26.25" customHeight="1">
      <c r="A999" s="27" t="s">
        <v>470</v>
      </c>
      <c r="B999" s="57" t="s">
        <v>422</v>
      </c>
      <c r="C999" s="56" t="s">
        <v>73</v>
      </c>
      <c r="D999" s="56" t="s">
        <v>66</v>
      </c>
      <c r="E999" s="56" t="s">
        <v>471</v>
      </c>
      <c r="F999" s="56"/>
      <c r="G999" s="129">
        <f t="shared" si="151"/>
        <v>100</v>
      </c>
      <c r="H999" s="129">
        <f t="shared" si="151"/>
        <v>0</v>
      </c>
      <c r="I999" s="226">
        <f t="shared" si="141"/>
        <v>0</v>
      </c>
    </row>
    <row r="1000" spans="1:9" ht="26.25">
      <c r="A1000" s="27" t="s">
        <v>472</v>
      </c>
      <c r="B1000" s="57" t="s">
        <v>422</v>
      </c>
      <c r="C1000" s="56" t="s">
        <v>73</v>
      </c>
      <c r="D1000" s="56" t="s">
        <v>66</v>
      </c>
      <c r="E1000" s="56" t="s">
        <v>473</v>
      </c>
      <c r="F1000" s="56"/>
      <c r="G1000" s="55">
        <f t="shared" si="151"/>
        <v>100</v>
      </c>
      <c r="H1000" s="55">
        <f t="shared" si="151"/>
        <v>0</v>
      </c>
      <c r="I1000" s="226">
        <f t="shared" si="141"/>
        <v>0</v>
      </c>
    </row>
    <row r="1001" spans="1:9" ht="26.25">
      <c r="A1001" s="27" t="s">
        <v>106</v>
      </c>
      <c r="B1001" s="57" t="s">
        <v>422</v>
      </c>
      <c r="C1001" s="56" t="s">
        <v>73</v>
      </c>
      <c r="D1001" s="56" t="s">
        <v>66</v>
      </c>
      <c r="E1001" s="56" t="s">
        <v>473</v>
      </c>
      <c r="F1001" s="56" t="s">
        <v>107</v>
      </c>
      <c r="G1001" s="55">
        <f t="shared" si="151"/>
        <v>100</v>
      </c>
      <c r="H1001" s="55">
        <f t="shared" si="151"/>
        <v>0</v>
      </c>
      <c r="I1001" s="226">
        <f t="shared" si="141"/>
        <v>0</v>
      </c>
    </row>
    <row r="1002" spans="1:9" ht="12.75">
      <c r="A1002" s="27" t="s">
        <v>112</v>
      </c>
      <c r="B1002" s="57" t="s">
        <v>422</v>
      </c>
      <c r="C1002" s="56" t="s">
        <v>73</v>
      </c>
      <c r="D1002" s="56" t="s">
        <v>66</v>
      </c>
      <c r="E1002" s="56" t="s">
        <v>473</v>
      </c>
      <c r="F1002" s="56" t="s">
        <v>113</v>
      </c>
      <c r="G1002" s="55">
        <f t="shared" si="151"/>
        <v>100</v>
      </c>
      <c r="H1002" s="55">
        <f t="shared" si="151"/>
        <v>0</v>
      </c>
      <c r="I1002" s="226">
        <f t="shared" si="141"/>
        <v>0</v>
      </c>
    </row>
    <row r="1003" spans="1:9" ht="12.75">
      <c r="A1003" s="27" t="s">
        <v>116</v>
      </c>
      <c r="B1003" s="57" t="s">
        <v>422</v>
      </c>
      <c r="C1003" s="56" t="s">
        <v>73</v>
      </c>
      <c r="D1003" s="56" t="s">
        <v>66</v>
      </c>
      <c r="E1003" s="56" t="s">
        <v>473</v>
      </c>
      <c r="F1003" s="56" t="s">
        <v>117</v>
      </c>
      <c r="G1003" s="55">
        <f>'МП пр.5'!G72</f>
        <v>100</v>
      </c>
      <c r="H1003" s="55">
        <f>'МП пр.5'!H72</f>
        <v>0</v>
      </c>
      <c r="I1003" s="226">
        <f t="shared" si="141"/>
        <v>0</v>
      </c>
    </row>
    <row r="1004" spans="1:9" ht="12.75">
      <c r="A1004" s="27" t="s">
        <v>367</v>
      </c>
      <c r="B1004" s="57" t="s">
        <v>422</v>
      </c>
      <c r="C1004" s="56" t="s">
        <v>73</v>
      </c>
      <c r="D1004" s="56" t="s">
        <v>66</v>
      </c>
      <c r="E1004" s="56" t="s">
        <v>219</v>
      </c>
      <c r="F1004" s="56"/>
      <c r="G1004" s="55">
        <f>G1005</f>
        <v>1036</v>
      </c>
      <c r="H1004" s="55">
        <f>H1005</f>
        <v>797.1</v>
      </c>
      <c r="I1004" s="226">
        <f t="shared" si="141"/>
        <v>76.94015444015444</v>
      </c>
    </row>
    <row r="1005" spans="1:9" ht="12.75">
      <c r="A1005" s="27" t="s">
        <v>370</v>
      </c>
      <c r="B1005" s="57" t="s">
        <v>422</v>
      </c>
      <c r="C1005" s="56" t="s">
        <v>73</v>
      </c>
      <c r="D1005" s="56" t="s">
        <v>66</v>
      </c>
      <c r="E1005" s="56" t="s">
        <v>365</v>
      </c>
      <c r="F1005" s="56"/>
      <c r="G1005" s="55">
        <f>G1006+G1013</f>
        <v>1036</v>
      </c>
      <c r="H1005" s="55">
        <f>H1006+H1013</f>
        <v>797.1</v>
      </c>
      <c r="I1005" s="226">
        <f t="shared" si="141"/>
        <v>76.94015444015444</v>
      </c>
    </row>
    <row r="1006" spans="1:9" ht="52.5">
      <c r="A1006" s="27" t="s">
        <v>292</v>
      </c>
      <c r="B1006" s="57" t="s">
        <v>422</v>
      </c>
      <c r="C1006" s="56" t="s">
        <v>73</v>
      </c>
      <c r="D1006" s="56" t="s">
        <v>66</v>
      </c>
      <c r="E1006" s="56" t="s">
        <v>366</v>
      </c>
      <c r="F1006" s="56"/>
      <c r="G1006" s="55">
        <f>G1010+G1007</f>
        <v>818</v>
      </c>
      <c r="H1006" s="55">
        <f>H1010+H1007</f>
        <v>764.7</v>
      </c>
      <c r="I1006" s="226">
        <f t="shared" si="141"/>
        <v>93.4841075794621</v>
      </c>
    </row>
    <row r="1007" spans="1:9" ht="39">
      <c r="A1007" s="27" t="s">
        <v>103</v>
      </c>
      <c r="B1007" s="57" t="s">
        <v>422</v>
      </c>
      <c r="C1007" s="56" t="s">
        <v>73</v>
      </c>
      <c r="D1007" s="56" t="s">
        <v>66</v>
      </c>
      <c r="E1007" s="56" t="s">
        <v>366</v>
      </c>
      <c r="F1007" s="56" t="s">
        <v>104</v>
      </c>
      <c r="G1007" s="55">
        <f>G1008</f>
        <v>50</v>
      </c>
      <c r="H1007" s="55">
        <f>H1008</f>
        <v>44.7</v>
      </c>
      <c r="I1007" s="226">
        <f t="shared" si="141"/>
        <v>89.4</v>
      </c>
    </row>
    <row r="1008" spans="1:9" ht="12.75">
      <c r="A1008" s="27" t="s">
        <v>300</v>
      </c>
      <c r="B1008" s="57" t="s">
        <v>422</v>
      </c>
      <c r="C1008" s="56" t="s">
        <v>73</v>
      </c>
      <c r="D1008" s="56" t="s">
        <v>66</v>
      </c>
      <c r="E1008" s="56" t="s">
        <v>366</v>
      </c>
      <c r="F1008" s="56" t="s">
        <v>302</v>
      </c>
      <c r="G1008" s="55">
        <f>G1009</f>
        <v>50</v>
      </c>
      <c r="H1008" s="55">
        <f>H1009</f>
        <v>44.7</v>
      </c>
      <c r="I1008" s="226">
        <f t="shared" si="141"/>
        <v>89.4</v>
      </c>
    </row>
    <row r="1009" spans="1:9" ht="12.75">
      <c r="A1009" s="27" t="s">
        <v>442</v>
      </c>
      <c r="B1009" s="57" t="s">
        <v>422</v>
      </c>
      <c r="C1009" s="56" t="s">
        <v>73</v>
      </c>
      <c r="D1009" s="56" t="s">
        <v>66</v>
      </c>
      <c r="E1009" s="56" t="s">
        <v>366</v>
      </c>
      <c r="F1009" s="56" t="s">
        <v>301</v>
      </c>
      <c r="G1009" s="55">
        <v>50</v>
      </c>
      <c r="H1009" s="55">
        <v>44.7</v>
      </c>
      <c r="I1009" s="226">
        <f t="shared" si="141"/>
        <v>89.4</v>
      </c>
    </row>
    <row r="1010" spans="1:9" ht="26.25">
      <c r="A1010" s="27" t="s">
        <v>106</v>
      </c>
      <c r="B1010" s="57" t="s">
        <v>422</v>
      </c>
      <c r="C1010" s="56" t="s">
        <v>73</v>
      </c>
      <c r="D1010" s="56" t="s">
        <v>66</v>
      </c>
      <c r="E1010" s="56" t="s">
        <v>366</v>
      </c>
      <c r="F1010" s="56" t="s">
        <v>107</v>
      </c>
      <c r="G1010" s="55">
        <f>G1011</f>
        <v>768</v>
      </c>
      <c r="H1010" s="55">
        <f>H1011</f>
        <v>720</v>
      </c>
      <c r="I1010" s="226">
        <f t="shared" si="141"/>
        <v>93.75</v>
      </c>
    </row>
    <row r="1011" spans="1:9" ht="12.75">
      <c r="A1011" s="27" t="s">
        <v>112</v>
      </c>
      <c r="B1011" s="57" t="s">
        <v>422</v>
      </c>
      <c r="C1011" s="56" t="s">
        <v>73</v>
      </c>
      <c r="D1011" s="56" t="s">
        <v>66</v>
      </c>
      <c r="E1011" s="56" t="s">
        <v>366</v>
      </c>
      <c r="F1011" s="56" t="s">
        <v>113</v>
      </c>
      <c r="G1011" s="55">
        <f>G1012</f>
        <v>768</v>
      </c>
      <c r="H1011" s="55">
        <f>H1012</f>
        <v>720</v>
      </c>
      <c r="I1011" s="226">
        <f t="shared" si="141"/>
        <v>93.75</v>
      </c>
    </row>
    <row r="1012" spans="1:9" ht="12.75">
      <c r="A1012" s="27" t="s">
        <v>116</v>
      </c>
      <c r="B1012" s="57" t="s">
        <v>422</v>
      </c>
      <c r="C1012" s="56" t="s">
        <v>73</v>
      </c>
      <c r="D1012" s="56" t="s">
        <v>66</v>
      </c>
      <c r="E1012" s="56" t="s">
        <v>366</v>
      </c>
      <c r="F1012" s="56" t="s">
        <v>117</v>
      </c>
      <c r="G1012" s="55">
        <v>768</v>
      </c>
      <c r="H1012" s="55">
        <v>720</v>
      </c>
      <c r="I1012" s="226">
        <f t="shared" si="141"/>
        <v>93.75</v>
      </c>
    </row>
    <row r="1013" spans="1:9" ht="12.75">
      <c r="A1013" s="27" t="s">
        <v>239</v>
      </c>
      <c r="B1013" s="57" t="s">
        <v>422</v>
      </c>
      <c r="C1013" s="56" t="s">
        <v>73</v>
      </c>
      <c r="D1013" s="56" t="s">
        <v>66</v>
      </c>
      <c r="E1013" s="56" t="s">
        <v>369</v>
      </c>
      <c r="F1013" s="56"/>
      <c r="G1013" s="55">
        <f aca="true" t="shared" si="152" ref="G1013:H1015">G1014</f>
        <v>218</v>
      </c>
      <c r="H1013" s="55">
        <f t="shared" si="152"/>
        <v>32.4</v>
      </c>
      <c r="I1013" s="226">
        <f t="shared" si="141"/>
        <v>14.862385321100916</v>
      </c>
    </row>
    <row r="1014" spans="1:9" ht="26.25">
      <c r="A1014" s="27" t="s">
        <v>106</v>
      </c>
      <c r="B1014" s="57" t="s">
        <v>422</v>
      </c>
      <c r="C1014" s="56" t="s">
        <v>73</v>
      </c>
      <c r="D1014" s="56" t="s">
        <v>66</v>
      </c>
      <c r="E1014" s="56" t="s">
        <v>369</v>
      </c>
      <c r="F1014" s="56" t="s">
        <v>107</v>
      </c>
      <c r="G1014" s="55">
        <f t="shared" si="152"/>
        <v>218</v>
      </c>
      <c r="H1014" s="55">
        <f t="shared" si="152"/>
        <v>32.4</v>
      </c>
      <c r="I1014" s="226">
        <f t="shared" si="141"/>
        <v>14.862385321100916</v>
      </c>
    </row>
    <row r="1015" spans="1:9" ht="12.75">
      <c r="A1015" s="27" t="s">
        <v>112</v>
      </c>
      <c r="B1015" s="57" t="s">
        <v>422</v>
      </c>
      <c r="C1015" s="56" t="s">
        <v>73</v>
      </c>
      <c r="D1015" s="56" t="s">
        <v>66</v>
      </c>
      <c r="E1015" s="56" t="s">
        <v>369</v>
      </c>
      <c r="F1015" s="56" t="s">
        <v>113</v>
      </c>
      <c r="G1015" s="55">
        <f t="shared" si="152"/>
        <v>218</v>
      </c>
      <c r="H1015" s="55">
        <f t="shared" si="152"/>
        <v>32.4</v>
      </c>
      <c r="I1015" s="226">
        <f t="shared" si="141"/>
        <v>14.862385321100916</v>
      </c>
    </row>
    <row r="1016" spans="1:9" ht="12.75">
      <c r="A1016" s="27" t="s">
        <v>116</v>
      </c>
      <c r="B1016" s="57" t="s">
        <v>422</v>
      </c>
      <c r="C1016" s="56" t="s">
        <v>73</v>
      </c>
      <c r="D1016" s="56" t="s">
        <v>66</v>
      </c>
      <c r="E1016" s="56" t="s">
        <v>369</v>
      </c>
      <c r="F1016" s="56" t="s">
        <v>117</v>
      </c>
      <c r="G1016" s="55">
        <v>218</v>
      </c>
      <c r="H1016" s="55">
        <v>32.4</v>
      </c>
      <c r="I1016" s="226">
        <f aca="true" t="shared" si="153" ref="I1016:I1079">H1016/G1016*100</f>
        <v>14.862385321100916</v>
      </c>
    </row>
    <row r="1017" spans="1:9" ht="12.75">
      <c r="A1017" s="27" t="s">
        <v>276</v>
      </c>
      <c r="B1017" s="57" t="s">
        <v>422</v>
      </c>
      <c r="C1017" s="56" t="s">
        <v>73</v>
      </c>
      <c r="D1017" s="56" t="s">
        <v>66</v>
      </c>
      <c r="E1017" s="56" t="s">
        <v>216</v>
      </c>
      <c r="F1017" s="56"/>
      <c r="G1017" s="55">
        <f>G1018</f>
        <v>18833.2</v>
      </c>
      <c r="H1017" s="55">
        <f>H1018</f>
        <v>12550.9</v>
      </c>
      <c r="I1017" s="226">
        <f t="shared" si="153"/>
        <v>66.64241870738907</v>
      </c>
    </row>
    <row r="1018" spans="1:9" ht="39">
      <c r="A1018" s="27" t="s">
        <v>482</v>
      </c>
      <c r="B1018" s="57" t="s">
        <v>422</v>
      </c>
      <c r="C1018" s="56" t="s">
        <v>73</v>
      </c>
      <c r="D1018" s="56" t="s">
        <v>66</v>
      </c>
      <c r="E1018" s="56" t="s">
        <v>385</v>
      </c>
      <c r="F1018" s="56"/>
      <c r="G1018" s="55">
        <f>G1020</f>
        <v>18833.2</v>
      </c>
      <c r="H1018" s="55">
        <f>H1020</f>
        <v>12550.9</v>
      </c>
      <c r="I1018" s="226">
        <f t="shared" si="153"/>
        <v>66.64241870738907</v>
      </c>
    </row>
    <row r="1019" spans="1:9" ht="26.25">
      <c r="A1019" s="27" t="s">
        <v>254</v>
      </c>
      <c r="B1019" s="57" t="s">
        <v>422</v>
      </c>
      <c r="C1019" s="56" t="s">
        <v>73</v>
      </c>
      <c r="D1019" s="56" t="s">
        <v>66</v>
      </c>
      <c r="E1019" s="56" t="s">
        <v>386</v>
      </c>
      <c r="F1019" s="56"/>
      <c r="G1019" s="55">
        <f>G1020</f>
        <v>18833.2</v>
      </c>
      <c r="H1019" s="55">
        <f>H1020</f>
        <v>12550.9</v>
      </c>
      <c r="I1019" s="226">
        <f t="shared" si="153"/>
        <v>66.64241870738907</v>
      </c>
    </row>
    <row r="1020" spans="1:9" ht="26.25">
      <c r="A1020" s="27" t="s">
        <v>106</v>
      </c>
      <c r="B1020" s="57" t="s">
        <v>422</v>
      </c>
      <c r="C1020" s="56" t="s">
        <v>73</v>
      </c>
      <c r="D1020" s="56" t="s">
        <v>66</v>
      </c>
      <c r="E1020" s="56" t="s">
        <v>386</v>
      </c>
      <c r="F1020" s="56" t="s">
        <v>107</v>
      </c>
      <c r="G1020" s="55">
        <f>G1021</f>
        <v>18833.2</v>
      </c>
      <c r="H1020" s="55">
        <f>H1021</f>
        <v>12550.9</v>
      </c>
      <c r="I1020" s="226">
        <f t="shared" si="153"/>
        <v>66.64241870738907</v>
      </c>
    </row>
    <row r="1021" spans="1:9" ht="12.75">
      <c r="A1021" s="27" t="s">
        <v>112</v>
      </c>
      <c r="B1021" s="57" t="s">
        <v>422</v>
      </c>
      <c r="C1021" s="56" t="s">
        <v>73</v>
      </c>
      <c r="D1021" s="56" t="s">
        <v>66</v>
      </c>
      <c r="E1021" s="56" t="s">
        <v>386</v>
      </c>
      <c r="F1021" s="56" t="s">
        <v>113</v>
      </c>
      <c r="G1021" s="55">
        <f>G1022+G1023</f>
        <v>18833.2</v>
      </c>
      <c r="H1021" s="55">
        <f>H1022+H1023</f>
        <v>12550.9</v>
      </c>
      <c r="I1021" s="226">
        <f t="shared" si="153"/>
        <v>66.64241870738907</v>
      </c>
    </row>
    <row r="1022" spans="1:9" ht="39">
      <c r="A1022" s="27" t="s">
        <v>114</v>
      </c>
      <c r="B1022" s="57" t="s">
        <v>422</v>
      </c>
      <c r="C1022" s="56" t="s">
        <v>73</v>
      </c>
      <c r="D1022" s="56" t="s">
        <v>66</v>
      </c>
      <c r="E1022" s="56" t="s">
        <v>386</v>
      </c>
      <c r="F1022" s="56" t="s">
        <v>115</v>
      </c>
      <c r="G1022" s="55">
        <f>10841.6+7891.6</f>
        <v>18733.2</v>
      </c>
      <c r="H1022" s="55">
        <v>12450.9</v>
      </c>
      <c r="I1022" s="226">
        <f t="shared" si="153"/>
        <v>66.46435205944525</v>
      </c>
    </row>
    <row r="1023" spans="1:9" ht="12.75">
      <c r="A1023" s="27" t="s">
        <v>116</v>
      </c>
      <c r="B1023" s="57" t="s">
        <v>422</v>
      </c>
      <c r="C1023" s="56" t="s">
        <v>73</v>
      </c>
      <c r="D1023" s="56" t="s">
        <v>66</v>
      </c>
      <c r="E1023" s="56" t="s">
        <v>386</v>
      </c>
      <c r="F1023" s="56" t="s">
        <v>117</v>
      </c>
      <c r="G1023" s="55">
        <f>250-150</f>
        <v>100</v>
      </c>
      <c r="H1023" s="55">
        <v>100</v>
      </c>
      <c r="I1023" s="226">
        <f t="shared" si="153"/>
        <v>100</v>
      </c>
    </row>
    <row r="1024" spans="1:9" ht="12.75">
      <c r="A1024" s="27" t="s">
        <v>82</v>
      </c>
      <c r="B1024" s="57" t="s">
        <v>422</v>
      </c>
      <c r="C1024" s="56" t="s">
        <v>73</v>
      </c>
      <c r="D1024" s="56" t="s">
        <v>66</v>
      </c>
      <c r="E1024" s="56" t="s">
        <v>229</v>
      </c>
      <c r="F1024" s="56"/>
      <c r="G1024" s="55">
        <f>G1025</f>
        <v>1740.2</v>
      </c>
      <c r="H1024" s="55">
        <f>H1025</f>
        <v>1290.3</v>
      </c>
      <c r="I1024" s="226">
        <f t="shared" si="153"/>
        <v>74.14664981036661</v>
      </c>
    </row>
    <row r="1025" spans="1:9" ht="26.25">
      <c r="A1025" s="27" t="s">
        <v>255</v>
      </c>
      <c r="B1025" s="57" t="s">
        <v>422</v>
      </c>
      <c r="C1025" s="56" t="s">
        <v>73</v>
      </c>
      <c r="D1025" s="56" t="s">
        <v>66</v>
      </c>
      <c r="E1025" s="56" t="s">
        <v>387</v>
      </c>
      <c r="F1025" s="56"/>
      <c r="G1025" s="55">
        <f>G1026</f>
        <v>1740.2</v>
      </c>
      <c r="H1025" s="55">
        <f>H1026</f>
        <v>1290.3</v>
      </c>
      <c r="I1025" s="226">
        <f t="shared" si="153"/>
        <v>74.14664981036661</v>
      </c>
    </row>
    <row r="1026" spans="1:9" ht="12.75">
      <c r="A1026" s="27" t="s">
        <v>388</v>
      </c>
      <c r="B1026" s="57" t="s">
        <v>422</v>
      </c>
      <c r="C1026" s="56" t="s">
        <v>73</v>
      </c>
      <c r="D1026" s="56" t="s">
        <v>66</v>
      </c>
      <c r="E1026" s="56" t="s">
        <v>413</v>
      </c>
      <c r="F1026" s="56"/>
      <c r="G1026" s="55">
        <f>G1027+G1032+G1035</f>
        <v>1740.2</v>
      </c>
      <c r="H1026" s="55">
        <f>H1027+H1032+H1035</f>
        <v>1290.3</v>
      </c>
      <c r="I1026" s="226">
        <f t="shared" si="153"/>
        <v>74.14664981036661</v>
      </c>
    </row>
    <row r="1027" spans="1:9" ht="39">
      <c r="A1027" s="27" t="s">
        <v>103</v>
      </c>
      <c r="B1027" s="57" t="s">
        <v>422</v>
      </c>
      <c r="C1027" s="56" t="s">
        <v>73</v>
      </c>
      <c r="D1027" s="56" t="s">
        <v>66</v>
      </c>
      <c r="E1027" s="56" t="s">
        <v>413</v>
      </c>
      <c r="F1027" s="56" t="s">
        <v>104</v>
      </c>
      <c r="G1027" s="55">
        <f>G1028</f>
        <v>1439.2</v>
      </c>
      <c r="H1027" s="55">
        <f>H1028</f>
        <v>1104.5</v>
      </c>
      <c r="I1027" s="226">
        <f t="shared" si="153"/>
        <v>76.74402445803223</v>
      </c>
    </row>
    <row r="1028" spans="1:9" ht="12.75">
      <c r="A1028" s="27" t="s">
        <v>300</v>
      </c>
      <c r="B1028" s="57" t="s">
        <v>422</v>
      </c>
      <c r="C1028" s="56" t="s">
        <v>73</v>
      </c>
      <c r="D1028" s="56" t="s">
        <v>66</v>
      </c>
      <c r="E1028" s="56" t="s">
        <v>413</v>
      </c>
      <c r="F1028" s="56" t="s">
        <v>302</v>
      </c>
      <c r="G1028" s="55">
        <f>G1029+G1030+G1031</f>
        <v>1439.2</v>
      </c>
      <c r="H1028" s="55">
        <f>H1029+H1030+H1031</f>
        <v>1104.5</v>
      </c>
      <c r="I1028" s="226">
        <f t="shared" si="153"/>
        <v>76.74402445803223</v>
      </c>
    </row>
    <row r="1029" spans="1:9" ht="12.75">
      <c r="A1029" s="27" t="s">
        <v>555</v>
      </c>
      <c r="B1029" s="57" t="s">
        <v>422</v>
      </c>
      <c r="C1029" s="56" t="s">
        <v>73</v>
      </c>
      <c r="D1029" s="56" t="s">
        <v>66</v>
      </c>
      <c r="E1029" s="56" t="s">
        <v>413</v>
      </c>
      <c r="F1029" s="56" t="s">
        <v>303</v>
      </c>
      <c r="G1029" s="55">
        <v>1100</v>
      </c>
      <c r="H1029" s="55">
        <v>858.2</v>
      </c>
      <c r="I1029" s="226">
        <f t="shared" si="153"/>
        <v>78.01818181818182</v>
      </c>
    </row>
    <row r="1030" spans="1:9" ht="12.75">
      <c r="A1030" s="27" t="s">
        <v>442</v>
      </c>
      <c r="B1030" s="57" t="s">
        <v>422</v>
      </c>
      <c r="C1030" s="56" t="s">
        <v>73</v>
      </c>
      <c r="D1030" s="56" t="s">
        <v>66</v>
      </c>
      <c r="E1030" s="56" t="s">
        <v>413</v>
      </c>
      <c r="F1030" s="56" t="s">
        <v>301</v>
      </c>
      <c r="G1030" s="55">
        <v>7</v>
      </c>
      <c r="H1030" s="55">
        <v>0</v>
      </c>
      <c r="I1030" s="226">
        <f t="shared" si="153"/>
        <v>0</v>
      </c>
    </row>
    <row r="1031" spans="1:9" ht="26.25">
      <c r="A1031" s="27" t="s">
        <v>446</v>
      </c>
      <c r="B1031" s="57" t="s">
        <v>422</v>
      </c>
      <c r="C1031" s="56" t="s">
        <v>73</v>
      </c>
      <c r="D1031" s="56" t="s">
        <v>66</v>
      </c>
      <c r="E1031" s="56" t="s">
        <v>413</v>
      </c>
      <c r="F1031" s="56" t="s">
        <v>304</v>
      </c>
      <c r="G1031" s="55">
        <v>332.2</v>
      </c>
      <c r="H1031" s="55">
        <v>246.3</v>
      </c>
      <c r="I1031" s="226">
        <f t="shared" si="153"/>
        <v>74.14208308248044</v>
      </c>
    </row>
    <row r="1032" spans="1:9" ht="26.25">
      <c r="A1032" s="27" t="s">
        <v>622</v>
      </c>
      <c r="B1032" s="57" t="s">
        <v>422</v>
      </c>
      <c r="C1032" s="56" t="s">
        <v>73</v>
      </c>
      <c r="D1032" s="56" t="s">
        <v>66</v>
      </c>
      <c r="E1032" s="56" t="s">
        <v>413</v>
      </c>
      <c r="F1032" s="56" t="s">
        <v>105</v>
      </c>
      <c r="G1032" s="55">
        <f>G1033</f>
        <v>298</v>
      </c>
      <c r="H1032" s="55">
        <f>H1033</f>
        <v>185.1</v>
      </c>
      <c r="I1032" s="226">
        <f t="shared" si="153"/>
        <v>62.11409395973154</v>
      </c>
    </row>
    <row r="1033" spans="1:9" ht="26.25">
      <c r="A1033" s="27" t="s">
        <v>99</v>
      </c>
      <c r="B1033" s="57" t="s">
        <v>422</v>
      </c>
      <c r="C1033" s="56" t="s">
        <v>73</v>
      </c>
      <c r="D1033" s="56" t="s">
        <v>66</v>
      </c>
      <c r="E1033" s="56" t="s">
        <v>413</v>
      </c>
      <c r="F1033" s="56" t="s">
        <v>100</v>
      </c>
      <c r="G1033" s="55">
        <f>G1034</f>
        <v>298</v>
      </c>
      <c r="H1033" s="55">
        <f>H1034</f>
        <v>185.1</v>
      </c>
      <c r="I1033" s="226">
        <f t="shared" si="153"/>
        <v>62.11409395973154</v>
      </c>
    </row>
    <row r="1034" spans="1:9" ht="26.25">
      <c r="A1034" s="27" t="s">
        <v>101</v>
      </c>
      <c r="B1034" s="57" t="s">
        <v>422</v>
      </c>
      <c r="C1034" s="56" t="s">
        <v>73</v>
      </c>
      <c r="D1034" s="56" t="s">
        <v>66</v>
      </c>
      <c r="E1034" s="56" t="s">
        <v>413</v>
      </c>
      <c r="F1034" s="56" t="s">
        <v>102</v>
      </c>
      <c r="G1034" s="55">
        <v>298</v>
      </c>
      <c r="H1034" s="55">
        <v>185.1</v>
      </c>
      <c r="I1034" s="226">
        <f t="shared" si="153"/>
        <v>62.11409395973154</v>
      </c>
    </row>
    <row r="1035" spans="1:9" ht="12.75">
      <c r="A1035" s="27" t="s">
        <v>129</v>
      </c>
      <c r="B1035" s="57" t="s">
        <v>422</v>
      </c>
      <c r="C1035" s="56" t="s">
        <v>73</v>
      </c>
      <c r="D1035" s="56" t="s">
        <v>66</v>
      </c>
      <c r="E1035" s="56" t="s">
        <v>413</v>
      </c>
      <c r="F1035" s="56" t="s">
        <v>130</v>
      </c>
      <c r="G1035" s="55">
        <f>G1036</f>
        <v>3</v>
      </c>
      <c r="H1035" s="55">
        <f>H1036</f>
        <v>0.7</v>
      </c>
      <c r="I1035" s="226">
        <f t="shared" si="153"/>
        <v>23.333333333333332</v>
      </c>
    </row>
    <row r="1036" spans="1:9" ht="12.75">
      <c r="A1036" s="27" t="s">
        <v>132</v>
      </c>
      <c r="B1036" s="57" t="s">
        <v>422</v>
      </c>
      <c r="C1036" s="56" t="s">
        <v>73</v>
      </c>
      <c r="D1036" s="56" t="s">
        <v>66</v>
      </c>
      <c r="E1036" s="56" t="s">
        <v>413</v>
      </c>
      <c r="F1036" s="56" t="s">
        <v>133</v>
      </c>
      <c r="G1036" s="55">
        <f>G1037</f>
        <v>3</v>
      </c>
      <c r="H1036" s="55">
        <f>H1037</f>
        <v>0.7</v>
      </c>
      <c r="I1036" s="226">
        <f t="shared" si="153"/>
        <v>23.333333333333332</v>
      </c>
    </row>
    <row r="1037" spans="1:9" ht="12.75">
      <c r="A1037" s="27" t="s">
        <v>134</v>
      </c>
      <c r="B1037" s="57" t="s">
        <v>422</v>
      </c>
      <c r="C1037" s="56" t="s">
        <v>73</v>
      </c>
      <c r="D1037" s="56" t="s">
        <v>66</v>
      </c>
      <c r="E1037" s="56" t="s">
        <v>413</v>
      </c>
      <c r="F1037" s="56" t="s">
        <v>135</v>
      </c>
      <c r="G1037" s="55">
        <v>3</v>
      </c>
      <c r="H1037" s="55">
        <v>0.7</v>
      </c>
      <c r="I1037" s="226">
        <f t="shared" si="153"/>
        <v>23.333333333333332</v>
      </c>
    </row>
    <row r="1038" spans="1:9" ht="12.75">
      <c r="A1038" s="27" t="s">
        <v>166</v>
      </c>
      <c r="B1038" s="57" t="s">
        <v>422</v>
      </c>
      <c r="C1038" s="56" t="s">
        <v>73</v>
      </c>
      <c r="D1038" s="56" t="s">
        <v>66</v>
      </c>
      <c r="E1038" s="56" t="s">
        <v>234</v>
      </c>
      <c r="F1038" s="56"/>
      <c r="G1038" s="55">
        <f aca="true" t="shared" si="154" ref="G1038:H1042">G1039</f>
        <v>12251.3</v>
      </c>
      <c r="H1038" s="55">
        <f t="shared" si="154"/>
        <v>6845</v>
      </c>
      <c r="I1038" s="226">
        <f t="shared" si="153"/>
        <v>55.87162178707567</v>
      </c>
    </row>
    <row r="1039" spans="1:9" ht="39">
      <c r="A1039" s="27" t="s">
        <v>482</v>
      </c>
      <c r="B1039" s="57" t="s">
        <v>422</v>
      </c>
      <c r="C1039" s="56" t="s">
        <v>73</v>
      </c>
      <c r="D1039" s="56" t="s">
        <v>66</v>
      </c>
      <c r="E1039" s="56" t="s">
        <v>389</v>
      </c>
      <c r="F1039" s="56"/>
      <c r="G1039" s="55">
        <f t="shared" si="154"/>
        <v>12251.3</v>
      </c>
      <c r="H1039" s="55">
        <f t="shared" si="154"/>
        <v>6845</v>
      </c>
      <c r="I1039" s="226">
        <f t="shared" si="153"/>
        <v>55.87162178707567</v>
      </c>
    </row>
    <row r="1040" spans="1:9" ht="26.25">
      <c r="A1040" s="27" t="s">
        <v>254</v>
      </c>
      <c r="B1040" s="57" t="s">
        <v>422</v>
      </c>
      <c r="C1040" s="56" t="s">
        <v>73</v>
      </c>
      <c r="D1040" s="56" t="s">
        <v>66</v>
      </c>
      <c r="E1040" s="56" t="s">
        <v>390</v>
      </c>
      <c r="F1040" s="56"/>
      <c r="G1040" s="55">
        <f t="shared" si="154"/>
        <v>12251.3</v>
      </c>
      <c r="H1040" s="55">
        <f t="shared" si="154"/>
        <v>6845</v>
      </c>
      <c r="I1040" s="226">
        <f t="shared" si="153"/>
        <v>55.87162178707567</v>
      </c>
    </row>
    <row r="1041" spans="1:9" ht="26.25">
      <c r="A1041" s="27" t="s">
        <v>106</v>
      </c>
      <c r="B1041" s="57" t="s">
        <v>422</v>
      </c>
      <c r="C1041" s="56" t="s">
        <v>73</v>
      </c>
      <c r="D1041" s="56" t="s">
        <v>66</v>
      </c>
      <c r="E1041" s="56" t="s">
        <v>390</v>
      </c>
      <c r="F1041" s="56" t="s">
        <v>107</v>
      </c>
      <c r="G1041" s="55">
        <f t="shared" si="154"/>
        <v>12251.3</v>
      </c>
      <c r="H1041" s="55">
        <f t="shared" si="154"/>
        <v>6845</v>
      </c>
      <c r="I1041" s="226">
        <f t="shared" si="153"/>
        <v>55.87162178707567</v>
      </c>
    </row>
    <row r="1042" spans="1:9" ht="12.75">
      <c r="A1042" s="27" t="s">
        <v>112</v>
      </c>
      <c r="B1042" s="57" t="s">
        <v>422</v>
      </c>
      <c r="C1042" s="56" t="s">
        <v>73</v>
      </c>
      <c r="D1042" s="56" t="s">
        <v>66</v>
      </c>
      <c r="E1042" s="56" t="s">
        <v>390</v>
      </c>
      <c r="F1042" s="56" t="s">
        <v>113</v>
      </c>
      <c r="G1042" s="55">
        <f t="shared" si="154"/>
        <v>12251.3</v>
      </c>
      <c r="H1042" s="55">
        <f t="shared" si="154"/>
        <v>6845</v>
      </c>
      <c r="I1042" s="226">
        <f t="shared" si="153"/>
        <v>55.87162178707567</v>
      </c>
    </row>
    <row r="1043" spans="1:9" ht="39">
      <c r="A1043" s="27" t="s">
        <v>114</v>
      </c>
      <c r="B1043" s="57" t="s">
        <v>422</v>
      </c>
      <c r="C1043" s="56" t="s">
        <v>73</v>
      </c>
      <c r="D1043" s="56" t="s">
        <v>66</v>
      </c>
      <c r="E1043" s="56" t="s">
        <v>390</v>
      </c>
      <c r="F1043" s="56" t="s">
        <v>115</v>
      </c>
      <c r="G1043" s="55">
        <f>10551.3+1700</f>
        <v>12251.3</v>
      </c>
      <c r="H1043" s="55">
        <v>6845</v>
      </c>
      <c r="I1043" s="226">
        <f t="shared" si="153"/>
        <v>55.87162178707567</v>
      </c>
    </row>
    <row r="1044" spans="1:9" ht="12.75">
      <c r="A1044" s="58" t="s">
        <v>87</v>
      </c>
      <c r="B1044" s="59" t="s">
        <v>422</v>
      </c>
      <c r="C1044" s="60" t="s">
        <v>73</v>
      </c>
      <c r="D1044" s="60" t="s">
        <v>68</v>
      </c>
      <c r="E1044" s="60"/>
      <c r="F1044" s="60"/>
      <c r="G1044" s="61">
        <f>G1045+G1051+G1060+G1074+G1090</f>
        <v>12150.9</v>
      </c>
      <c r="H1044" s="61">
        <f>H1045+H1051+H1060+H1074+H1090</f>
        <v>8675.899999999998</v>
      </c>
      <c r="I1044" s="228">
        <f t="shared" si="153"/>
        <v>71.40129537729713</v>
      </c>
    </row>
    <row r="1045" spans="1:9" ht="26.25">
      <c r="A1045" s="108" t="s">
        <v>523</v>
      </c>
      <c r="B1045" s="57" t="s">
        <v>422</v>
      </c>
      <c r="C1045" s="56" t="s">
        <v>73</v>
      </c>
      <c r="D1045" s="56" t="s">
        <v>68</v>
      </c>
      <c r="E1045" s="148" t="s">
        <v>183</v>
      </c>
      <c r="F1045" s="56"/>
      <c r="G1045" s="55">
        <f aca="true" t="shared" si="155" ref="G1045:H1049">G1046</f>
        <v>39</v>
      </c>
      <c r="H1045" s="55">
        <f t="shared" si="155"/>
        <v>0</v>
      </c>
      <c r="I1045" s="226">
        <f t="shared" si="153"/>
        <v>0</v>
      </c>
    </row>
    <row r="1046" spans="1:9" ht="26.25">
      <c r="A1046" s="108" t="s">
        <v>256</v>
      </c>
      <c r="B1046" s="57" t="s">
        <v>422</v>
      </c>
      <c r="C1046" s="56" t="s">
        <v>73</v>
      </c>
      <c r="D1046" s="56" t="s">
        <v>68</v>
      </c>
      <c r="E1046" s="148" t="s">
        <v>332</v>
      </c>
      <c r="F1046" s="56"/>
      <c r="G1046" s="55">
        <f t="shared" si="155"/>
        <v>39</v>
      </c>
      <c r="H1046" s="55">
        <f t="shared" si="155"/>
        <v>0</v>
      </c>
      <c r="I1046" s="226">
        <f t="shared" si="153"/>
        <v>0</v>
      </c>
    </row>
    <row r="1047" spans="1:9" ht="12.75">
      <c r="A1047" s="108" t="s">
        <v>196</v>
      </c>
      <c r="B1047" s="57" t="s">
        <v>422</v>
      </c>
      <c r="C1047" s="56" t="s">
        <v>73</v>
      </c>
      <c r="D1047" s="56" t="s">
        <v>68</v>
      </c>
      <c r="E1047" s="148" t="s">
        <v>349</v>
      </c>
      <c r="F1047" s="56"/>
      <c r="G1047" s="55">
        <f t="shared" si="155"/>
        <v>39</v>
      </c>
      <c r="H1047" s="55">
        <f t="shared" si="155"/>
        <v>0</v>
      </c>
      <c r="I1047" s="226">
        <f t="shared" si="153"/>
        <v>0</v>
      </c>
    </row>
    <row r="1048" spans="1:9" ht="26.25">
      <c r="A1048" s="27" t="s">
        <v>622</v>
      </c>
      <c r="B1048" s="57" t="s">
        <v>422</v>
      </c>
      <c r="C1048" s="56" t="s">
        <v>73</v>
      </c>
      <c r="D1048" s="56" t="s">
        <v>68</v>
      </c>
      <c r="E1048" s="148" t="s">
        <v>349</v>
      </c>
      <c r="F1048" s="56" t="s">
        <v>105</v>
      </c>
      <c r="G1048" s="55">
        <f t="shared" si="155"/>
        <v>39</v>
      </c>
      <c r="H1048" s="55">
        <f t="shared" si="155"/>
        <v>0</v>
      </c>
      <c r="I1048" s="226">
        <f t="shared" si="153"/>
        <v>0</v>
      </c>
    </row>
    <row r="1049" spans="1:9" ht="26.25">
      <c r="A1049" s="27" t="s">
        <v>99</v>
      </c>
      <c r="B1049" s="57" t="s">
        <v>422</v>
      </c>
      <c r="C1049" s="56" t="s">
        <v>73</v>
      </c>
      <c r="D1049" s="56" t="s">
        <v>68</v>
      </c>
      <c r="E1049" s="148" t="s">
        <v>349</v>
      </c>
      <c r="F1049" s="56" t="s">
        <v>100</v>
      </c>
      <c r="G1049" s="55">
        <f t="shared" si="155"/>
        <v>39</v>
      </c>
      <c r="H1049" s="55">
        <f t="shared" si="155"/>
        <v>0</v>
      </c>
      <c r="I1049" s="226">
        <f t="shared" si="153"/>
        <v>0</v>
      </c>
    </row>
    <row r="1050" spans="1:9" ht="26.25">
      <c r="A1050" s="27" t="s">
        <v>101</v>
      </c>
      <c r="B1050" s="57" t="s">
        <v>422</v>
      </c>
      <c r="C1050" s="56" t="s">
        <v>73</v>
      </c>
      <c r="D1050" s="56" t="s">
        <v>68</v>
      </c>
      <c r="E1050" s="148" t="s">
        <v>349</v>
      </c>
      <c r="F1050" s="56" t="s">
        <v>102</v>
      </c>
      <c r="G1050" s="55">
        <f>'МП пр.5'!G545</f>
        <v>39</v>
      </c>
      <c r="H1050" s="55">
        <f>'МП пр.5'!H545</f>
        <v>0</v>
      </c>
      <c r="I1050" s="226">
        <f t="shared" si="153"/>
        <v>0</v>
      </c>
    </row>
    <row r="1051" spans="1:9" ht="26.25">
      <c r="A1051" s="108" t="s">
        <v>562</v>
      </c>
      <c r="B1051" s="57" t="s">
        <v>422</v>
      </c>
      <c r="C1051" s="56" t="s">
        <v>73</v>
      </c>
      <c r="D1051" s="56" t="s">
        <v>68</v>
      </c>
      <c r="E1051" s="148" t="s">
        <v>204</v>
      </c>
      <c r="F1051" s="56"/>
      <c r="G1051" s="55">
        <f>G1052</f>
        <v>240.1</v>
      </c>
      <c r="H1051" s="55">
        <f>H1052</f>
        <v>135.7</v>
      </c>
      <c r="I1051" s="226">
        <f t="shared" si="153"/>
        <v>56.518117451062054</v>
      </c>
    </row>
    <row r="1052" spans="1:9" ht="26.25">
      <c r="A1052" s="108" t="s">
        <v>264</v>
      </c>
      <c r="B1052" s="57" t="s">
        <v>422</v>
      </c>
      <c r="C1052" s="56" t="s">
        <v>73</v>
      </c>
      <c r="D1052" s="56" t="s">
        <v>68</v>
      </c>
      <c r="E1052" s="148" t="s">
        <v>568</v>
      </c>
      <c r="F1052" s="56"/>
      <c r="G1052" s="55">
        <f>G1053</f>
        <v>240.1</v>
      </c>
      <c r="H1052" s="55">
        <f>H1053</f>
        <v>135.7</v>
      </c>
      <c r="I1052" s="226">
        <f t="shared" si="153"/>
        <v>56.518117451062054</v>
      </c>
    </row>
    <row r="1053" spans="1:9" ht="14.25" customHeight="1">
      <c r="A1053" s="27" t="s">
        <v>639</v>
      </c>
      <c r="B1053" s="57" t="s">
        <v>422</v>
      </c>
      <c r="C1053" s="56" t="s">
        <v>73</v>
      </c>
      <c r="D1053" s="56" t="s">
        <v>68</v>
      </c>
      <c r="E1053" s="148" t="s">
        <v>640</v>
      </c>
      <c r="F1053" s="60"/>
      <c r="G1053" s="55">
        <f>G1054+G1057</f>
        <v>240.1</v>
      </c>
      <c r="H1053" s="55">
        <f>H1054+H1057</f>
        <v>135.7</v>
      </c>
      <c r="I1053" s="226">
        <f t="shared" si="153"/>
        <v>56.518117451062054</v>
      </c>
    </row>
    <row r="1054" spans="1:9" ht="39">
      <c r="A1054" s="27" t="s">
        <v>103</v>
      </c>
      <c r="B1054" s="57" t="s">
        <v>422</v>
      </c>
      <c r="C1054" s="56" t="s">
        <v>73</v>
      </c>
      <c r="D1054" s="56" t="s">
        <v>68</v>
      </c>
      <c r="E1054" s="148" t="s">
        <v>640</v>
      </c>
      <c r="F1054" s="56" t="s">
        <v>104</v>
      </c>
      <c r="G1054" s="55">
        <f>G1055</f>
        <v>84</v>
      </c>
      <c r="H1054" s="55">
        <f>H1055</f>
        <v>72</v>
      </c>
      <c r="I1054" s="226">
        <f t="shared" si="153"/>
        <v>85.71428571428571</v>
      </c>
    </row>
    <row r="1055" spans="1:9" ht="12.75">
      <c r="A1055" s="27" t="s">
        <v>300</v>
      </c>
      <c r="B1055" s="57" t="s">
        <v>422</v>
      </c>
      <c r="C1055" s="56" t="s">
        <v>73</v>
      </c>
      <c r="D1055" s="56" t="s">
        <v>68</v>
      </c>
      <c r="E1055" s="148" t="s">
        <v>640</v>
      </c>
      <c r="F1055" s="56" t="s">
        <v>302</v>
      </c>
      <c r="G1055" s="55">
        <f>G1056</f>
        <v>84</v>
      </c>
      <c r="H1055" s="55">
        <f>H1056</f>
        <v>72</v>
      </c>
      <c r="I1055" s="226">
        <f t="shared" si="153"/>
        <v>85.71428571428571</v>
      </c>
    </row>
    <row r="1056" spans="1:9" ht="39">
      <c r="A1056" s="27" t="s">
        <v>558</v>
      </c>
      <c r="B1056" s="57" t="s">
        <v>422</v>
      </c>
      <c r="C1056" s="56" t="s">
        <v>73</v>
      </c>
      <c r="D1056" s="56" t="s">
        <v>68</v>
      </c>
      <c r="E1056" s="148" t="s">
        <v>640</v>
      </c>
      <c r="F1056" s="56" t="s">
        <v>559</v>
      </c>
      <c r="G1056" s="55">
        <f>'МП пр.5'!G711</f>
        <v>84</v>
      </c>
      <c r="H1056" s="55">
        <f>'МП пр.5'!H711</f>
        <v>72</v>
      </c>
      <c r="I1056" s="226">
        <f t="shared" si="153"/>
        <v>85.71428571428571</v>
      </c>
    </row>
    <row r="1057" spans="1:9" ht="26.25">
      <c r="A1057" s="27" t="s">
        <v>622</v>
      </c>
      <c r="B1057" s="57" t="s">
        <v>422</v>
      </c>
      <c r="C1057" s="56" t="s">
        <v>73</v>
      </c>
      <c r="D1057" s="56" t="s">
        <v>68</v>
      </c>
      <c r="E1057" s="148" t="s">
        <v>640</v>
      </c>
      <c r="F1057" s="56" t="s">
        <v>105</v>
      </c>
      <c r="G1057" s="55">
        <f>G1058</f>
        <v>156.1</v>
      </c>
      <c r="H1057" s="55">
        <f>H1058</f>
        <v>63.7</v>
      </c>
      <c r="I1057" s="226">
        <f t="shared" si="153"/>
        <v>40.80717488789238</v>
      </c>
    </row>
    <row r="1058" spans="1:9" ht="26.25">
      <c r="A1058" s="27" t="s">
        <v>99</v>
      </c>
      <c r="B1058" s="57" t="s">
        <v>422</v>
      </c>
      <c r="C1058" s="56" t="s">
        <v>73</v>
      </c>
      <c r="D1058" s="56" t="s">
        <v>68</v>
      </c>
      <c r="E1058" s="148" t="s">
        <v>640</v>
      </c>
      <c r="F1058" s="56" t="s">
        <v>100</v>
      </c>
      <c r="G1058" s="55">
        <f>G1059</f>
        <v>156.1</v>
      </c>
      <c r="H1058" s="55">
        <f>H1059</f>
        <v>63.7</v>
      </c>
      <c r="I1058" s="226">
        <f t="shared" si="153"/>
        <v>40.80717488789238</v>
      </c>
    </row>
    <row r="1059" spans="1:9" ht="26.25">
      <c r="A1059" s="27" t="s">
        <v>101</v>
      </c>
      <c r="B1059" s="57" t="s">
        <v>422</v>
      </c>
      <c r="C1059" s="56" t="s">
        <v>73</v>
      </c>
      <c r="D1059" s="56" t="s">
        <v>68</v>
      </c>
      <c r="E1059" s="148" t="s">
        <v>640</v>
      </c>
      <c r="F1059" s="56" t="s">
        <v>102</v>
      </c>
      <c r="G1059" s="55">
        <f>'МП пр.5'!G715</f>
        <v>156.1</v>
      </c>
      <c r="H1059" s="55">
        <f>'МП пр.5'!H715</f>
        <v>63.7</v>
      </c>
      <c r="I1059" s="226">
        <f t="shared" si="153"/>
        <v>40.80717488789238</v>
      </c>
    </row>
    <row r="1060" spans="1:9" ht="12.75">
      <c r="A1060" s="27" t="s">
        <v>367</v>
      </c>
      <c r="B1060" s="57" t="s">
        <v>422</v>
      </c>
      <c r="C1060" s="56" t="s">
        <v>73</v>
      </c>
      <c r="D1060" s="56" t="s">
        <v>68</v>
      </c>
      <c r="E1060" s="56" t="s">
        <v>219</v>
      </c>
      <c r="F1060" s="56"/>
      <c r="G1060" s="55">
        <f>G1061</f>
        <v>750</v>
      </c>
      <c r="H1060" s="55">
        <f>H1061</f>
        <v>548.1</v>
      </c>
      <c r="I1060" s="226">
        <f t="shared" si="153"/>
        <v>73.08</v>
      </c>
    </row>
    <row r="1061" spans="1:9" ht="12.75">
      <c r="A1061" s="27" t="s">
        <v>368</v>
      </c>
      <c r="B1061" s="57" t="s">
        <v>422</v>
      </c>
      <c r="C1061" s="56" t="s">
        <v>73</v>
      </c>
      <c r="D1061" s="56" t="s">
        <v>68</v>
      </c>
      <c r="E1061" s="56" t="s">
        <v>365</v>
      </c>
      <c r="F1061" s="56"/>
      <c r="G1061" s="55">
        <f>G1062+G1069</f>
        <v>750</v>
      </c>
      <c r="H1061" s="55">
        <f>H1062+H1069</f>
        <v>548.1</v>
      </c>
      <c r="I1061" s="226">
        <f t="shared" si="153"/>
        <v>73.08</v>
      </c>
    </row>
    <row r="1062" spans="1:9" ht="44.25" customHeight="1">
      <c r="A1062" s="27" t="s">
        <v>292</v>
      </c>
      <c r="B1062" s="57" t="s">
        <v>422</v>
      </c>
      <c r="C1062" s="56" t="s">
        <v>73</v>
      </c>
      <c r="D1062" s="56" t="s">
        <v>68</v>
      </c>
      <c r="E1062" s="56" t="s">
        <v>366</v>
      </c>
      <c r="F1062" s="56"/>
      <c r="G1062" s="55">
        <f>G1063</f>
        <v>540</v>
      </c>
      <c r="H1062" s="55">
        <f>H1063</f>
        <v>540</v>
      </c>
      <c r="I1062" s="226">
        <f t="shared" si="153"/>
        <v>100</v>
      </c>
    </row>
    <row r="1063" spans="1:9" ht="39">
      <c r="A1063" s="27" t="s">
        <v>103</v>
      </c>
      <c r="B1063" s="57" t="s">
        <v>422</v>
      </c>
      <c r="C1063" s="56" t="s">
        <v>73</v>
      </c>
      <c r="D1063" s="56" t="s">
        <v>68</v>
      </c>
      <c r="E1063" s="56" t="s">
        <v>366</v>
      </c>
      <c r="F1063" s="56" t="s">
        <v>104</v>
      </c>
      <c r="G1063" s="55">
        <f>G1064+G1066</f>
        <v>540</v>
      </c>
      <c r="H1063" s="55">
        <f>H1064+H1066</f>
        <v>540</v>
      </c>
      <c r="I1063" s="226">
        <f t="shared" si="153"/>
        <v>100</v>
      </c>
    </row>
    <row r="1064" spans="1:9" ht="12.75">
      <c r="A1064" s="27" t="s">
        <v>300</v>
      </c>
      <c r="B1064" s="57" t="s">
        <v>422</v>
      </c>
      <c r="C1064" s="56" t="s">
        <v>73</v>
      </c>
      <c r="D1064" s="56" t="s">
        <v>68</v>
      </c>
      <c r="E1064" s="56" t="s">
        <v>366</v>
      </c>
      <c r="F1064" s="56" t="s">
        <v>302</v>
      </c>
      <c r="G1064" s="55">
        <f>G1065</f>
        <v>466.5</v>
      </c>
      <c r="H1064" s="55">
        <f>H1065</f>
        <v>466.5</v>
      </c>
      <c r="I1064" s="226">
        <f t="shared" si="153"/>
        <v>100</v>
      </c>
    </row>
    <row r="1065" spans="1:9" ht="12.75">
      <c r="A1065" s="27" t="s">
        <v>442</v>
      </c>
      <c r="B1065" s="57" t="s">
        <v>422</v>
      </c>
      <c r="C1065" s="56" t="s">
        <v>73</v>
      </c>
      <c r="D1065" s="56" t="s">
        <v>68</v>
      </c>
      <c r="E1065" s="56" t="s">
        <v>366</v>
      </c>
      <c r="F1065" s="56" t="s">
        <v>301</v>
      </c>
      <c r="G1065" s="55">
        <f>280+90+96.5</f>
        <v>466.5</v>
      </c>
      <c r="H1065" s="55">
        <v>466.5</v>
      </c>
      <c r="I1065" s="226">
        <f t="shared" si="153"/>
        <v>100</v>
      </c>
    </row>
    <row r="1066" spans="1:9" ht="12.75">
      <c r="A1066" s="27" t="s">
        <v>94</v>
      </c>
      <c r="B1066" s="57" t="s">
        <v>422</v>
      </c>
      <c r="C1066" s="56" t="s">
        <v>73</v>
      </c>
      <c r="D1066" s="56" t="s">
        <v>68</v>
      </c>
      <c r="E1066" s="56" t="s">
        <v>366</v>
      </c>
      <c r="F1066" s="56" t="s">
        <v>95</v>
      </c>
      <c r="G1066" s="55">
        <f>G1067</f>
        <v>73.5</v>
      </c>
      <c r="H1066" s="55">
        <f>H1067</f>
        <v>73.5</v>
      </c>
      <c r="I1066" s="226">
        <f t="shared" si="153"/>
        <v>100</v>
      </c>
    </row>
    <row r="1067" spans="1:9" ht="26.25">
      <c r="A1067" s="27" t="s">
        <v>97</v>
      </c>
      <c r="B1067" s="57" t="s">
        <v>422</v>
      </c>
      <c r="C1067" s="56" t="s">
        <v>73</v>
      </c>
      <c r="D1067" s="56" t="s">
        <v>68</v>
      </c>
      <c r="E1067" s="56" t="s">
        <v>366</v>
      </c>
      <c r="F1067" s="56" t="s">
        <v>98</v>
      </c>
      <c r="G1067" s="55">
        <f>260-90-96.5</f>
        <v>73.5</v>
      </c>
      <c r="H1067" s="55">
        <v>73.5</v>
      </c>
      <c r="I1067" s="226">
        <f t="shared" si="153"/>
        <v>100</v>
      </c>
    </row>
    <row r="1068" spans="1:9" ht="12.75">
      <c r="A1068" s="27" t="s">
        <v>239</v>
      </c>
      <c r="B1068" s="57" t="s">
        <v>422</v>
      </c>
      <c r="C1068" s="56" t="s">
        <v>73</v>
      </c>
      <c r="D1068" s="56" t="s">
        <v>68</v>
      </c>
      <c r="E1068" s="56" t="s">
        <v>369</v>
      </c>
      <c r="F1068" s="56"/>
      <c r="G1068" s="55">
        <f>G1069</f>
        <v>210</v>
      </c>
      <c r="H1068" s="55">
        <f>H1069</f>
        <v>8.1</v>
      </c>
      <c r="I1068" s="226">
        <f t="shared" si="153"/>
        <v>3.8571428571428568</v>
      </c>
    </row>
    <row r="1069" spans="1:9" ht="39">
      <c r="A1069" s="27" t="s">
        <v>103</v>
      </c>
      <c r="B1069" s="57" t="s">
        <v>422</v>
      </c>
      <c r="C1069" s="56" t="s">
        <v>73</v>
      </c>
      <c r="D1069" s="56" t="s">
        <v>68</v>
      </c>
      <c r="E1069" s="56" t="s">
        <v>369</v>
      </c>
      <c r="F1069" s="56" t="s">
        <v>104</v>
      </c>
      <c r="G1069" s="55">
        <f>G1070+G1073</f>
        <v>210</v>
      </c>
      <c r="H1069" s="55">
        <f>H1070+H1073</f>
        <v>8.1</v>
      </c>
      <c r="I1069" s="226">
        <f t="shared" si="153"/>
        <v>3.8571428571428568</v>
      </c>
    </row>
    <row r="1070" spans="1:9" ht="12.75">
      <c r="A1070" s="27" t="s">
        <v>300</v>
      </c>
      <c r="B1070" s="57" t="s">
        <v>422</v>
      </c>
      <c r="C1070" s="56" t="s">
        <v>73</v>
      </c>
      <c r="D1070" s="56" t="s">
        <v>68</v>
      </c>
      <c r="E1070" s="56" t="s">
        <v>369</v>
      </c>
      <c r="F1070" s="56" t="s">
        <v>302</v>
      </c>
      <c r="G1070" s="55">
        <f>G1071</f>
        <v>10</v>
      </c>
      <c r="H1070" s="55">
        <f>H1071</f>
        <v>0</v>
      </c>
      <c r="I1070" s="226">
        <f t="shared" si="153"/>
        <v>0</v>
      </c>
    </row>
    <row r="1071" spans="1:9" ht="12.75">
      <c r="A1071" s="27" t="s">
        <v>442</v>
      </c>
      <c r="B1071" s="57" t="s">
        <v>422</v>
      </c>
      <c r="C1071" s="56" t="s">
        <v>73</v>
      </c>
      <c r="D1071" s="56" t="s">
        <v>68</v>
      </c>
      <c r="E1071" s="56" t="s">
        <v>369</v>
      </c>
      <c r="F1071" s="56" t="s">
        <v>301</v>
      </c>
      <c r="G1071" s="55">
        <v>10</v>
      </c>
      <c r="H1071" s="55">
        <v>0</v>
      </c>
      <c r="I1071" s="226">
        <f t="shared" si="153"/>
        <v>0</v>
      </c>
    </row>
    <row r="1072" spans="1:9" ht="12.75">
      <c r="A1072" s="27" t="s">
        <v>94</v>
      </c>
      <c r="B1072" s="57" t="s">
        <v>422</v>
      </c>
      <c r="C1072" s="56" t="s">
        <v>73</v>
      </c>
      <c r="D1072" s="56" t="s">
        <v>68</v>
      </c>
      <c r="E1072" s="56" t="s">
        <v>369</v>
      </c>
      <c r="F1072" s="56" t="s">
        <v>95</v>
      </c>
      <c r="G1072" s="55">
        <f>G1073</f>
        <v>200</v>
      </c>
      <c r="H1072" s="55">
        <f>H1073</f>
        <v>8.1</v>
      </c>
      <c r="I1072" s="226">
        <f t="shared" si="153"/>
        <v>4.05</v>
      </c>
    </row>
    <row r="1073" spans="1:9" ht="26.25">
      <c r="A1073" s="27" t="s">
        <v>97</v>
      </c>
      <c r="B1073" s="57" t="s">
        <v>422</v>
      </c>
      <c r="C1073" s="56" t="s">
        <v>73</v>
      </c>
      <c r="D1073" s="56" t="s">
        <v>68</v>
      </c>
      <c r="E1073" s="56" t="s">
        <v>369</v>
      </c>
      <c r="F1073" s="56" t="s">
        <v>98</v>
      </c>
      <c r="G1073" s="55">
        <v>200</v>
      </c>
      <c r="H1073" s="55">
        <v>8.1</v>
      </c>
      <c r="I1073" s="226">
        <f t="shared" si="153"/>
        <v>4.05</v>
      </c>
    </row>
    <row r="1074" spans="1:9" ht="26.25">
      <c r="A1074" s="27" t="s">
        <v>424</v>
      </c>
      <c r="B1074" s="57" t="s">
        <v>422</v>
      </c>
      <c r="C1074" s="56" t="s">
        <v>73</v>
      </c>
      <c r="D1074" s="56" t="s">
        <v>68</v>
      </c>
      <c r="E1074" s="56" t="s">
        <v>218</v>
      </c>
      <c r="F1074" s="56"/>
      <c r="G1074" s="55">
        <f>G1075</f>
        <v>5656.3</v>
      </c>
      <c r="H1074" s="55">
        <f>H1075</f>
        <v>3721.9999999999995</v>
      </c>
      <c r="I1074" s="226">
        <f t="shared" si="153"/>
        <v>65.8027332355073</v>
      </c>
    </row>
    <row r="1075" spans="1:9" ht="12.75">
      <c r="A1075" s="27" t="s">
        <v>50</v>
      </c>
      <c r="B1075" s="57" t="s">
        <v>422</v>
      </c>
      <c r="C1075" s="56" t="s">
        <v>73</v>
      </c>
      <c r="D1075" s="56" t="s">
        <v>68</v>
      </c>
      <c r="E1075" s="56" t="s">
        <v>244</v>
      </c>
      <c r="F1075" s="56"/>
      <c r="G1075" s="55">
        <f>G1076+G1082</f>
        <v>5656.3</v>
      </c>
      <c r="H1075" s="55">
        <f>H1076+H1082</f>
        <v>3721.9999999999995</v>
      </c>
      <c r="I1075" s="226">
        <f t="shared" si="153"/>
        <v>65.8027332355073</v>
      </c>
    </row>
    <row r="1076" spans="1:9" ht="12.75">
      <c r="A1076" s="27" t="s">
        <v>240</v>
      </c>
      <c r="B1076" s="57" t="s">
        <v>422</v>
      </c>
      <c r="C1076" s="56" t="s">
        <v>73</v>
      </c>
      <c r="D1076" s="56" t="s">
        <v>68</v>
      </c>
      <c r="E1076" s="56" t="s">
        <v>245</v>
      </c>
      <c r="F1076" s="56"/>
      <c r="G1076" s="55">
        <f>G1077</f>
        <v>5339.1</v>
      </c>
      <c r="H1076" s="55">
        <f>H1077</f>
        <v>3487.3999999999996</v>
      </c>
      <c r="I1076" s="226">
        <f t="shared" si="153"/>
        <v>65.31812477758423</v>
      </c>
    </row>
    <row r="1077" spans="1:9" ht="39">
      <c r="A1077" s="27" t="s">
        <v>103</v>
      </c>
      <c r="B1077" s="57" t="s">
        <v>422</v>
      </c>
      <c r="C1077" s="56" t="s">
        <v>73</v>
      </c>
      <c r="D1077" s="56" t="s">
        <v>68</v>
      </c>
      <c r="E1077" s="56" t="s">
        <v>245</v>
      </c>
      <c r="F1077" s="56" t="s">
        <v>104</v>
      </c>
      <c r="G1077" s="55">
        <f>G1078</f>
        <v>5339.1</v>
      </c>
      <c r="H1077" s="55">
        <f>H1078</f>
        <v>3487.3999999999996</v>
      </c>
      <c r="I1077" s="226">
        <f t="shared" si="153"/>
        <v>65.31812477758423</v>
      </c>
    </row>
    <row r="1078" spans="1:9" ht="12.75">
      <c r="A1078" s="27" t="s">
        <v>94</v>
      </c>
      <c r="B1078" s="57" t="s">
        <v>422</v>
      </c>
      <c r="C1078" s="56" t="s">
        <v>73</v>
      </c>
      <c r="D1078" s="56" t="s">
        <v>68</v>
      </c>
      <c r="E1078" s="56" t="s">
        <v>245</v>
      </c>
      <c r="F1078" s="56" t="s">
        <v>95</v>
      </c>
      <c r="G1078" s="55">
        <f>G1079+G1080+G1081</f>
        <v>5339.1</v>
      </c>
      <c r="H1078" s="55">
        <f>H1079+H1080+H1081</f>
        <v>3487.3999999999996</v>
      </c>
      <c r="I1078" s="226">
        <f t="shared" si="153"/>
        <v>65.31812477758423</v>
      </c>
    </row>
    <row r="1079" spans="1:9" ht="26.25">
      <c r="A1079" s="27" t="s">
        <v>570</v>
      </c>
      <c r="B1079" s="57" t="s">
        <v>422</v>
      </c>
      <c r="C1079" s="56" t="s">
        <v>73</v>
      </c>
      <c r="D1079" s="56" t="s">
        <v>68</v>
      </c>
      <c r="E1079" s="56" t="s">
        <v>245</v>
      </c>
      <c r="F1079" s="56" t="s">
        <v>96</v>
      </c>
      <c r="G1079" s="55">
        <v>4080.2</v>
      </c>
      <c r="H1079" s="55">
        <v>2743.7</v>
      </c>
      <c r="I1079" s="226">
        <f t="shared" si="153"/>
        <v>67.24425273270917</v>
      </c>
    </row>
    <row r="1080" spans="1:9" ht="26.25">
      <c r="A1080" s="27" t="s">
        <v>97</v>
      </c>
      <c r="B1080" s="57" t="s">
        <v>422</v>
      </c>
      <c r="C1080" s="56" t="s">
        <v>73</v>
      </c>
      <c r="D1080" s="56" t="s">
        <v>68</v>
      </c>
      <c r="E1080" s="56" t="s">
        <v>245</v>
      </c>
      <c r="F1080" s="56" t="s">
        <v>98</v>
      </c>
      <c r="G1080" s="55">
        <v>28</v>
      </c>
      <c r="H1080" s="55">
        <v>10</v>
      </c>
      <c r="I1080" s="226">
        <f aca="true" t="shared" si="156" ref="I1080:I1143">H1080/G1080*100</f>
        <v>35.714285714285715</v>
      </c>
    </row>
    <row r="1081" spans="1:9" ht="39">
      <c r="A1081" s="27" t="s">
        <v>161</v>
      </c>
      <c r="B1081" s="57" t="s">
        <v>422</v>
      </c>
      <c r="C1081" s="56" t="s">
        <v>73</v>
      </c>
      <c r="D1081" s="56" t="s">
        <v>68</v>
      </c>
      <c r="E1081" s="56" t="s">
        <v>245</v>
      </c>
      <c r="F1081" s="56" t="s">
        <v>160</v>
      </c>
      <c r="G1081" s="55">
        <v>1230.9</v>
      </c>
      <c r="H1081" s="55">
        <v>733.7</v>
      </c>
      <c r="I1081" s="226">
        <f t="shared" si="156"/>
        <v>59.60679177837355</v>
      </c>
    </row>
    <row r="1082" spans="1:9" ht="12.75">
      <c r="A1082" s="27" t="s">
        <v>241</v>
      </c>
      <c r="B1082" s="57" t="s">
        <v>422</v>
      </c>
      <c r="C1082" s="56" t="s">
        <v>73</v>
      </c>
      <c r="D1082" s="56" t="s">
        <v>68</v>
      </c>
      <c r="E1082" s="56" t="s">
        <v>246</v>
      </c>
      <c r="F1082" s="56"/>
      <c r="G1082" s="55">
        <f>G1083+G1086</f>
        <v>317.2</v>
      </c>
      <c r="H1082" s="55">
        <f>H1083+H1086</f>
        <v>234.6</v>
      </c>
      <c r="I1082" s="226">
        <f t="shared" si="156"/>
        <v>73.95964691046657</v>
      </c>
    </row>
    <row r="1083" spans="1:9" ht="26.25">
      <c r="A1083" s="27" t="s">
        <v>622</v>
      </c>
      <c r="B1083" s="57" t="s">
        <v>422</v>
      </c>
      <c r="C1083" s="56" t="s">
        <v>73</v>
      </c>
      <c r="D1083" s="56" t="s">
        <v>68</v>
      </c>
      <c r="E1083" s="56" t="s">
        <v>246</v>
      </c>
      <c r="F1083" s="56" t="s">
        <v>105</v>
      </c>
      <c r="G1083" s="55">
        <f>G1084</f>
        <v>300.2</v>
      </c>
      <c r="H1083" s="55">
        <f>H1084</f>
        <v>231.2</v>
      </c>
      <c r="I1083" s="226">
        <f t="shared" si="156"/>
        <v>77.01532311792138</v>
      </c>
    </row>
    <row r="1084" spans="1:9" ht="26.25">
      <c r="A1084" s="27" t="s">
        <v>99</v>
      </c>
      <c r="B1084" s="57" t="s">
        <v>422</v>
      </c>
      <c r="C1084" s="56" t="s">
        <v>73</v>
      </c>
      <c r="D1084" s="56" t="s">
        <v>68</v>
      </c>
      <c r="E1084" s="56" t="s">
        <v>246</v>
      </c>
      <c r="F1084" s="56" t="s">
        <v>100</v>
      </c>
      <c r="G1084" s="55">
        <f>G1085</f>
        <v>300.2</v>
      </c>
      <c r="H1084" s="55">
        <f>H1085</f>
        <v>231.2</v>
      </c>
      <c r="I1084" s="226">
        <f t="shared" si="156"/>
        <v>77.01532311792138</v>
      </c>
    </row>
    <row r="1085" spans="1:9" ht="26.25">
      <c r="A1085" s="27" t="s">
        <v>101</v>
      </c>
      <c r="B1085" s="57" t="s">
        <v>422</v>
      </c>
      <c r="C1085" s="56" t="s">
        <v>73</v>
      </c>
      <c r="D1085" s="56" t="s">
        <v>68</v>
      </c>
      <c r="E1085" s="56" t="s">
        <v>246</v>
      </c>
      <c r="F1085" s="56" t="s">
        <v>102</v>
      </c>
      <c r="G1085" s="55">
        <v>300.2</v>
      </c>
      <c r="H1085" s="55">
        <v>231.2</v>
      </c>
      <c r="I1085" s="226">
        <f t="shared" si="156"/>
        <v>77.01532311792138</v>
      </c>
    </row>
    <row r="1086" spans="1:9" ht="12.75">
      <c r="A1086" s="27" t="s">
        <v>129</v>
      </c>
      <c r="B1086" s="57" t="s">
        <v>422</v>
      </c>
      <c r="C1086" s="56" t="s">
        <v>73</v>
      </c>
      <c r="D1086" s="56" t="s">
        <v>68</v>
      </c>
      <c r="E1086" s="56" t="s">
        <v>246</v>
      </c>
      <c r="F1086" s="56" t="s">
        <v>130</v>
      </c>
      <c r="G1086" s="55">
        <f>G1087</f>
        <v>17</v>
      </c>
      <c r="H1086" s="55">
        <f>H1087</f>
        <v>3.4000000000000004</v>
      </c>
      <c r="I1086" s="226">
        <f t="shared" si="156"/>
        <v>20</v>
      </c>
    </row>
    <row r="1087" spans="1:9" ht="12.75">
      <c r="A1087" s="27" t="s">
        <v>132</v>
      </c>
      <c r="B1087" s="57" t="s">
        <v>422</v>
      </c>
      <c r="C1087" s="56" t="s">
        <v>73</v>
      </c>
      <c r="D1087" s="56" t="s">
        <v>68</v>
      </c>
      <c r="E1087" s="56" t="s">
        <v>246</v>
      </c>
      <c r="F1087" s="56" t="s">
        <v>133</v>
      </c>
      <c r="G1087" s="55">
        <f>G1088+G1089</f>
        <v>17</v>
      </c>
      <c r="H1087" s="55">
        <f>H1088+H1089</f>
        <v>3.4000000000000004</v>
      </c>
      <c r="I1087" s="226">
        <f t="shared" si="156"/>
        <v>20</v>
      </c>
    </row>
    <row r="1088" spans="1:9" ht="12.75">
      <c r="A1088" s="27" t="s">
        <v>134</v>
      </c>
      <c r="B1088" s="57" t="s">
        <v>422</v>
      </c>
      <c r="C1088" s="56" t="s">
        <v>73</v>
      </c>
      <c r="D1088" s="56" t="s">
        <v>68</v>
      </c>
      <c r="E1088" s="56" t="s">
        <v>246</v>
      </c>
      <c r="F1088" s="56" t="s">
        <v>135</v>
      </c>
      <c r="G1088" s="55">
        <v>16</v>
      </c>
      <c r="H1088" s="55">
        <v>3.2</v>
      </c>
      <c r="I1088" s="226">
        <f t="shared" si="156"/>
        <v>20</v>
      </c>
    </row>
    <row r="1089" spans="1:9" ht="12.75">
      <c r="A1089" s="27" t="s">
        <v>162</v>
      </c>
      <c r="B1089" s="57" t="s">
        <v>422</v>
      </c>
      <c r="C1089" s="56" t="s">
        <v>73</v>
      </c>
      <c r="D1089" s="56" t="s">
        <v>68</v>
      </c>
      <c r="E1089" s="56" t="s">
        <v>246</v>
      </c>
      <c r="F1089" s="56" t="s">
        <v>136</v>
      </c>
      <c r="G1089" s="55">
        <v>1</v>
      </c>
      <c r="H1089" s="55">
        <v>0.2</v>
      </c>
      <c r="I1089" s="226">
        <f t="shared" si="156"/>
        <v>20</v>
      </c>
    </row>
    <row r="1090" spans="1:9" ht="39">
      <c r="A1090" s="27" t="s">
        <v>299</v>
      </c>
      <c r="B1090" s="57" t="s">
        <v>422</v>
      </c>
      <c r="C1090" s="56" t="s">
        <v>73</v>
      </c>
      <c r="D1090" s="56" t="s">
        <v>68</v>
      </c>
      <c r="E1090" s="56" t="s">
        <v>233</v>
      </c>
      <c r="F1090" s="56"/>
      <c r="G1090" s="55">
        <f>G1091</f>
        <v>5465.5</v>
      </c>
      <c r="H1090" s="55">
        <f>H1091</f>
        <v>4270.099999999999</v>
      </c>
      <c r="I1090" s="226">
        <f t="shared" si="156"/>
        <v>78.12825907968163</v>
      </c>
    </row>
    <row r="1091" spans="1:9" ht="39">
      <c r="A1091" s="27" t="s">
        <v>482</v>
      </c>
      <c r="B1091" s="57" t="s">
        <v>422</v>
      </c>
      <c r="C1091" s="56" t="s">
        <v>73</v>
      </c>
      <c r="D1091" s="56" t="s">
        <v>68</v>
      </c>
      <c r="E1091" s="56" t="s">
        <v>382</v>
      </c>
      <c r="F1091" s="56"/>
      <c r="G1091" s="55">
        <f>G1092</f>
        <v>5465.5</v>
      </c>
      <c r="H1091" s="55">
        <f>H1092</f>
        <v>4270.099999999999</v>
      </c>
      <c r="I1091" s="226">
        <f t="shared" si="156"/>
        <v>78.12825907968163</v>
      </c>
    </row>
    <row r="1092" spans="1:9" ht="12.75">
      <c r="A1092" s="27" t="s">
        <v>383</v>
      </c>
      <c r="B1092" s="57" t="s">
        <v>422</v>
      </c>
      <c r="C1092" s="56" t="s">
        <v>73</v>
      </c>
      <c r="D1092" s="56" t="s">
        <v>68</v>
      </c>
      <c r="E1092" s="56" t="s">
        <v>414</v>
      </c>
      <c r="F1092" s="56"/>
      <c r="G1092" s="55">
        <f>G1093+G1098+G1101</f>
        <v>5465.5</v>
      </c>
      <c r="H1092" s="55">
        <f>H1093+H1098+H1101</f>
        <v>4270.099999999999</v>
      </c>
      <c r="I1092" s="226">
        <f t="shared" si="156"/>
        <v>78.12825907968163</v>
      </c>
    </row>
    <row r="1093" spans="1:9" ht="39">
      <c r="A1093" s="27" t="s">
        <v>103</v>
      </c>
      <c r="B1093" s="57" t="s">
        <v>422</v>
      </c>
      <c r="C1093" s="56" t="s">
        <v>73</v>
      </c>
      <c r="D1093" s="56" t="s">
        <v>68</v>
      </c>
      <c r="E1093" s="56" t="s">
        <v>414</v>
      </c>
      <c r="F1093" s="56" t="s">
        <v>104</v>
      </c>
      <c r="G1093" s="55">
        <f>G1094</f>
        <v>4889.5</v>
      </c>
      <c r="H1093" s="55">
        <f>H1094</f>
        <v>3846.3999999999996</v>
      </c>
      <c r="I1093" s="226">
        <f t="shared" si="156"/>
        <v>78.66653032007362</v>
      </c>
    </row>
    <row r="1094" spans="1:9" ht="12.75">
      <c r="A1094" s="27" t="s">
        <v>300</v>
      </c>
      <c r="B1094" s="57" t="s">
        <v>422</v>
      </c>
      <c r="C1094" s="56" t="s">
        <v>73</v>
      </c>
      <c r="D1094" s="56" t="s">
        <v>68</v>
      </c>
      <c r="E1094" s="56" t="s">
        <v>414</v>
      </c>
      <c r="F1094" s="56" t="s">
        <v>302</v>
      </c>
      <c r="G1094" s="55">
        <f>G1095+G1096+G1097</f>
        <v>4889.5</v>
      </c>
      <c r="H1094" s="55">
        <f>H1095+H1096+H1097</f>
        <v>3846.3999999999996</v>
      </c>
      <c r="I1094" s="226">
        <f t="shared" si="156"/>
        <v>78.66653032007362</v>
      </c>
    </row>
    <row r="1095" spans="1:9" ht="12.75">
      <c r="A1095" s="27" t="s">
        <v>555</v>
      </c>
      <c r="B1095" s="57" t="s">
        <v>422</v>
      </c>
      <c r="C1095" s="56" t="s">
        <v>73</v>
      </c>
      <c r="D1095" s="56" t="s">
        <v>68</v>
      </c>
      <c r="E1095" s="56" t="s">
        <v>414</v>
      </c>
      <c r="F1095" s="56" t="s">
        <v>303</v>
      </c>
      <c r="G1095" s="55">
        <v>3750</v>
      </c>
      <c r="H1095" s="55">
        <v>2976.7</v>
      </c>
      <c r="I1095" s="226">
        <f t="shared" si="156"/>
        <v>79.37866666666666</v>
      </c>
    </row>
    <row r="1096" spans="1:9" ht="12.75">
      <c r="A1096" s="27" t="s">
        <v>442</v>
      </c>
      <c r="B1096" s="57" t="s">
        <v>422</v>
      </c>
      <c r="C1096" s="56" t="s">
        <v>73</v>
      </c>
      <c r="D1096" s="56" t="s">
        <v>68</v>
      </c>
      <c r="E1096" s="56" t="s">
        <v>414</v>
      </c>
      <c r="F1096" s="56" t="s">
        <v>301</v>
      </c>
      <c r="G1096" s="55">
        <v>7</v>
      </c>
      <c r="H1096" s="55">
        <v>0</v>
      </c>
      <c r="I1096" s="226">
        <f t="shared" si="156"/>
        <v>0</v>
      </c>
    </row>
    <row r="1097" spans="1:9" ht="26.25">
      <c r="A1097" s="27" t="s">
        <v>446</v>
      </c>
      <c r="B1097" s="57" t="s">
        <v>422</v>
      </c>
      <c r="C1097" s="56" t="s">
        <v>73</v>
      </c>
      <c r="D1097" s="56" t="s">
        <v>68</v>
      </c>
      <c r="E1097" s="56" t="s">
        <v>414</v>
      </c>
      <c r="F1097" s="56" t="s">
        <v>304</v>
      </c>
      <c r="G1097" s="55">
        <v>1132.5</v>
      </c>
      <c r="H1097" s="55">
        <v>869.7</v>
      </c>
      <c r="I1097" s="226">
        <f t="shared" si="156"/>
        <v>76.79470198675497</v>
      </c>
    </row>
    <row r="1098" spans="1:9" ht="26.25">
      <c r="A1098" s="27" t="s">
        <v>622</v>
      </c>
      <c r="B1098" s="57" t="s">
        <v>422</v>
      </c>
      <c r="C1098" s="56" t="s">
        <v>73</v>
      </c>
      <c r="D1098" s="56" t="s">
        <v>68</v>
      </c>
      <c r="E1098" s="56" t="s">
        <v>414</v>
      </c>
      <c r="F1098" s="56" t="s">
        <v>105</v>
      </c>
      <c r="G1098" s="55">
        <f>G1099</f>
        <v>566</v>
      </c>
      <c r="H1098" s="55">
        <f>H1099</f>
        <v>422.2</v>
      </c>
      <c r="I1098" s="226">
        <f t="shared" si="156"/>
        <v>74.59363957597172</v>
      </c>
    </row>
    <row r="1099" spans="1:9" ht="26.25">
      <c r="A1099" s="27" t="s">
        <v>99</v>
      </c>
      <c r="B1099" s="57" t="s">
        <v>422</v>
      </c>
      <c r="C1099" s="56" t="s">
        <v>73</v>
      </c>
      <c r="D1099" s="56" t="s">
        <v>68</v>
      </c>
      <c r="E1099" s="56" t="s">
        <v>414</v>
      </c>
      <c r="F1099" s="56" t="s">
        <v>100</v>
      </c>
      <c r="G1099" s="55">
        <f>G1100</f>
        <v>566</v>
      </c>
      <c r="H1099" s="55">
        <f>H1100</f>
        <v>422.2</v>
      </c>
      <c r="I1099" s="226">
        <f t="shared" si="156"/>
        <v>74.59363957597172</v>
      </c>
    </row>
    <row r="1100" spans="1:9" ht="26.25">
      <c r="A1100" s="27" t="s">
        <v>101</v>
      </c>
      <c r="B1100" s="57" t="s">
        <v>422</v>
      </c>
      <c r="C1100" s="56" t="s">
        <v>73</v>
      </c>
      <c r="D1100" s="56" t="s">
        <v>68</v>
      </c>
      <c r="E1100" s="56" t="s">
        <v>414</v>
      </c>
      <c r="F1100" s="56" t="s">
        <v>102</v>
      </c>
      <c r="G1100" s="55">
        <v>566</v>
      </c>
      <c r="H1100" s="55">
        <v>422.2</v>
      </c>
      <c r="I1100" s="226">
        <f t="shared" si="156"/>
        <v>74.59363957597172</v>
      </c>
    </row>
    <row r="1101" spans="1:9" ht="12.75">
      <c r="A1101" s="27" t="s">
        <v>129</v>
      </c>
      <c r="B1101" s="57" t="s">
        <v>422</v>
      </c>
      <c r="C1101" s="56" t="s">
        <v>73</v>
      </c>
      <c r="D1101" s="56" t="s">
        <v>68</v>
      </c>
      <c r="E1101" s="56" t="s">
        <v>414</v>
      </c>
      <c r="F1101" s="56" t="s">
        <v>130</v>
      </c>
      <c r="G1101" s="55">
        <f>G1102</f>
        <v>10</v>
      </c>
      <c r="H1101" s="55">
        <f>H1102</f>
        <v>1.5</v>
      </c>
      <c r="I1101" s="226">
        <f t="shared" si="156"/>
        <v>15</v>
      </c>
    </row>
    <row r="1102" spans="1:9" ht="12.75">
      <c r="A1102" s="27" t="s">
        <v>132</v>
      </c>
      <c r="B1102" s="57" t="s">
        <v>422</v>
      </c>
      <c r="C1102" s="56" t="s">
        <v>73</v>
      </c>
      <c r="D1102" s="56" t="s">
        <v>68</v>
      </c>
      <c r="E1102" s="56" t="s">
        <v>414</v>
      </c>
      <c r="F1102" s="56" t="s">
        <v>133</v>
      </c>
      <c r="G1102" s="55">
        <f>G1103</f>
        <v>10</v>
      </c>
      <c r="H1102" s="55">
        <f>H1103</f>
        <v>1.5</v>
      </c>
      <c r="I1102" s="226">
        <f t="shared" si="156"/>
        <v>15</v>
      </c>
    </row>
    <row r="1103" spans="1:9" ht="12.75">
      <c r="A1103" s="27" t="s">
        <v>134</v>
      </c>
      <c r="B1103" s="57" t="s">
        <v>422</v>
      </c>
      <c r="C1103" s="56" t="s">
        <v>73</v>
      </c>
      <c r="D1103" s="56" t="s">
        <v>68</v>
      </c>
      <c r="E1103" s="56" t="s">
        <v>414</v>
      </c>
      <c r="F1103" s="56" t="s">
        <v>135</v>
      </c>
      <c r="G1103" s="55">
        <v>10</v>
      </c>
      <c r="H1103" s="55">
        <v>1.5</v>
      </c>
      <c r="I1103" s="226">
        <f t="shared" si="156"/>
        <v>15</v>
      </c>
    </row>
    <row r="1104" spans="1:9" ht="12.75">
      <c r="A1104" s="58" t="s">
        <v>62</v>
      </c>
      <c r="B1104" s="59" t="s">
        <v>422</v>
      </c>
      <c r="C1104" s="60" t="s">
        <v>71</v>
      </c>
      <c r="D1104" s="60" t="s">
        <v>36</v>
      </c>
      <c r="E1104" s="60"/>
      <c r="F1104" s="60"/>
      <c r="G1104" s="61">
        <f>G1105</f>
        <v>1336.3</v>
      </c>
      <c r="H1104" s="61">
        <f>H1105</f>
        <v>0</v>
      </c>
      <c r="I1104" s="228">
        <f t="shared" si="156"/>
        <v>0</v>
      </c>
    </row>
    <row r="1105" spans="1:9" ht="12.75">
      <c r="A1105" s="142" t="s">
        <v>61</v>
      </c>
      <c r="B1105" s="59" t="s">
        <v>422</v>
      </c>
      <c r="C1105" s="60" t="s">
        <v>71</v>
      </c>
      <c r="D1105" s="60" t="s">
        <v>70</v>
      </c>
      <c r="E1105" s="60"/>
      <c r="F1105" s="60"/>
      <c r="G1105" s="61">
        <f aca="true" t="shared" si="157" ref="G1105:H1114">G1106</f>
        <v>1336.3</v>
      </c>
      <c r="H1105" s="61">
        <f t="shared" si="157"/>
        <v>0</v>
      </c>
      <c r="I1105" s="228">
        <f t="shared" si="156"/>
        <v>0</v>
      </c>
    </row>
    <row r="1106" spans="1:9" ht="26.25">
      <c r="A1106" s="108" t="s">
        <v>571</v>
      </c>
      <c r="B1106" s="57" t="s">
        <v>422</v>
      </c>
      <c r="C1106" s="56" t="s">
        <v>71</v>
      </c>
      <c r="D1106" s="56" t="s">
        <v>70</v>
      </c>
      <c r="E1106" s="148" t="s">
        <v>207</v>
      </c>
      <c r="F1106" s="56"/>
      <c r="G1106" s="55">
        <f t="shared" si="157"/>
        <v>1336.3</v>
      </c>
      <c r="H1106" s="55">
        <f t="shared" si="157"/>
        <v>0</v>
      </c>
      <c r="I1106" s="226">
        <f t="shared" si="156"/>
        <v>0</v>
      </c>
    </row>
    <row r="1107" spans="1:9" ht="26.25">
      <c r="A1107" s="108" t="s">
        <v>265</v>
      </c>
      <c r="B1107" s="57" t="s">
        <v>422</v>
      </c>
      <c r="C1107" s="56" t="s">
        <v>71</v>
      </c>
      <c r="D1107" s="56" t="s">
        <v>70</v>
      </c>
      <c r="E1107" s="148" t="s">
        <v>358</v>
      </c>
      <c r="F1107" s="56"/>
      <c r="G1107" s="55">
        <f>G1112+G1108</f>
        <v>1336.3</v>
      </c>
      <c r="H1107" s="55">
        <f>H1112+H1108</f>
        <v>0</v>
      </c>
      <c r="I1107" s="226">
        <f t="shared" si="156"/>
        <v>0</v>
      </c>
    </row>
    <row r="1108" spans="1:9" ht="21.75" customHeight="1">
      <c r="A1108" s="108" t="str">
        <f>'МП пр.5'!A365</f>
        <v>Социальная выплата на приобретение (строительство) жилья молодым семьям</v>
      </c>
      <c r="B1108" s="57" t="s">
        <v>422</v>
      </c>
      <c r="C1108" s="56" t="s">
        <v>71</v>
      </c>
      <c r="D1108" s="56" t="s">
        <v>70</v>
      </c>
      <c r="E1108" s="148" t="s">
        <v>760</v>
      </c>
      <c r="F1108" s="56"/>
      <c r="G1108" s="55">
        <f aca="true" t="shared" si="158" ref="G1108:H1110">G1109</f>
        <v>1131.8</v>
      </c>
      <c r="H1108" s="55">
        <f t="shared" si="158"/>
        <v>0</v>
      </c>
      <c r="I1108" s="226">
        <f t="shared" si="156"/>
        <v>0</v>
      </c>
    </row>
    <row r="1109" spans="1:9" ht="12.75">
      <c r="A1109" s="27" t="s">
        <v>118</v>
      </c>
      <c r="B1109" s="57" t="s">
        <v>422</v>
      </c>
      <c r="C1109" s="56" t="s">
        <v>71</v>
      </c>
      <c r="D1109" s="56" t="s">
        <v>70</v>
      </c>
      <c r="E1109" s="148" t="s">
        <v>760</v>
      </c>
      <c r="F1109" s="56" t="s">
        <v>119</v>
      </c>
      <c r="G1109" s="55">
        <f t="shared" si="158"/>
        <v>1131.8</v>
      </c>
      <c r="H1109" s="55">
        <f t="shared" si="158"/>
        <v>0</v>
      </c>
      <c r="I1109" s="226">
        <f t="shared" si="156"/>
        <v>0</v>
      </c>
    </row>
    <row r="1110" spans="1:9" ht="26.25">
      <c r="A1110" s="27" t="s">
        <v>138</v>
      </c>
      <c r="B1110" s="57" t="s">
        <v>422</v>
      </c>
      <c r="C1110" s="56" t="s">
        <v>71</v>
      </c>
      <c r="D1110" s="56" t="s">
        <v>70</v>
      </c>
      <c r="E1110" s="148" t="s">
        <v>760</v>
      </c>
      <c r="F1110" s="56" t="s">
        <v>137</v>
      </c>
      <c r="G1110" s="55">
        <f t="shared" si="158"/>
        <v>1131.8</v>
      </c>
      <c r="H1110" s="55">
        <f t="shared" si="158"/>
        <v>0</v>
      </c>
      <c r="I1110" s="226">
        <f t="shared" si="156"/>
        <v>0</v>
      </c>
    </row>
    <row r="1111" spans="1:9" ht="12.75">
      <c r="A1111" s="27" t="s">
        <v>573</v>
      </c>
      <c r="B1111" s="57" t="s">
        <v>422</v>
      </c>
      <c r="C1111" s="56" t="s">
        <v>71</v>
      </c>
      <c r="D1111" s="56" t="s">
        <v>70</v>
      </c>
      <c r="E1111" s="148" t="s">
        <v>760</v>
      </c>
      <c r="F1111" s="56" t="s">
        <v>574</v>
      </c>
      <c r="G1111" s="55">
        <v>1131.8</v>
      </c>
      <c r="H1111" s="55">
        <v>0</v>
      </c>
      <c r="I1111" s="226">
        <f t="shared" si="156"/>
        <v>0</v>
      </c>
    </row>
    <row r="1112" spans="1:9" ht="30.75" customHeight="1">
      <c r="A1112" s="108" t="str">
        <f>'МП пр.5'!A373</f>
        <v>Социальная выплата на приобретение (строительство) жилья молодым семьям за счет средств местного бюджета</v>
      </c>
      <c r="B1112" s="57" t="s">
        <v>422</v>
      </c>
      <c r="C1112" s="56" t="s">
        <v>71</v>
      </c>
      <c r="D1112" s="56" t="s">
        <v>70</v>
      </c>
      <c r="E1112" s="148" t="s">
        <v>572</v>
      </c>
      <c r="F1112" s="56"/>
      <c r="G1112" s="55">
        <f t="shared" si="157"/>
        <v>204.5</v>
      </c>
      <c r="H1112" s="55">
        <f t="shared" si="157"/>
        <v>0</v>
      </c>
      <c r="I1112" s="226">
        <f t="shared" si="156"/>
        <v>0</v>
      </c>
    </row>
    <row r="1113" spans="1:9" ht="12.75">
      <c r="A1113" s="27" t="s">
        <v>118</v>
      </c>
      <c r="B1113" s="57" t="s">
        <v>422</v>
      </c>
      <c r="C1113" s="56" t="s">
        <v>71</v>
      </c>
      <c r="D1113" s="56" t="s">
        <v>70</v>
      </c>
      <c r="E1113" s="148" t="s">
        <v>572</v>
      </c>
      <c r="F1113" s="56" t="s">
        <v>119</v>
      </c>
      <c r="G1113" s="55">
        <f t="shared" si="157"/>
        <v>204.5</v>
      </c>
      <c r="H1113" s="55">
        <f t="shared" si="157"/>
        <v>0</v>
      </c>
      <c r="I1113" s="226">
        <f t="shared" si="156"/>
        <v>0</v>
      </c>
    </row>
    <row r="1114" spans="1:9" ht="26.25">
      <c r="A1114" s="27" t="s">
        <v>138</v>
      </c>
      <c r="B1114" s="57" t="s">
        <v>422</v>
      </c>
      <c r="C1114" s="56" t="s">
        <v>71</v>
      </c>
      <c r="D1114" s="56" t="s">
        <v>70</v>
      </c>
      <c r="E1114" s="148" t="s">
        <v>572</v>
      </c>
      <c r="F1114" s="56" t="s">
        <v>137</v>
      </c>
      <c r="G1114" s="55">
        <f t="shared" si="157"/>
        <v>204.5</v>
      </c>
      <c r="H1114" s="55">
        <f t="shared" si="157"/>
        <v>0</v>
      </c>
      <c r="I1114" s="226">
        <f t="shared" si="156"/>
        <v>0</v>
      </c>
    </row>
    <row r="1115" spans="1:9" ht="12.75">
      <c r="A1115" s="27" t="s">
        <v>573</v>
      </c>
      <c r="B1115" s="57" t="s">
        <v>422</v>
      </c>
      <c r="C1115" s="56" t="s">
        <v>71</v>
      </c>
      <c r="D1115" s="56" t="s">
        <v>70</v>
      </c>
      <c r="E1115" s="148" t="s">
        <v>572</v>
      </c>
      <c r="F1115" s="56" t="s">
        <v>574</v>
      </c>
      <c r="G1115" s="55">
        <f>'МП пр.5'!G379</f>
        <v>204.5</v>
      </c>
      <c r="H1115" s="55">
        <f>'МП пр.5'!H379</f>
        <v>0</v>
      </c>
      <c r="I1115" s="226">
        <f t="shared" si="156"/>
        <v>0</v>
      </c>
    </row>
    <row r="1116" spans="1:9" ht="12.75">
      <c r="A1116" s="58" t="s">
        <v>84</v>
      </c>
      <c r="B1116" s="59" t="s">
        <v>422</v>
      </c>
      <c r="C1116" s="60" t="s">
        <v>74</v>
      </c>
      <c r="D1116" s="60" t="s">
        <v>36</v>
      </c>
      <c r="E1116" s="56"/>
      <c r="F1116" s="56"/>
      <c r="G1116" s="61">
        <f>G1117</f>
        <v>24195.699999999997</v>
      </c>
      <c r="H1116" s="61">
        <f>H1117</f>
        <v>11181.7</v>
      </c>
      <c r="I1116" s="228">
        <f t="shared" si="156"/>
        <v>46.21358340531583</v>
      </c>
    </row>
    <row r="1117" spans="1:9" ht="12.75">
      <c r="A1117" s="58" t="s">
        <v>85</v>
      </c>
      <c r="B1117" s="59" t="s">
        <v>422</v>
      </c>
      <c r="C1117" s="60" t="s">
        <v>74</v>
      </c>
      <c r="D1117" s="60" t="s">
        <v>66</v>
      </c>
      <c r="E1117" s="60"/>
      <c r="F1117" s="60"/>
      <c r="G1117" s="61">
        <f>G1118+G1132+G1146+G1156+G1163</f>
        <v>24195.699999999997</v>
      </c>
      <c r="H1117" s="61">
        <f>H1118+H1132+H1146+H1156+H1163</f>
        <v>11181.7</v>
      </c>
      <c r="I1117" s="228">
        <f t="shared" si="156"/>
        <v>46.21358340531583</v>
      </c>
    </row>
    <row r="1118" spans="1:9" ht="26.25">
      <c r="A1118" s="108" t="s">
        <v>575</v>
      </c>
      <c r="B1118" s="57" t="s">
        <v>422</v>
      </c>
      <c r="C1118" s="56" t="s">
        <v>74</v>
      </c>
      <c r="D1118" s="56" t="s">
        <v>66</v>
      </c>
      <c r="E1118" s="148" t="s">
        <v>206</v>
      </c>
      <c r="F1118" s="152"/>
      <c r="G1118" s="55">
        <f>G1119</f>
        <v>1365.9</v>
      </c>
      <c r="H1118" s="55">
        <f>H1119</f>
        <v>615.1</v>
      </c>
      <c r="I1118" s="226">
        <f t="shared" si="156"/>
        <v>45.03257925177538</v>
      </c>
    </row>
    <row r="1119" spans="1:9" ht="26.25">
      <c r="A1119" s="108" t="s">
        <v>266</v>
      </c>
      <c r="B1119" s="57" t="s">
        <v>422</v>
      </c>
      <c r="C1119" s="56" t="s">
        <v>74</v>
      </c>
      <c r="D1119" s="56" t="s">
        <v>66</v>
      </c>
      <c r="E1119" s="148" t="s">
        <v>359</v>
      </c>
      <c r="F1119" s="152"/>
      <c r="G1119" s="55">
        <f>G1120+G1124+G1128</f>
        <v>1365.9</v>
      </c>
      <c r="H1119" s="55">
        <f>H1120+H1124+H1128</f>
        <v>615.1</v>
      </c>
      <c r="I1119" s="226">
        <f t="shared" si="156"/>
        <v>45.03257925177538</v>
      </c>
    </row>
    <row r="1120" spans="1:9" ht="26.25">
      <c r="A1120" s="108" t="s">
        <v>576</v>
      </c>
      <c r="B1120" s="57" t="s">
        <v>422</v>
      </c>
      <c r="C1120" s="56" t="s">
        <v>74</v>
      </c>
      <c r="D1120" s="56" t="s">
        <v>66</v>
      </c>
      <c r="E1120" s="148" t="s">
        <v>360</v>
      </c>
      <c r="F1120" s="152"/>
      <c r="G1120" s="55">
        <f aca="true" t="shared" si="159" ref="G1120:H1122">G1121</f>
        <v>576.8</v>
      </c>
      <c r="H1120" s="55">
        <f t="shared" si="159"/>
        <v>501.9</v>
      </c>
      <c r="I1120" s="226">
        <f t="shared" si="156"/>
        <v>87.01456310679612</v>
      </c>
    </row>
    <row r="1121" spans="1:9" ht="26.25">
      <c r="A1121" s="27" t="s">
        <v>106</v>
      </c>
      <c r="B1121" s="57" t="s">
        <v>422</v>
      </c>
      <c r="C1121" s="56" t="s">
        <v>74</v>
      </c>
      <c r="D1121" s="56" t="s">
        <v>66</v>
      </c>
      <c r="E1121" s="148" t="s">
        <v>360</v>
      </c>
      <c r="F1121" s="56" t="s">
        <v>107</v>
      </c>
      <c r="G1121" s="55">
        <f t="shared" si="159"/>
        <v>576.8</v>
      </c>
      <c r="H1121" s="55">
        <f t="shared" si="159"/>
        <v>501.9</v>
      </c>
      <c r="I1121" s="226">
        <f t="shared" si="156"/>
        <v>87.01456310679612</v>
      </c>
    </row>
    <row r="1122" spans="1:9" ht="12.75">
      <c r="A1122" s="27" t="s">
        <v>112</v>
      </c>
      <c r="B1122" s="57" t="s">
        <v>422</v>
      </c>
      <c r="C1122" s="56" t="s">
        <v>74</v>
      </c>
      <c r="D1122" s="56" t="s">
        <v>66</v>
      </c>
      <c r="E1122" s="148" t="s">
        <v>360</v>
      </c>
      <c r="F1122" s="56" t="s">
        <v>113</v>
      </c>
      <c r="G1122" s="55">
        <f t="shared" si="159"/>
        <v>576.8</v>
      </c>
      <c r="H1122" s="55">
        <f t="shared" si="159"/>
        <v>501.9</v>
      </c>
      <c r="I1122" s="226">
        <f t="shared" si="156"/>
        <v>87.01456310679612</v>
      </c>
    </row>
    <row r="1123" spans="1:9" ht="12.75">
      <c r="A1123" s="27" t="s">
        <v>116</v>
      </c>
      <c r="B1123" s="57" t="s">
        <v>422</v>
      </c>
      <c r="C1123" s="56" t="s">
        <v>74</v>
      </c>
      <c r="D1123" s="56" t="s">
        <v>66</v>
      </c>
      <c r="E1123" s="148" t="s">
        <v>360</v>
      </c>
      <c r="F1123" s="56" t="s">
        <v>117</v>
      </c>
      <c r="G1123" s="55">
        <f>'МП пр.5'!G348</f>
        <v>576.8</v>
      </c>
      <c r="H1123" s="55">
        <f>'МП пр.5'!H348</f>
        <v>501.9</v>
      </c>
      <c r="I1123" s="226">
        <f t="shared" si="156"/>
        <v>87.01456310679612</v>
      </c>
    </row>
    <row r="1124" spans="1:9" ht="12.75">
      <c r="A1124" s="108" t="s">
        <v>181</v>
      </c>
      <c r="B1124" s="57" t="s">
        <v>422</v>
      </c>
      <c r="C1124" s="56" t="s">
        <v>74</v>
      </c>
      <c r="D1124" s="56" t="s">
        <v>66</v>
      </c>
      <c r="E1124" s="148" t="s">
        <v>361</v>
      </c>
      <c r="F1124" s="56"/>
      <c r="G1124" s="55">
        <f aca="true" t="shared" si="160" ref="G1124:H1126">G1125</f>
        <v>173.2</v>
      </c>
      <c r="H1124" s="55">
        <f t="shared" si="160"/>
        <v>0</v>
      </c>
      <c r="I1124" s="226">
        <f t="shared" si="156"/>
        <v>0</v>
      </c>
    </row>
    <row r="1125" spans="1:9" ht="26.25">
      <c r="A1125" s="27" t="s">
        <v>106</v>
      </c>
      <c r="B1125" s="57" t="s">
        <v>422</v>
      </c>
      <c r="C1125" s="56" t="s">
        <v>74</v>
      </c>
      <c r="D1125" s="56" t="s">
        <v>66</v>
      </c>
      <c r="E1125" s="148" t="s">
        <v>361</v>
      </c>
      <c r="F1125" s="56" t="s">
        <v>107</v>
      </c>
      <c r="G1125" s="55">
        <f t="shared" si="160"/>
        <v>173.2</v>
      </c>
      <c r="H1125" s="55">
        <f t="shared" si="160"/>
        <v>0</v>
      </c>
      <c r="I1125" s="226">
        <f t="shared" si="156"/>
        <v>0</v>
      </c>
    </row>
    <row r="1126" spans="1:9" ht="12.75">
      <c r="A1126" s="27" t="s">
        <v>112</v>
      </c>
      <c r="B1126" s="57" t="s">
        <v>422</v>
      </c>
      <c r="C1126" s="56" t="s">
        <v>74</v>
      </c>
      <c r="D1126" s="56" t="s">
        <v>66</v>
      </c>
      <c r="E1126" s="148" t="s">
        <v>361</v>
      </c>
      <c r="F1126" s="56" t="s">
        <v>113</v>
      </c>
      <c r="G1126" s="55">
        <f t="shared" si="160"/>
        <v>173.2</v>
      </c>
      <c r="H1126" s="55">
        <f t="shared" si="160"/>
        <v>0</v>
      </c>
      <c r="I1126" s="226">
        <f t="shared" si="156"/>
        <v>0</v>
      </c>
    </row>
    <row r="1127" spans="1:9" ht="12.75">
      <c r="A1127" s="27" t="s">
        <v>116</v>
      </c>
      <c r="B1127" s="57" t="s">
        <v>422</v>
      </c>
      <c r="C1127" s="56" t="s">
        <v>74</v>
      </c>
      <c r="D1127" s="56" t="s">
        <v>66</v>
      </c>
      <c r="E1127" s="148" t="s">
        <v>361</v>
      </c>
      <c r="F1127" s="56" t="s">
        <v>117</v>
      </c>
      <c r="G1127" s="55">
        <f>'МП пр.5'!G355</f>
        <v>173.2</v>
      </c>
      <c r="H1127" s="55">
        <f>'МП пр.5'!H355</f>
        <v>0</v>
      </c>
      <c r="I1127" s="226">
        <f t="shared" si="156"/>
        <v>0</v>
      </c>
    </row>
    <row r="1128" spans="1:9" ht="12.75">
      <c r="A1128" s="108" t="s">
        <v>205</v>
      </c>
      <c r="B1128" s="57" t="s">
        <v>422</v>
      </c>
      <c r="C1128" s="56" t="s">
        <v>74</v>
      </c>
      <c r="D1128" s="56" t="s">
        <v>66</v>
      </c>
      <c r="E1128" s="148" t="s">
        <v>362</v>
      </c>
      <c r="F1128" s="56"/>
      <c r="G1128" s="55">
        <f aca="true" t="shared" si="161" ref="G1128:H1130">G1129</f>
        <v>615.9</v>
      </c>
      <c r="H1128" s="55">
        <f t="shared" si="161"/>
        <v>113.2</v>
      </c>
      <c r="I1128" s="226">
        <f t="shared" si="156"/>
        <v>18.379607079071278</v>
      </c>
    </row>
    <row r="1129" spans="1:9" ht="26.25">
      <c r="A1129" s="27" t="s">
        <v>106</v>
      </c>
      <c r="B1129" s="57" t="s">
        <v>422</v>
      </c>
      <c r="C1129" s="56" t="s">
        <v>74</v>
      </c>
      <c r="D1129" s="56" t="s">
        <v>66</v>
      </c>
      <c r="E1129" s="148" t="s">
        <v>362</v>
      </c>
      <c r="F1129" s="56" t="s">
        <v>107</v>
      </c>
      <c r="G1129" s="55">
        <f t="shared" si="161"/>
        <v>615.9</v>
      </c>
      <c r="H1129" s="55">
        <f t="shared" si="161"/>
        <v>113.2</v>
      </c>
      <c r="I1129" s="226">
        <f t="shared" si="156"/>
        <v>18.379607079071278</v>
      </c>
    </row>
    <row r="1130" spans="1:9" ht="12.75">
      <c r="A1130" s="27" t="s">
        <v>112</v>
      </c>
      <c r="B1130" s="57" t="s">
        <v>422</v>
      </c>
      <c r="C1130" s="56" t="s">
        <v>74</v>
      </c>
      <c r="D1130" s="56" t="s">
        <v>66</v>
      </c>
      <c r="E1130" s="148" t="s">
        <v>362</v>
      </c>
      <c r="F1130" s="56" t="s">
        <v>113</v>
      </c>
      <c r="G1130" s="55">
        <f t="shared" si="161"/>
        <v>615.9</v>
      </c>
      <c r="H1130" s="55">
        <f t="shared" si="161"/>
        <v>113.2</v>
      </c>
      <c r="I1130" s="226">
        <f t="shared" si="156"/>
        <v>18.379607079071278</v>
      </c>
    </row>
    <row r="1131" spans="1:9" ht="12.75">
      <c r="A1131" s="27" t="s">
        <v>116</v>
      </c>
      <c r="B1131" s="57" t="s">
        <v>422</v>
      </c>
      <c r="C1131" s="56" t="s">
        <v>74</v>
      </c>
      <c r="D1131" s="56" t="s">
        <v>66</v>
      </c>
      <c r="E1131" s="148" t="s">
        <v>362</v>
      </c>
      <c r="F1131" s="56" t="s">
        <v>117</v>
      </c>
      <c r="G1131" s="55">
        <f>'МП пр.5'!G362</f>
        <v>615.9</v>
      </c>
      <c r="H1131" s="55">
        <f>'МП пр.5'!H362</f>
        <v>113.2</v>
      </c>
      <c r="I1131" s="226">
        <f t="shared" si="156"/>
        <v>18.379607079071278</v>
      </c>
    </row>
    <row r="1132" spans="1:9" ht="26.25">
      <c r="A1132" s="108" t="s">
        <v>523</v>
      </c>
      <c r="B1132" s="57" t="s">
        <v>422</v>
      </c>
      <c r="C1132" s="56" t="s">
        <v>74</v>
      </c>
      <c r="D1132" s="56" t="s">
        <v>66</v>
      </c>
      <c r="E1132" s="148" t="s">
        <v>183</v>
      </c>
      <c r="F1132" s="56"/>
      <c r="G1132" s="55">
        <f>G1133</f>
        <v>334.2</v>
      </c>
      <c r="H1132" s="55">
        <f>H1133</f>
        <v>93.4</v>
      </c>
      <c r="I1132" s="226">
        <f t="shared" si="156"/>
        <v>27.947336923997607</v>
      </c>
    </row>
    <row r="1133" spans="1:9" ht="26.25">
      <c r="A1133" s="108" t="s">
        <v>256</v>
      </c>
      <c r="B1133" s="57" t="s">
        <v>422</v>
      </c>
      <c r="C1133" s="56" t="s">
        <v>74</v>
      </c>
      <c r="D1133" s="56" t="s">
        <v>66</v>
      </c>
      <c r="E1133" s="148" t="s">
        <v>332</v>
      </c>
      <c r="F1133" s="56"/>
      <c r="G1133" s="55">
        <f>G1134+G1138+G1142</f>
        <v>334.2</v>
      </c>
      <c r="H1133" s="55">
        <f>H1134+H1138+H1142</f>
        <v>93.4</v>
      </c>
      <c r="I1133" s="226">
        <f t="shared" si="156"/>
        <v>27.947336923997607</v>
      </c>
    </row>
    <row r="1134" spans="1:9" ht="12.75">
      <c r="A1134" s="108" t="s">
        <v>182</v>
      </c>
      <c r="B1134" s="57" t="s">
        <v>422</v>
      </c>
      <c r="C1134" s="56" t="s">
        <v>74</v>
      </c>
      <c r="D1134" s="56" t="s">
        <v>66</v>
      </c>
      <c r="E1134" s="148" t="s">
        <v>333</v>
      </c>
      <c r="F1134" s="56"/>
      <c r="G1134" s="55">
        <f aca="true" t="shared" si="162" ref="G1134:H1136">G1135</f>
        <v>160</v>
      </c>
      <c r="H1134" s="55">
        <f t="shared" si="162"/>
        <v>93.4</v>
      </c>
      <c r="I1134" s="226">
        <f t="shared" si="156"/>
        <v>58.375</v>
      </c>
    </row>
    <row r="1135" spans="1:9" ht="26.25">
      <c r="A1135" s="27" t="s">
        <v>106</v>
      </c>
      <c r="B1135" s="57" t="s">
        <v>422</v>
      </c>
      <c r="C1135" s="56" t="s">
        <v>74</v>
      </c>
      <c r="D1135" s="56" t="s">
        <v>66</v>
      </c>
      <c r="E1135" s="148" t="s">
        <v>333</v>
      </c>
      <c r="F1135" s="56" t="s">
        <v>107</v>
      </c>
      <c r="G1135" s="55">
        <f t="shared" si="162"/>
        <v>160</v>
      </c>
      <c r="H1135" s="55">
        <f t="shared" si="162"/>
        <v>93.4</v>
      </c>
      <c r="I1135" s="226">
        <f t="shared" si="156"/>
        <v>58.375</v>
      </c>
    </row>
    <row r="1136" spans="1:9" ht="12.75">
      <c r="A1136" s="27" t="s">
        <v>112</v>
      </c>
      <c r="B1136" s="57" t="s">
        <v>422</v>
      </c>
      <c r="C1136" s="56" t="s">
        <v>74</v>
      </c>
      <c r="D1136" s="56" t="s">
        <v>66</v>
      </c>
      <c r="E1136" s="148" t="s">
        <v>333</v>
      </c>
      <c r="F1136" s="56" t="s">
        <v>113</v>
      </c>
      <c r="G1136" s="55">
        <f t="shared" si="162"/>
        <v>160</v>
      </c>
      <c r="H1136" s="55">
        <f t="shared" si="162"/>
        <v>93.4</v>
      </c>
      <c r="I1136" s="226">
        <f t="shared" si="156"/>
        <v>58.375</v>
      </c>
    </row>
    <row r="1137" spans="1:9" ht="12.75">
      <c r="A1137" s="27" t="s">
        <v>116</v>
      </c>
      <c r="B1137" s="57" t="s">
        <v>422</v>
      </c>
      <c r="C1137" s="56" t="s">
        <v>74</v>
      </c>
      <c r="D1137" s="56" t="s">
        <v>66</v>
      </c>
      <c r="E1137" s="148" t="s">
        <v>333</v>
      </c>
      <c r="F1137" s="56" t="s">
        <v>117</v>
      </c>
      <c r="G1137" s="55">
        <f>'МП пр.5'!G503</f>
        <v>160</v>
      </c>
      <c r="H1137" s="55">
        <f>'МП пр.5'!H503</f>
        <v>93.4</v>
      </c>
      <c r="I1137" s="226">
        <f t="shared" si="156"/>
        <v>58.375</v>
      </c>
    </row>
    <row r="1138" spans="1:9" ht="12.75">
      <c r="A1138" s="108" t="s">
        <v>185</v>
      </c>
      <c r="B1138" s="57" t="s">
        <v>422</v>
      </c>
      <c r="C1138" s="56" t="s">
        <v>74</v>
      </c>
      <c r="D1138" s="56" t="s">
        <v>66</v>
      </c>
      <c r="E1138" s="148" t="s">
        <v>337</v>
      </c>
      <c r="F1138" s="56"/>
      <c r="G1138" s="55">
        <f aca="true" t="shared" si="163" ref="G1138:H1140">G1139</f>
        <v>130</v>
      </c>
      <c r="H1138" s="55">
        <f t="shared" si="163"/>
        <v>0</v>
      </c>
      <c r="I1138" s="226">
        <f t="shared" si="156"/>
        <v>0</v>
      </c>
    </row>
    <row r="1139" spans="1:9" ht="26.25">
      <c r="A1139" s="27" t="s">
        <v>106</v>
      </c>
      <c r="B1139" s="57" t="s">
        <v>422</v>
      </c>
      <c r="C1139" s="56" t="s">
        <v>74</v>
      </c>
      <c r="D1139" s="56" t="s">
        <v>66</v>
      </c>
      <c r="E1139" s="148" t="s">
        <v>337</v>
      </c>
      <c r="F1139" s="56" t="s">
        <v>107</v>
      </c>
      <c r="G1139" s="55">
        <f t="shared" si="163"/>
        <v>130</v>
      </c>
      <c r="H1139" s="55">
        <f t="shared" si="163"/>
        <v>0</v>
      </c>
      <c r="I1139" s="226">
        <f t="shared" si="156"/>
        <v>0</v>
      </c>
    </row>
    <row r="1140" spans="1:9" ht="12.75">
      <c r="A1140" s="27" t="s">
        <v>112</v>
      </c>
      <c r="B1140" s="57" t="s">
        <v>422</v>
      </c>
      <c r="C1140" s="56" t="s">
        <v>74</v>
      </c>
      <c r="D1140" s="56" t="s">
        <v>66</v>
      </c>
      <c r="E1140" s="148" t="s">
        <v>337</v>
      </c>
      <c r="F1140" s="56" t="s">
        <v>113</v>
      </c>
      <c r="G1140" s="55">
        <f t="shared" si="163"/>
        <v>130</v>
      </c>
      <c r="H1140" s="55">
        <f t="shared" si="163"/>
        <v>0</v>
      </c>
      <c r="I1140" s="226">
        <f t="shared" si="156"/>
        <v>0</v>
      </c>
    </row>
    <row r="1141" spans="1:9" ht="12.75">
      <c r="A1141" s="27" t="s">
        <v>116</v>
      </c>
      <c r="B1141" s="57" t="s">
        <v>422</v>
      </c>
      <c r="C1141" s="56" t="s">
        <v>74</v>
      </c>
      <c r="D1141" s="56" t="s">
        <v>66</v>
      </c>
      <c r="E1141" s="148" t="s">
        <v>337</v>
      </c>
      <c r="F1141" s="56" t="s">
        <v>117</v>
      </c>
      <c r="G1141" s="55">
        <f>'МП пр.5'!G527</f>
        <v>130</v>
      </c>
      <c r="H1141" s="55">
        <f>'МП пр.5'!H527</f>
        <v>0</v>
      </c>
      <c r="I1141" s="226">
        <f t="shared" si="156"/>
        <v>0</v>
      </c>
    </row>
    <row r="1142" spans="1:9" ht="26.25">
      <c r="A1142" s="108" t="s">
        <v>623</v>
      </c>
      <c r="B1142" s="57" t="s">
        <v>422</v>
      </c>
      <c r="C1142" s="56" t="s">
        <v>74</v>
      </c>
      <c r="D1142" s="56" t="s">
        <v>66</v>
      </c>
      <c r="E1142" s="148" t="s">
        <v>335</v>
      </c>
      <c r="F1142" s="56"/>
      <c r="G1142" s="55">
        <f aca="true" t="shared" si="164" ref="G1142:H1144">G1143</f>
        <v>44.2</v>
      </c>
      <c r="H1142" s="55">
        <f t="shared" si="164"/>
        <v>0</v>
      </c>
      <c r="I1142" s="226">
        <f t="shared" si="156"/>
        <v>0</v>
      </c>
    </row>
    <row r="1143" spans="1:9" ht="26.25">
      <c r="A1143" s="27" t="s">
        <v>106</v>
      </c>
      <c r="B1143" s="57" t="s">
        <v>422</v>
      </c>
      <c r="C1143" s="56" t="s">
        <v>74</v>
      </c>
      <c r="D1143" s="56" t="s">
        <v>66</v>
      </c>
      <c r="E1143" s="148" t="s">
        <v>335</v>
      </c>
      <c r="F1143" s="56" t="s">
        <v>107</v>
      </c>
      <c r="G1143" s="55">
        <f t="shared" si="164"/>
        <v>44.2</v>
      </c>
      <c r="H1143" s="55">
        <f t="shared" si="164"/>
        <v>0</v>
      </c>
      <c r="I1143" s="226">
        <f t="shared" si="156"/>
        <v>0</v>
      </c>
    </row>
    <row r="1144" spans="1:9" ht="12.75">
      <c r="A1144" s="27" t="s">
        <v>112</v>
      </c>
      <c r="B1144" s="57" t="s">
        <v>422</v>
      </c>
      <c r="C1144" s="56" t="s">
        <v>74</v>
      </c>
      <c r="D1144" s="56" t="s">
        <v>66</v>
      </c>
      <c r="E1144" s="148" t="s">
        <v>335</v>
      </c>
      <c r="F1144" s="56" t="s">
        <v>113</v>
      </c>
      <c r="G1144" s="55">
        <f t="shared" si="164"/>
        <v>44.2</v>
      </c>
      <c r="H1144" s="55">
        <f t="shared" si="164"/>
        <v>0</v>
      </c>
      <c r="I1144" s="226">
        <f aca="true" t="shared" si="165" ref="I1144:I1207">H1144/G1144*100</f>
        <v>0</v>
      </c>
    </row>
    <row r="1145" spans="1:9" ht="12.75">
      <c r="A1145" s="27" t="s">
        <v>116</v>
      </c>
      <c r="B1145" s="57" t="s">
        <v>422</v>
      </c>
      <c r="C1145" s="56" t="s">
        <v>74</v>
      </c>
      <c r="D1145" s="56" t="s">
        <v>66</v>
      </c>
      <c r="E1145" s="148" t="s">
        <v>335</v>
      </c>
      <c r="F1145" s="56" t="s">
        <v>117</v>
      </c>
      <c r="G1145" s="55">
        <f>'МП пр.5'!G591</f>
        <v>44.2</v>
      </c>
      <c r="H1145" s="55">
        <f>'МП пр.5'!H591</f>
        <v>0</v>
      </c>
      <c r="I1145" s="226">
        <f t="shared" si="165"/>
        <v>0</v>
      </c>
    </row>
    <row r="1146" spans="1:9" ht="12.75">
      <c r="A1146" s="27" t="s">
        <v>367</v>
      </c>
      <c r="B1146" s="57" t="s">
        <v>422</v>
      </c>
      <c r="C1146" s="56" t="s">
        <v>74</v>
      </c>
      <c r="D1146" s="56" t="s">
        <v>66</v>
      </c>
      <c r="E1146" s="56" t="s">
        <v>219</v>
      </c>
      <c r="F1146" s="56"/>
      <c r="G1146" s="55">
        <f>G1147</f>
        <v>311</v>
      </c>
      <c r="H1146" s="55">
        <f>H1147</f>
        <v>152.29999999999998</v>
      </c>
      <c r="I1146" s="226">
        <f t="shared" si="165"/>
        <v>48.971061093247584</v>
      </c>
    </row>
    <row r="1147" spans="1:9" ht="12.75">
      <c r="A1147" s="27" t="s">
        <v>368</v>
      </c>
      <c r="B1147" s="57" t="s">
        <v>422</v>
      </c>
      <c r="C1147" s="56" t="s">
        <v>74</v>
      </c>
      <c r="D1147" s="56" t="s">
        <v>66</v>
      </c>
      <c r="E1147" s="56" t="s">
        <v>365</v>
      </c>
      <c r="F1147" s="56"/>
      <c r="G1147" s="55">
        <f>G1148+G1152</f>
        <v>311</v>
      </c>
      <c r="H1147" s="55">
        <f>H1148+H1152</f>
        <v>152.29999999999998</v>
      </c>
      <c r="I1147" s="226">
        <f t="shared" si="165"/>
        <v>48.971061093247584</v>
      </c>
    </row>
    <row r="1148" spans="1:9" ht="52.5">
      <c r="A1148" s="27" t="s">
        <v>292</v>
      </c>
      <c r="B1148" s="57" t="s">
        <v>422</v>
      </c>
      <c r="C1148" s="56" t="s">
        <v>74</v>
      </c>
      <c r="D1148" s="56" t="s">
        <v>66</v>
      </c>
      <c r="E1148" s="56" t="s">
        <v>366</v>
      </c>
      <c r="F1148" s="56"/>
      <c r="G1148" s="55">
        <f aca="true" t="shared" si="166" ref="G1148:H1150">G1149</f>
        <v>300</v>
      </c>
      <c r="H1148" s="55">
        <f t="shared" si="166"/>
        <v>141.1</v>
      </c>
      <c r="I1148" s="226">
        <f t="shared" si="165"/>
        <v>47.03333333333333</v>
      </c>
    </row>
    <row r="1149" spans="1:9" ht="26.25">
      <c r="A1149" s="27" t="s">
        <v>106</v>
      </c>
      <c r="B1149" s="57" t="s">
        <v>422</v>
      </c>
      <c r="C1149" s="56" t="s">
        <v>74</v>
      </c>
      <c r="D1149" s="56" t="s">
        <v>66</v>
      </c>
      <c r="E1149" s="56" t="s">
        <v>366</v>
      </c>
      <c r="F1149" s="56" t="s">
        <v>107</v>
      </c>
      <c r="G1149" s="55">
        <f t="shared" si="166"/>
        <v>300</v>
      </c>
      <c r="H1149" s="55">
        <f t="shared" si="166"/>
        <v>141.1</v>
      </c>
      <c r="I1149" s="226">
        <f t="shared" si="165"/>
        <v>47.03333333333333</v>
      </c>
    </row>
    <row r="1150" spans="1:9" ht="12.75">
      <c r="A1150" s="27" t="s">
        <v>112</v>
      </c>
      <c r="B1150" s="57" t="s">
        <v>422</v>
      </c>
      <c r="C1150" s="56" t="s">
        <v>74</v>
      </c>
      <c r="D1150" s="56" t="s">
        <v>66</v>
      </c>
      <c r="E1150" s="56" t="s">
        <v>366</v>
      </c>
      <c r="F1150" s="56" t="s">
        <v>113</v>
      </c>
      <c r="G1150" s="55">
        <f t="shared" si="166"/>
        <v>300</v>
      </c>
      <c r="H1150" s="55">
        <f t="shared" si="166"/>
        <v>141.1</v>
      </c>
      <c r="I1150" s="226">
        <f t="shared" si="165"/>
        <v>47.03333333333333</v>
      </c>
    </row>
    <row r="1151" spans="1:9" ht="12.75">
      <c r="A1151" s="27" t="s">
        <v>116</v>
      </c>
      <c r="B1151" s="57" t="s">
        <v>422</v>
      </c>
      <c r="C1151" s="56" t="s">
        <v>74</v>
      </c>
      <c r="D1151" s="56" t="s">
        <v>66</v>
      </c>
      <c r="E1151" s="56" t="s">
        <v>366</v>
      </c>
      <c r="F1151" s="56" t="s">
        <v>117</v>
      </c>
      <c r="G1151" s="55">
        <f>350-50</f>
        <v>300</v>
      </c>
      <c r="H1151" s="55">
        <v>141.1</v>
      </c>
      <c r="I1151" s="226">
        <f t="shared" si="165"/>
        <v>47.03333333333333</v>
      </c>
    </row>
    <row r="1152" spans="1:9" ht="12.75">
      <c r="A1152" s="27" t="s">
        <v>239</v>
      </c>
      <c r="B1152" s="57" t="s">
        <v>422</v>
      </c>
      <c r="C1152" s="56" t="s">
        <v>74</v>
      </c>
      <c r="D1152" s="56" t="s">
        <v>66</v>
      </c>
      <c r="E1152" s="56" t="s">
        <v>369</v>
      </c>
      <c r="F1152" s="56"/>
      <c r="G1152" s="55">
        <f aca="true" t="shared" si="167" ref="G1152:H1154">G1153</f>
        <v>11</v>
      </c>
      <c r="H1152" s="55">
        <f t="shared" si="167"/>
        <v>11.2</v>
      </c>
      <c r="I1152" s="226">
        <f t="shared" si="165"/>
        <v>101.81818181818181</v>
      </c>
    </row>
    <row r="1153" spans="1:9" ht="26.25">
      <c r="A1153" s="27" t="s">
        <v>106</v>
      </c>
      <c r="B1153" s="57" t="s">
        <v>422</v>
      </c>
      <c r="C1153" s="56" t="s">
        <v>74</v>
      </c>
      <c r="D1153" s="56" t="s">
        <v>66</v>
      </c>
      <c r="E1153" s="56" t="s">
        <v>369</v>
      </c>
      <c r="F1153" s="56" t="s">
        <v>107</v>
      </c>
      <c r="G1153" s="55">
        <f t="shared" si="167"/>
        <v>11</v>
      </c>
      <c r="H1153" s="55">
        <f t="shared" si="167"/>
        <v>11.2</v>
      </c>
      <c r="I1153" s="226">
        <f t="shared" si="165"/>
        <v>101.81818181818181</v>
      </c>
    </row>
    <row r="1154" spans="1:9" ht="12.75">
      <c r="A1154" s="27" t="s">
        <v>112</v>
      </c>
      <c r="B1154" s="57" t="s">
        <v>422</v>
      </c>
      <c r="C1154" s="56" t="s">
        <v>74</v>
      </c>
      <c r="D1154" s="56" t="s">
        <v>66</v>
      </c>
      <c r="E1154" s="56" t="s">
        <v>369</v>
      </c>
      <c r="F1154" s="56" t="s">
        <v>113</v>
      </c>
      <c r="G1154" s="55">
        <f t="shared" si="167"/>
        <v>11</v>
      </c>
      <c r="H1154" s="55">
        <f t="shared" si="167"/>
        <v>11.2</v>
      </c>
      <c r="I1154" s="226">
        <f t="shared" si="165"/>
        <v>101.81818181818181</v>
      </c>
    </row>
    <row r="1155" spans="1:9" ht="12.75">
      <c r="A1155" s="27" t="s">
        <v>116</v>
      </c>
      <c r="B1155" s="57" t="s">
        <v>422</v>
      </c>
      <c r="C1155" s="56" t="s">
        <v>74</v>
      </c>
      <c r="D1155" s="56" t="s">
        <v>66</v>
      </c>
      <c r="E1155" s="56" t="s">
        <v>369</v>
      </c>
      <c r="F1155" s="56" t="s">
        <v>117</v>
      </c>
      <c r="G1155" s="55">
        <v>11</v>
      </c>
      <c r="H1155" s="55">
        <v>11.2</v>
      </c>
      <c r="I1155" s="226">
        <f t="shared" si="165"/>
        <v>101.81818181818181</v>
      </c>
    </row>
    <row r="1156" spans="1:9" ht="12.75">
      <c r="A1156" s="27" t="s">
        <v>29</v>
      </c>
      <c r="B1156" s="57" t="s">
        <v>422</v>
      </c>
      <c r="C1156" s="56" t="s">
        <v>74</v>
      </c>
      <c r="D1156" s="56" t="s">
        <v>66</v>
      </c>
      <c r="E1156" s="56" t="s">
        <v>236</v>
      </c>
      <c r="F1156" s="56"/>
      <c r="G1156" s="55">
        <f aca="true" t="shared" si="168" ref="G1156:H1159">G1157</f>
        <v>22084.6</v>
      </c>
      <c r="H1156" s="55">
        <f t="shared" si="168"/>
        <v>10232.7</v>
      </c>
      <c r="I1156" s="226">
        <f t="shared" si="165"/>
        <v>46.334097063111855</v>
      </c>
    </row>
    <row r="1157" spans="1:9" ht="39">
      <c r="A1157" s="27" t="s">
        <v>482</v>
      </c>
      <c r="B1157" s="57" t="s">
        <v>422</v>
      </c>
      <c r="C1157" s="56" t="s">
        <v>74</v>
      </c>
      <c r="D1157" s="56" t="s">
        <v>66</v>
      </c>
      <c r="E1157" s="56" t="s">
        <v>392</v>
      </c>
      <c r="F1157" s="56"/>
      <c r="G1157" s="55">
        <f t="shared" si="168"/>
        <v>22084.6</v>
      </c>
      <c r="H1157" s="55">
        <f t="shared" si="168"/>
        <v>10232.7</v>
      </c>
      <c r="I1157" s="226">
        <f t="shared" si="165"/>
        <v>46.334097063111855</v>
      </c>
    </row>
    <row r="1158" spans="1:9" ht="26.25">
      <c r="A1158" s="27" t="s">
        <v>254</v>
      </c>
      <c r="B1158" s="57" t="s">
        <v>422</v>
      </c>
      <c r="C1158" s="56" t="s">
        <v>74</v>
      </c>
      <c r="D1158" s="56" t="s">
        <v>66</v>
      </c>
      <c r="E1158" s="56" t="s">
        <v>393</v>
      </c>
      <c r="F1158" s="56"/>
      <c r="G1158" s="55">
        <f t="shared" si="168"/>
        <v>22084.6</v>
      </c>
      <c r="H1158" s="55">
        <f t="shared" si="168"/>
        <v>10232.7</v>
      </c>
      <c r="I1158" s="226">
        <f t="shared" si="165"/>
        <v>46.334097063111855</v>
      </c>
    </row>
    <row r="1159" spans="1:9" ht="26.25">
      <c r="A1159" s="27" t="s">
        <v>106</v>
      </c>
      <c r="B1159" s="57" t="s">
        <v>422</v>
      </c>
      <c r="C1159" s="56" t="s">
        <v>74</v>
      </c>
      <c r="D1159" s="56" t="s">
        <v>66</v>
      </c>
      <c r="E1159" s="56" t="s">
        <v>393</v>
      </c>
      <c r="F1159" s="56" t="s">
        <v>107</v>
      </c>
      <c r="G1159" s="55">
        <f t="shared" si="168"/>
        <v>22084.6</v>
      </c>
      <c r="H1159" s="55">
        <f t="shared" si="168"/>
        <v>10232.7</v>
      </c>
      <c r="I1159" s="226">
        <f t="shared" si="165"/>
        <v>46.334097063111855</v>
      </c>
    </row>
    <row r="1160" spans="1:9" ht="12.75">
      <c r="A1160" s="27" t="s">
        <v>112</v>
      </c>
      <c r="B1160" s="57" t="s">
        <v>422</v>
      </c>
      <c r="C1160" s="56" t="s">
        <v>74</v>
      </c>
      <c r="D1160" s="56" t="s">
        <v>66</v>
      </c>
      <c r="E1160" s="56" t="s">
        <v>393</v>
      </c>
      <c r="F1160" s="56" t="s">
        <v>113</v>
      </c>
      <c r="G1160" s="55">
        <f>G1161+G1162</f>
        <v>22084.6</v>
      </c>
      <c r="H1160" s="55">
        <f>H1161+H1162</f>
        <v>10232.7</v>
      </c>
      <c r="I1160" s="226">
        <f t="shared" si="165"/>
        <v>46.334097063111855</v>
      </c>
    </row>
    <row r="1161" spans="1:9" ht="39">
      <c r="A1161" s="27" t="s">
        <v>114</v>
      </c>
      <c r="B1161" s="57" t="s">
        <v>422</v>
      </c>
      <c r="C1161" s="56" t="s">
        <v>74</v>
      </c>
      <c r="D1161" s="56" t="s">
        <v>66</v>
      </c>
      <c r="E1161" s="56" t="s">
        <v>393</v>
      </c>
      <c r="F1161" s="56" t="s">
        <v>115</v>
      </c>
      <c r="G1161" s="55">
        <f>21599.6</f>
        <v>21599.6</v>
      </c>
      <c r="H1161" s="55">
        <v>10232.7</v>
      </c>
      <c r="I1161" s="226">
        <f t="shared" si="165"/>
        <v>47.37448841645217</v>
      </c>
    </row>
    <row r="1162" spans="1:9" ht="12.75">
      <c r="A1162" s="27" t="s">
        <v>116</v>
      </c>
      <c r="B1162" s="57" t="s">
        <v>422</v>
      </c>
      <c r="C1162" s="56" t="s">
        <v>74</v>
      </c>
      <c r="D1162" s="56" t="s">
        <v>66</v>
      </c>
      <c r="E1162" s="56" t="s">
        <v>393</v>
      </c>
      <c r="F1162" s="56" t="s">
        <v>117</v>
      </c>
      <c r="G1162" s="55">
        <f>300+185</f>
        <v>485</v>
      </c>
      <c r="H1162" s="55">
        <v>0</v>
      </c>
      <c r="I1162" s="226">
        <f t="shared" si="165"/>
        <v>0</v>
      </c>
    </row>
    <row r="1163" spans="1:9" ht="12.75">
      <c r="A1163" s="27" t="s">
        <v>30</v>
      </c>
      <c r="B1163" s="57" t="s">
        <v>422</v>
      </c>
      <c r="C1163" s="56" t="s">
        <v>74</v>
      </c>
      <c r="D1163" s="56" t="s">
        <v>66</v>
      </c>
      <c r="E1163" s="56" t="s">
        <v>235</v>
      </c>
      <c r="F1163" s="56"/>
      <c r="G1163" s="55">
        <f aca="true" t="shared" si="169" ref="G1163:H1166">G1164</f>
        <v>100</v>
      </c>
      <c r="H1163" s="55">
        <f t="shared" si="169"/>
        <v>88.2</v>
      </c>
      <c r="I1163" s="226">
        <f t="shared" si="165"/>
        <v>88.2</v>
      </c>
    </row>
    <row r="1164" spans="1:9" ht="12.75">
      <c r="A1164" s="27" t="s">
        <v>394</v>
      </c>
      <c r="B1164" s="57" t="s">
        <v>422</v>
      </c>
      <c r="C1164" s="56" t="s">
        <v>74</v>
      </c>
      <c r="D1164" s="56" t="s">
        <v>66</v>
      </c>
      <c r="E1164" s="56" t="s">
        <v>416</v>
      </c>
      <c r="F1164" s="56"/>
      <c r="G1164" s="55">
        <f t="shared" si="169"/>
        <v>100</v>
      </c>
      <c r="H1164" s="55">
        <f t="shared" si="169"/>
        <v>88.2</v>
      </c>
      <c r="I1164" s="226">
        <f t="shared" si="165"/>
        <v>88.2</v>
      </c>
    </row>
    <row r="1165" spans="1:9" ht="26.25">
      <c r="A1165" s="27" t="s">
        <v>106</v>
      </c>
      <c r="B1165" s="57" t="s">
        <v>422</v>
      </c>
      <c r="C1165" s="56" t="s">
        <v>74</v>
      </c>
      <c r="D1165" s="56" t="s">
        <v>66</v>
      </c>
      <c r="E1165" s="56" t="s">
        <v>416</v>
      </c>
      <c r="F1165" s="56" t="s">
        <v>107</v>
      </c>
      <c r="G1165" s="55">
        <f t="shared" si="169"/>
        <v>100</v>
      </c>
      <c r="H1165" s="55">
        <f t="shared" si="169"/>
        <v>88.2</v>
      </c>
      <c r="I1165" s="226">
        <f t="shared" si="165"/>
        <v>88.2</v>
      </c>
    </row>
    <row r="1166" spans="1:9" ht="12.75">
      <c r="A1166" s="27" t="s">
        <v>112</v>
      </c>
      <c r="B1166" s="57" t="s">
        <v>422</v>
      </c>
      <c r="C1166" s="56" t="s">
        <v>74</v>
      </c>
      <c r="D1166" s="56" t="s">
        <v>66</v>
      </c>
      <c r="E1166" s="56" t="s">
        <v>416</v>
      </c>
      <c r="F1166" s="56" t="s">
        <v>113</v>
      </c>
      <c r="G1166" s="55">
        <f t="shared" si="169"/>
        <v>100</v>
      </c>
      <c r="H1166" s="55">
        <f t="shared" si="169"/>
        <v>88.2</v>
      </c>
      <c r="I1166" s="226">
        <f t="shared" si="165"/>
        <v>88.2</v>
      </c>
    </row>
    <row r="1167" spans="1:9" ht="12.75">
      <c r="A1167" s="27" t="s">
        <v>116</v>
      </c>
      <c r="B1167" s="57" t="s">
        <v>422</v>
      </c>
      <c r="C1167" s="56" t="s">
        <v>74</v>
      </c>
      <c r="D1167" s="56" t="s">
        <v>66</v>
      </c>
      <c r="E1167" s="56" t="s">
        <v>416</v>
      </c>
      <c r="F1167" s="56" t="s">
        <v>117</v>
      </c>
      <c r="G1167" s="55">
        <v>100</v>
      </c>
      <c r="H1167" s="55">
        <v>88.2</v>
      </c>
      <c r="I1167" s="226">
        <f t="shared" si="165"/>
        <v>88.2</v>
      </c>
    </row>
    <row r="1168" spans="1:9" ht="26.25">
      <c r="A1168" s="58" t="s">
        <v>577</v>
      </c>
      <c r="B1168" s="59" t="s">
        <v>423</v>
      </c>
      <c r="C1168" s="60"/>
      <c r="D1168" s="60"/>
      <c r="E1168" s="60"/>
      <c r="F1168" s="60"/>
      <c r="G1168" s="61">
        <f>G1169+G1199+G1312</f>
        <v>61935.7</v>
      </c>
      <c r="H1168" s="61">
        <f>H1169+H1199+H1312</f>
        <v>18002.7</v>
      </c>
      <c r="I1168" s="228">
        <f t="shared" si="165"/>
        <v>29.066757944125925</v>
      </c>
    </row>
    <row r="1169" spans="1:9" ht="12.75">
      <c r="A1169" s="138" t="s">
        <v>5</v>
      </c>
      <c r="B1169" s="59" t="s">
        <v>423</v>
      </c>
      <c r="C1169" s="59" t="s">
        <v>68</v>
      </c>
      <c r="D1169" s="59" t="s">
        <v>36</v>
      </c>
      <c r="E1169" s="60"/>
      <c r="F1169" s="60"/>
      <c r="G1169" s="61">
        <f>G1181+G1170</f>
        <v>6669.6</v>
      </c>
      <c r="H1169" s="61">
        <f>H1181+H1170</f>
        <v>2608.7999999999997</v>
      </c>
      <c r="I1169" s="228">
        <f t="shared" si="165"/>
        <v>39.114789492623245</v>
      </c>
    </row>
    <row r="1170" spans="1:9" s="54" customFormat="1" ht="12.75">
      <c r="A1170" s="58" t="s">
        <v>578</v>
      </c>
      <c r="B1170" s="59" t="s">
        <v>423</v>
      </c>
      <c r="C1170" s="59" t="s">
        <v>68</v>
      </c>
      <c r="D1170" s="59" t="s">
        <v>76</v>
      </c>
      <c r="E1170" s="60"/>
      <c r="F1170" s="60"/>
      <c r="G1170" s="61">
        <f>G1171</f>
        <v>1053</v>
      </c>
      <c r="H1170" s="61">
        <f>H1171</f>
        <v>0</v>
      </c>
      <c r="I1170" s="228">
        <f t="shared" si="165"/>
        <v>0</v>
      </c>
    </row>
    <row r="1171" spans="1:9" ht="39">
      <c r="A1171" s="27" t="s">
        <v>439</v>
      </c>
      <c r="B1171" s="56" t="s">
        <v>423</v>
      </c>
      <c r="C1171" s="149" t="s">
        <v>68</v>
      </c>
      <c r="D1171" s="149" t="s">
        <v>76</v>
      </c>
      <c r="E1171" s="148" t="s">
        <v>172</v>
      </c>
      <c r="F1171" s="60"/>
      <c r="G1171" s="61">
        <f>G1172</f>
        <v>1053</v>
      </c>
      <c r="H1171" s="61">
        <f>H1172</f>
        <v>0</v>
      </c>
      <c r="I1171" s="226">
        <f t="shared" si="165"/>
        <v>0</v>
      </c>
    </row>
    <row r="1172" spans="1:9" ht="39">
      <c r="A1172" s="27" t="str">
        <f>'МП пр.5'!A764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1172" s="56" t="s">
        <v>423</v>
      </c>
      <c r="C1172" s="56" t="s">
        <v>68</v>
      </c>
      <c r="D1172" s="56" t="s">
        <v>76</v>
      </c>
      <c r="E1172" s="148" t="s">
        <v>580</v>
      </c>
      <c r="F1172" s="56"/>
      <c r="G1172" s="55">
        <f>G1173+G1177</f>
        <v>1053</v>
      </c>
      <c r="H1172" s="55">
        <f>H1173+H1177</f>
        <v>0</v>
      </c>
      <c r="I1172" s="226">
        <f t="shared" si="165"/>
        <v>0</v>
      </c>
    </row>
    <row r="1173" spans="1:9" ht="39">
      <c r="A1173" s="27" t="str">
        <f>'МП пр.5'!A765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1173" s="56" t="s">
        <v>423</v>
      </c>
      <c r="C1173" s="56" t="s">
        <v>68</v>
      </c>
      <c r="D1173" s="56" t="s">
        <v>76</v>
      </c>
      <c r="E1173" s="148" t="s">
        <v>581</v>
      </c>
      <c r="F1173" s="56"/>
      <c r="G1173" s="55">
        <f aca="true" t="shared" si="170" ref="G1173:H1175">G1174</f>
        <v>1000</v>
      </c>
      <c r="H1173" s="55">
        <f t="shared" si="170"/>
        <v>0</v>
      </c>
      <c r="I1173" s="226">
        <f t="shared" si="165"/>
        <v>0</v>
      </c>
    </row>
    <row r="1174" spans="1:9" ht="26.25">
      <c r="A1174" s="27" t="s">
        <v>622</v>
      </c>
      <c r="B1174" s="56" t="s">
        <v>423</v>
      </c>
      <c r="C1174" s="56" t="s">
        <v>68</v>
      </c>
      <c r="D1174" s="56" t="s">
        <v>76</v>
      </c>
      <c r="E1174" s="148" t="s">
        <v>581</v>
      </c>
      <c r="F1174" s="56" t="s">
        <v>105</v>
      </c>
      <c r="G1174" s="55">
        <f t="shared" si="170"/>
        <v>1000</v>
      </c>
      <c r="H1174" s="55">
        <f t="shared" si="170"/>
        <v>0</v>
      </c>
      <c r="I1174" s="226">
        <f t="shared" si="165"/>
        <v>0</v>
      </c>
    </row>
    <row r="1175" spans="1:9" ht="26.25">
      <c r="A1175" s="27" t="s">
        <v>99</v>
      </c>
      <c r="B1175" s="56" t="s">
        <v>423</v>
      </c>
      <c r="C1175" s="56" t="s">
        <v>68</v>
      </c>
      <c r="D1175" s="56" t="s">
        <v>76</v>
      </c>
      <c r="E1175" s="148" t="s">
        <v>581</v>
      </c>
      <c r="F1175" s="56" t="s">
        <v>100</v>
      </c>
      <c r="G1175" s="55">
        <f t="shared" si="170"/>
        <v>1000</v>
      </c>
      <c r="H1175" s="55">
        <f t="shared" si="170"/>
        <v>0</v>
      </c>
      <c r="I1175" s="226">
        <f t="shared" si="165"/>
        <v>0</v>
      </c>
    </row>
    <row r="1176" spans="1:9" ht="26.25">
      <c r="A1176" s="27" t="s">
        <v>101</v>
      </c>
      <c r="B1176" s="56" t="s">
        <v>423</v>
      </c>
      <c r="C1176" s="56" t="s">
        <v>68</v>
      </c>
      <c r="D1176" s="56" t="s">
        <v>76</v>
      </c>
      <c r="E1176" s="148" t="s">
        <v>581</v>
      </c>
      <c r="F1176" s="56" t="s">
        <v>102</v>
      </c>
      <c r="G1176" s="55">
        <f>'МП пр.5'!G771</f>
        <v>1000</v>
      </c>
      <c r="H1176" s="55">
        <f>'МП пр.5'!H771</f>
        <v>0</v>
      </c>
      <c r="I1176" s="226">
        <f t="shared" si="165"/>
        <v>0</v>
      </c>
    </row>
    <row r="1177" spans="1:9" ht="39">
      <c r="A1177" s="27" t="str">
        <f>'МП пр.5'!A772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1177" s="56" t="s">
        <v>423</v>
      </c>
      <c r="C1177" s="56" t="s">
        <v>68</v>
      </c>
      <c r="D1177" s="56" t="s">
        <v>76</v>
      </c>
      <c r="E1177" s="148" t="s">
        <v>583</v>
      </c>
      <c r="F1177" s="56"/>
      <c r="G1177" s="55">
        <f aca="true" t="shared" si="171" ref="G1177:H1179">G1178</f>
        <v>53</v>
      </c>
      <c r="H1177" s="55">
        <f t="shared" si="171"/>
        <v>0</v>
      </c>
      <c r="I1177" s="226">
        <f t="shared" si="165"/>
        <v>0</v>
      </c>
    </row>
    <row r="1178" spans="1:9" ht="26.25">
      <c r="A1178" s="27" t="s">
        <v>622</v>
      </c>
      <c r="B1178" s="56" t="s">
        <v>423</v>
      </c>
      <c r="C1178" s="56" t="s">
        <v>68</v>
      </c>
      <c r="D1178" s="56" t="s">
        <v>76</v>
      </c>
      <c r="E1178" s="148" t="s">
        <v>583</v>
      </c>
      <c r="F1178" s="56" t="s">
        <v>105</v>
      </c>
      <c r="G1178" s="55">
        <f t="shared" si="171"/>
        <v>53</v>
      </c>
      <c r="H1178" s="55">
        <f t="shared" si="171"/>
        <v>0</v>
      </c>
      <c r="I1178" s="226">
        <f t="shared" si="165"/>
        <v>0</v>
      </c>
    </row>
    <row r="1179" spans="1:9" ht="26.25">
      <c r="A1179" s="27" t="s">
        <v>99</v>
      </c>
      <c r="B1179" s="56" t="s">
        <v>423</v>
      </c>
      <c r="C1179" s="56" t="s">
        <v>68</v>
      </c>
      <c r="D1179" s="56" t="s">
        <v>76</v>
      </c>
      <c r="E1179" s="148" t="s">
        <v>583</v>
      </c>
      <c r="F1179" s="56" t="s">
        <v>100</v>
      </c>
      <c r="G1179" s="55">
        <f t="shared" si="171"/>
        <v>53</v>
      </c>
      <c r="H1179" s="55">
        <f t="shared" si="171"/>
        <v>0</v>
      </c>
      <c r="I1179" s="226">
        <f t="shared" si="165"/>
        <v>0</v>
      </c>
    </row>
    <row r="1180" spans="1:9" ht="26.25">
      <c r="A1180" s="27" t="s">
        <v>101</v>
      </c>
      <c r="B1180" s="56" t="s">
        <v>423</v>
      </c>
      <c r="C1180" s="56" t="s">
        <v>68</v>
      </c>
      <c r="D1180" s="56" t="s">
        <v>76</v>
      </c>
      <c r="E1180" s="148" t="s">
        <v>583</v>
      </c>
      <c r="F1180" s="56" t="s">
        <v>102</v>
      </c>
      <c r="G1180" s="55">
        <f>'МП пр.5'!G778</f>
        <v>53</v>
      </c>
      <c r="H1180" s="55">
        <f>'МП пр.5'!H778</f>
        <v>0</v>
      </c>
      <c r="I1180" s="226">
        <f t="shared" si="165"/>
        <v>0</v>
      </c>
    </row>
    <row r="1181" spans="1:9" ht="12.75">
      <c r="A1181" s="58" t="s">
        <v>83</v>
      </c>
      <c r="B1181" s="59" t="s">
        <v>423</v>
      </c>
      <c r="C1181" s="59" t="s">
        <v>68</v>
      </c>
      <c r="D1181" s="59" t="s">
        <v>75</v>
      </c>
      <c r="E1181" s="60"/>
      <c r="F1181" s="60"/>
      <c r="G1181" s="61">
        <f>G1194+G1182+G1188</f>
        <v>5616.6</v>
      </c>
      <c r="H1181" s="61">
        <f>H1194+H1182+H1188</f>
        <v>2608.7999999999997</v>
      </c>
      <c r="I1181" s="228">
        <f t="shared" si="165"/>
        <v>46.4480290567247</v>
      </c>
    </row>
    <row r="1182" spans="1:9" ht="26.25">
      <c r="A1182" s="108" t="s">
        <v>584</v>
      </c>
      <c r="B1182" s="57" t="s">
        <v>423</v>
      </c>
      <c r="C1182" s="56" t="s">
        <v>68</v>
      </c>
      <c r="D1182" s="56" t="s">
        <v>75</v>
      </c>
      <c r="E1182" s="148" t="s">
        <v>585</v>
      </c>
      <c r="F1182" s="56"/>
      <c r="G1182" s="55">
        <f aca="true" t="shared" si="172" ref="G1182:H1186">G1183</f>
        <v>4316.6</v>
      </c>
      <c r="H1182" s="55">
        <f t="shared" si="172"/>
        <v>1794.3</v>
      </c>
      <c r="I1182" s="226">
        <f t="shared" si="165"/>
        <v>41.567437334939534</v>
      </c>
    </row>
    <row r="1183" spans="1:9" ht="12.75">
      <c r="A1183" s="108" t="s">
        <v>286</v>
      </c>
      <c r="B1183" s="57" t="s">
        <v>423</v>
      </c>
      <c r="C1183" s="56" t="s">
        <v>68</v>
      </c>
      <c r="D1183" s="56" t="s">
        <v>75</v>
      </c>
      <c r="E1183" s="148" t="s">
        <v>586</v>
      </c>
      <c r="F1183" s="56"/>
      <c r="G1183" s="55">
        <f t="shared" si="172"/>
        <v>4316.6</v>
      </c>
      <c r="H1183" s="55">
        <f t="shared" si="172"/>
        <v>1794.3</v>
      </c>
      <c r="I1183" s="226">
        <f t="shared" si="165"/>
        <v>41.567437334939534</v>
      </c>
    </row>
    <row r="1184" spans="1:9" ht="26.25">
      <c r="A1184" s="108" t="s">
        <v>587</v>
      </c>
      <c r="B1184" s="57" t="s">
        <v>423</v>
      </c>
      <c r="C1184" s="56" t="s">
        <v>68</v>
      </c>
      <c r="D1184" s="56" t="s">
        <v>75</v>
      </c>
      <c r="E1184" s="148" t="s">
        <v>588</v>
      </c>
      <c r="F1184" s="56"/>
      <c r="G1184" s="55">
        <f t="shared" si="172"/>
        <v>4316.6</v>
      </c>
      <c r="H1184" s="55">
        <f t="shared" si="172"/>
        <v>1794.3</v>
      </c>
      <c r="I1184" s="226">
        <f t="shared" si="165"/>
        <v>41.567437334939534</v>
      </c>
    </row>
    <row r="1185" spans="1:9" ht="26.25">
      <c r="A1185" s="27" t="s">
        <v>622</v>
      </c>
      <c r="B1185" s="57" t="s">
        <v>423</v>
      </c>
      <c r="C1185" s="56" t="s">
        <v>68</v>
      </c>
      <c r="D1185" s="56" t="s">
        <v>75</v>
      </c>
      <c r="E1185" s="148" t="s">
        <v>588</v>
      </c>
      <c r="F1185" s="56" t="s">
        <v>105</v>
      </c>
      <c r="G1185" s="55">
        <f t="shared" si="172"/>
        <v>4316.6</v>
      </c>
      <c r="H1185" s="55">
        <f t="shared" si="172"/>
        <v>1794.3</v>
      </c>
      <c r="I1185" s="226">
        <f t="shared" si="165"/>
        <v>41.567437334939534</v>
      </c>
    </row>
    <row r="1186" spans="1:9" ht="26.25">
      <c r="A1186" s="27" t="s">
        <v>99</v>
      </c>
      <c r="B1186" s="57" t="s">
        <v>423</v>
      </c>
      <c r="C1186" s="56" t="s">
        <v>68</v>
      </c>
      <c r="D1186" s="56" t="s">
        <v>75</v>
      </c>
      <c r="E1186" s="148" t="s">
        <v>588</v>
      </c>
      <c r="F1186" s="56" t="s">
        <v>100</v>
      </c>
      <c r="G1186" s="55">
        <f t="shared" si="172"/>
        <v>4316.6</v>
      </c>
      <c r="H1186" s="55">
        <f t="shared" si="172"/>
        <v>1794.3</v>
      </c>
      <c r="I1186" s="226">
        <f t="shared" si="165"/>
        <v>41.567437334939534</v>
      </c>
    </row>
    <row r="1187" spans="1:9" ht="26.25">
      <c r="A1187" s="27" t="s">
        <v>101</v>
      </c>
      <c r="B1187" s="57" t="s">
        <v>423</v>
      </c>
      <c r="C1187" s="56" t="s">
        <v>68</v>
      </c>
      <c r="D1187" s="56" t="s">
        <v>75</v>
      </c>
      <c r="E1187" s="148" t="s">
        <v>588</v>
      </c>
      <c r="F1187" s="56" t="s">
        <v>102</v>
      </c>
      <c r="G1187" s="55">
        <f>'МП пр.5'!G660</f>
        <v>4316.6</v>
      </c>
      <c r="H1187" s="55">
        <f>'МП пр.5'!H660</f>
        <v>1794.3</v>
      </c>
      <c r="I1187" s="226">
        <f t="shared" si="165"/>
        <v>41.567437334939534</v>
      </c>
    </row>
    <row r="1188" spans="1:9" ht="26.25">
      <c r="A1188" s="146" t="s">
        <v>589</v>
      </c>
      <c r="B1188" s="57" t="s">
        <v>423</v>
      </c>
      <c r="C1188" s="56" t="s">
        <v>68</v>
      </c>
      <c r="D1188" s="56" t="s">
        <v>75</v>
      </c>
      <c r="E1188" s="148" t="s">
        <v>590</v>
      </c>
      <c r="F1188" s="56"/>
      <c r="G1188" s="55">
        <f aca="true" t="shared" si="173" ref="G1188:H1192">G1189</f>
        <v>500</v>
      </c>
      <c r="H1188" s="55">
        <f t="shared" si="173"/>
        <v>376.1</v>
      </c>
      <c r="I1188" s="226">
        <f t="shared" si="165"/>
        <v>75.22000000000001</v>
      </c>
    </row>
    <row r="1189" spans="1:9" ht="12.75">
      <c r="A1189" s="108" t="s">
        <v>286</v>
      </c>
      <c r="B1189" s="57" t="s">
        <v>423</v>
      </c>
      <c r="C1189" s="56" t="s">
        <v>68</v>
      </c>
      <c r="D1189" s="56" t="s">
        <v>75</v>
      </c>
      <c r="E1189" s="148" t="s">
        <v>591</v>
      </c>
      <c r="F1189" s="56"/>
      <c r="G1189" s="55">
        <f t="shared" si="173"/>
        <v>500</v>
      </c>
      <c r="H1189" s="55">
        <f t="shared" si="173"/>
        <v>376.1</v>
      </c>
      <c r="I1189" s="226">
        <f t="shared" si="165"/>
        <v>75.22000000000001</v>
      </c>
    </row>
    <row r="1190" spans="1:9" ht="26.25">
      <c r="A1190" s="27" t="s">
        <v>592</v>
      </c>
      <c r="B1190" s="57" t="s">
        <v>423</v>
      </c>
      <c r="C1190" s="56" t="s">
        <v>68</v>
      </c>
      <c r="D1190" s="56" t="s">
        <v>75</v>
      </c>
      <c r="E1190" s="148" t="s">
        <v>593</v>
      </c>
      <c r="F1190" s="56"/>
      <c r="G1190" s="55">
        <f t="shared" si="173"/>
        <v>500</v>
      </c>
      <c r="H1190" s="55">
        <f t="shared" si="173"/>
        <v>376.1</v>
      </c>
      <c r="I1190" s="226">
        <f t="shared" si="165"/>
        <v>75.22000000000001</v>
      </c>
    </row>
    <row r="1191" spans="1:9" ht="26.25">
      <c r="A1191" s="27" t="s">
        <v>622</v>
      </c>
      <c r="B1191" s="57" t="s">
        <v>423</v>
      </c>
      <c r="C1191" s="56" t="s">
        <v>68</v>
      </c>
      <c r="D1191" s="56" t="s">
        <v>75</v>
      </c>
      <c r="E1191" s="148" t="s">
        <v>593</v>
      </c>
      <c r="F1191" s="56" t="s">
        <v>105</v>
      </c>
      <c r="G1191" s="55">
        <f t="shared" si="173"/>
        <v>500</v>
      </c>
      <c r="H1191" s="55">
        <f t="shared" si="173"/>
        <v>376.1</v>
      </c>
      <c r="I1191" s="226">
        <f t="shared" si="165"/>
        <v>75.22000000000001</v>
      </c>
    </row>
    <row r="1192" spans="1:9" ht="26.25">
      <c r="A1192" s="27" t="s">
        <v>99</v>
      </c>
      <c r="B1192" s="57" t="s">
        <v>423</v>
      </c>
      <c r="C1192" s="56" t="s">
        <v>68</v>
      </c>
      <c r="D1192" s="56" t="s">
        <v>75</v>
      </c>
      <c r="E1192" s="148" t="s">
        <v>593</v>
      </c>
      <c r="F1192" s="56" t="s">
        <v>100</v>
      </c>
      <c r="G1192" s="55">
        <f t="shared" si="173"/>
        <v>500</v>
      </c>
      <c r="H1192" s="55">
        <f t="shared" si="173"/>
        <v>376.1</v>
      </c>
      <c r="I1192" s="226">
        <f t="shared" si="165"/>
        <v>75.22000000000001</v>
      </c>
    </row>
    <row r="1193" spans="1:9" ht="26.25">
      <c r="A1193" s="27" t="s">
        <v>101</v>
      </c>
      <c r="B1193" s="57" t="s">
        <v>423</v>
      </c>
      <c r="C1193" s="56" t="s">
        <v>68</v>
      </c>
      <c r="D1193" s="56" t="s">
        <v>75</v>
      </c>
      <c r="E1193" s="148" t="s">
        <v>593</v>
      </c>
      <c r="F1193" s="56" t="s">
        <v>102</v>
      </c>
      <c r="G1193" s="55">
        <f>'МП пр.5'!G849</f>
        <v>500</v>
      </c>
      <c r="H1193" s="55">
        <f>'МП пр.5'!H849</f>
        <v>376.1</v>
      </c>
      <c r="I1193" s="226">
        <f t="shared" si="165"/>
        <v>75.22000000000001</v>
      </c>
    </row>
    <row r="1194" spans="1:9" ht="12.75">
      <c r="A1194" s="27" t="s">
        <v>215</v>
      </c>
      <c r="B1194" s="57" t="s">
        <v>423</v>
      </c>
      <c r="C1194" s="57" t="s">
        <v>68</v>
      </c>
      <c r="D1194" s="57" t="s">
        <v>75</v>
      </c>
      <c r="E1194" s="56" t="s">
        <v>222</v>
      </c>
      <c r="F1194" s="60"/>
      <c r="G1194" s="55">
        <f aca="true" t="shared" si="174" ref="G1194:H1197">G1195</f>
        <v>800</v>
      </c>
      <c r="H1194" s="55">
        <f t="shared" si="174"/>
        <v>438.4</v>
      </c>
      <c r="I1194" s="226">
        <f t="shared" si="165"/>
        <v>54.79999999999999</v>
      </c>
    </row>
    <row r="1195" spans="1:9" ht="12.75">
      <c r="A1195" s="27" t="s">
        <v>404</v>
      </c>
      <c r="B1195" s="57" t="s">
        <v>423</v>
      </c>
      <c r="C1195" s="57" t="s">
        <v>68</v>
      </c>
      <c r="D1195" s="57" t="s">
        <v>75</v>
      </c>
      <c r="E1195" s="56" t="s">
        <v>405</v>
      </c>
      <c r="F1195" s="60"/>
      <c r="G1195" s="55">
        <f t="shared" si="174"/>
        <v>800</v>
      </c>
      <c r="H1195" s="55">
        <f t="shared" si="174"/>
        <v>438.4</v>
      </c>
      <c r="I1195" s="226">
        <f t="shared" si="165"/>
        <v>54.79999999999999</v>
      </c>
    </row>
    <row r="1196" spans="1:9" ht="26.25">
      <c r="A1196" s="27" t="s">
        <v>622</v>
      </c>
      <c r="B1196" s="57" t="s">
        <v>423</v>
      </c>
      <c r="C1196" s="57" t="s">
        <v>68</v>
      </c>
      <c r="D1196" s="57" t="s">
        <v>75</v>
      </c>
      <c r="E1196" s="56" t="s">
        <v>405</v>
      </c>
      <c r="F1196" s="56" t="s">
        <v>105</v>
      </c>
      <c r="G1196" s="55">
        <f t="shared" si="174"/>
        <v>800</v>
      </c>
      <c r="H1196" s="55">
        <f t="shared" si="174"/>
        <v>438.4</v>
      </c>
      <c r="I1196" s="226">
        <f t="shared" si="165"/>
        <v>54.79999999999999</v>
      </c>
    </row>
    <row r="1197" spans="1:9" s="28" customFormat="1" ht="26.25">
      <c r="A1197" s="27" t="s">
        <v>99</v>
      </c>
      <c r="B1197" s="57" t="s">
        <v>423</v>
      </c>
      <c r="C1197" s="57" t="s">
        <v>68</v>
      </c>
      <c r="D1197" s="57" t="s">
        <v>75</v>
      </c>
      <c r="E1197" s="56" t="s">
        <v>405</v>
      </c>
      <c r="F1197" s="56" t="s">
        <v>100</v>
      </c>
      <c r="G1197" s="55">
        <f t="shared" si="174"/>
        <v>800</v>
      </c>
      <c r="H1197" s="55">
        <f t="shared" si="174"/>
        <v>438.4</v>
      </c>
      <c r="I1197" s="226">
        <f t="shared" si="165"/>
        <v>54.79999999999999</v>
      </c>
    </row>
    <row r="1198" spans="1:9" s="28" customFormat="1" ht="30" customHeight="1">
      <c r="A1198" s="27" t="s">
        <v>101</v>
      </c>
      <c r="B1198" s="57" t="s">
        <v>423</v>
      </c>
      <c r="C1198" s="57" t="s">
        <v>68</v>
      </c>
      <c r="D1198" s="57" t="s">
        <v>75</v>
      </c>
      <c r="E1198" s="56" t="s">
        <v>405</v>
      </c>
      <c r="F1198" s="56" t="s">
        <v>102</v>
      </c>
      <c r="G1198" s="55">
        <v>800</v>
      </c>
      <c r="H1198" s="55">
        <v>438.4</v>
      </c>
      <c r="I1198" s="226">
        <f t="shared" si="165"/>
        <v>54.79999999999999</v>
      </c>
    </row>
    <row r="1199" spans="1:9" ht="12.75">
      <c r="A1199" s="138" t="s">
        <v>152</v>
      </c>
      <c r="B1199" s="59" t="s">
        <v>423</v>
      </c>
      <c r="C1199" s="59" t="s">
        <v>72</v>
      </c>
      <c r="D1199" s="59" t="s">
        <v>36</v>
      </c>
      <c r="E1199" s="56"/>
      <c r="F1199" s="56"/>
      <c r="G1199" s="61">
        <f>G1200+G1221+G1262</f>
        <v>52834.1</v>
      </c>
      <c r="H1199" s="61">
        <f>H1200+H1221+H1262</f>
        <v>15393.900000000001</v>
      </c>
      <c r="I1199" s="228">
        <f t="shared" si="165"/>
        <v>29.136296444909636</v>
      </c>
    </row>
    <row r="1200" spans="1:9" ht="12.75">
      <c r="A1200" s="138" t="s">
        <v>151</v>
      </c>
      <c r="B1200" s="59" t="s">
        <v>423</v>
      </c>
      <c r="C1200" s="59" t="s">
        <v>72</v>
      </c>
      <c r="D1200" s="59" t="s">
        <v>66</v>
      </c>
      <c r="E1200" s="60"/>
      <c r="F1200" s="60"/>
      <c r="G1200" s="61">
        <f>G1207+G1201</f>
        <v>9119.9</v>
      </c>
      <c r="H1200" s="61">
        <f>H1207+H1201</f>
        <v>4826.700000000001</v>
      </c>
      <c r="I1200" s="228">
        <f t="shared" si="165"/>
        <v>52.92492242239499</v>
      </c>
    </row>
    <row r="1201" spans="1:9" ht="37.5" customHeight="1">
      <c r="A1201" s="108" t="s">
        <v>457</v>
      </c>
      <c r="B1201" s="57" t="s">
        <v>423</v>
      </c>
      <c r="C1201" s="57" t="s">
        <v>72</v>
      </c>
      <c r="D1201" s="57" t="s">
        <v>66</v>
      </c>
      <c r="E1201" s="148" t="s">
        <v>170</v>
      </c>
      <c r="F1201" s="56"/>
      <c r="G1201" s="55">
        <f aca="true" t="shared" si="175" ref="G1201:H1205">G1202</f>
        <v>1550</v>
      </c>
      <c r="H1201" s="55">
        <f t="shared" si="175"/>
        <v>855.5</v>
      </c>
      <c r="I1201" s="226">
        <f t="shared" si="165"/>
        <v>55.19354838709677</v>
      </c>
    </row>
    <row r="1202" spans="1:9" ht="26.25">
      <c r="A1202" s="108" t="s">
        <v>279</v>
      </c>
      <c r="B1202" s="57" t="s">
        <v>423</v>
      </c>
      <c r="C1202" s="57" t="s">
        <v>72</v>
      </c>
      <c r="D1202" s="57" t="s">
        <v>66</v>
      </c>
      <c r="E1202" s="148" t="s">
        <v>326</v>
      </c>
      <c r="F1202" s="56"/>
      <c r="G1202" s="55">
        <f t="shared" si="175"/>
        <v>1550</v>
      </c>
      <c r="H1202" s="55">
        <f t="shared" si="175"/>
        <v>855.5</v>
      </c>
      <c r="I1202" s="226">
        <f t="shared" si="165"/>
        <v>55.19354838709677</v>
      </c>
    </row>
    <row r="1203" spans="1:9" ht="12.75">
      <c r="A1203" s="27" t="s">
        <v>618</v>
      </c>
      <c r="B1203" s="57" t="s">
        <v>423</v>
      </c>
      <c r="C1203" s="57" t="s">
        <v>72</v>
      </c>
      <c r="D1203" s="57" t="s">
        <v>66</v>
      </c>
      <c r="E1203" s="148" t="s">
        <v>594</v>
      </c>
      <c r="F1203" s="152"/>
      <c r="G1203" s="133">
        <f t="shared" si="175"/>
        <v>1550</v>
      </c>
      <c r="H1203" s="133">
        <f t="shared" si="175"/>
        <v>855.5</v>
      </c>
      <c r="I1203" s="226">
        <f t="shared" si="165"/>
        <v>55.19354838709677</v>
      </c>
    </row>
    <row r="1204" spans="1:9" ht="26.25">
      <c r="A1204" s="27" t="s">
        <v>622</v>
      </c>
      <c r="B1204" s="57" t="s">
        <v>423</v>
      </c>
      <c r="C1204" s="57" t="s">
        <v>72</v>
      </c>
      <c r="D1204" s="57" t="s">
        <v>66</v>
      </c>
      <c r="E1204" s="148" t="s">
        <v>594</v>
      </c>
      <c r="F1204" s="152">
        <v>200</v>
      </c>
      <c r="G1204" s="133">
        <f t="shared" si="175"/>
        <v>1550</v>
      </c>
      <c r="H1204" s="133">
        <f t="shared" si="175"/>
        <v>855.5</v>
      </c>
      <c r="I1204" s="226">
        <f t="shared" si="165"/>
        <v>55.19354838709677</v>
      </c>
    </row>
    <row r="1205" spans="1:9" ht="26.25">
      <c r="A1205" s="27" t="s">
        <v>99</v>
      </c>
      <c r="B1205" s="57" t="s">
        <v>423</v>
      </c>
      <c r="C1205" s="57" t="s">
        <v>72</v>
      </c>
      <c r="D1205" s="57" t="s">
        <v>66</v>
      </c>
      <c r="E1205" s="148" t="s">
        <v>594</v>
      </c>
      <c r="F1205" s="152">
        <v>240</v>
      </c>
      <c r="G1205" s="133">
        <f t="shared" si="175"/>
        <v>1550</v>
      </c>
      <c r="H1205" s="133">
        <f t="shared" si="175"/>
        <v>855.5</v>
      </c>
      <c r="I1205" s="226">
        <f t="shared" si="165"/>
        <v>55.19354838709677</v>
      </c>
    </row>
    <row r="1206" spans="1:9" ht="26.25">
      <c r="A1206" s="27" t="s">
        <v>101</v>
      </c>
      <c r="B1206" s="57" t="s">
        <v>423</v>
      </c>
      <c r="C1206" s="57" t="s">
        <v>72</v>
      </c>
      <c r="D1206" s="57" t="s">
        <v>66</v>
      </c>
      <c r="E1206" s="148" t="s">
        <v>594</v>
      </c>
      <c r="F1206" s="152">
        <v>244</v>
      </c>
      <c r="G1206" s="133">
        <f>'МП пр.5'!G404</f>
        <v>1550</v>
      </c>
      <c r="H1206" s="133">
        <f>'МП пр.5'!H404</f>
        <v>855.5</v>
      </c>
      <c r="I1206" s="226">
        <f t="shared" si="165"/>
        <v>55.19354838709677</v>
      </c>
    </row>
    <row r="1207" spans="1:9" ht="12.75">
      <c r="A1207" s="140" t="s">
        <v>210</v>
      </c>
      <c r="B1207" s="57" t="s">
        <v>423</v>
      </c>
      <c r="C1207" s="57" t="s">
        <v>72</v>
      </c>
      <c r="D1207" s="57" t="s">
        <v>66</v>
      </c>
      <c r="E1207" s="56" t="s">
        <v>221</v>
      </c>
      <c r="F1207" s="56"/>
      <c r="G1207" s="55">
        <f>G1208</f>
        <v>7569.9</v>
      </c>
      <c r="H1207" s="55">
        <f>H1208</f>
        <v>3971.2000000000003</v>
      </c>
      <c r="I1207" s="226">
        <f t="shared" si="165"/>
        <v>52.46040238312264</v>
      </c>
    </row>
    <row r="1208" spans="1:9" ht="12.75">
      <c r="A1208" s="27" t="s">
        <v>287</v>
      </c>
      <c r="B1208" s="57" t="s">
        <v>423</v>
      </c>
      <c r="C1208" s="57" t="s">
        <v>72</v>
      </c>
      <c r="D1208" s="57" t="s">
        <v>66</v>
      </c>
      <c r="E1208" s="56" t="s">
        <v>372</v>
      </c>
      <c r="F1208" s="56"/>
      <c r="G1208" s="55">
        <f>G1209+G1213</f>
        <v>7569.9</v>
      </c>
      <c r="H1208" s="55">
        <f>H1209+H1213</f>
        <v>3971.2000000000003</v>
      </c>
      <c r="I1208" s="226">
        <f aca="true" t="shared" si="176" ref="I1208:I1271">H1208/G1208*100</f>
        <v>52.46040238312264</v>
      </c>
    </row>
    <row r="1209" spans="1:9" ht="12.75">
      <c r="A1209" s="27" t="s">
        <v>288</v>
      </c>
      <c r="B1209" s="57" t="s">
        <v>423</v>
      </c>
      <c r="C1209" s="57" t="s">
        <v>72</v>
      </c>
      <c r="D1209" s="57" t="s">
        <v>66</v>
      </c>
      <c r="E1209" s="56" t="s">
        <v>373</v>
      </c>
      <c r="F1209" s="56"/>
      <c r="G1209" s="55">
        <f aca="true" t="shared" si="177" ref="G1209:H1211">G1210</f>
        <v>5532.4</v>
      </c>
      <c r="H1209" s="55">
        <f t="shared" si="177"/>
        <v>3067.8</v>
      </c>
      <c r="I1209" s="226">
        <f t="shared" si="176"/>
        <v>55.45152194346035</v>
      </c>
    </row>
    <row r="1210" spans="1:9" ht="26.25">
      <c r="A1210" s="27" t="s">
        <v>622</v>
      </c>
      <c r="B1210" s="57" t="s">
        <v>423</v>
      </c>
      <c r="C1210" s="57" t="s">
        <v>72</v>
      </c>
      <c r="D1210" s="57" t="s">
        <v>66</v>
      </c>
      <c r="E1210" s="56" t="s">
        <v>373</v>
      </c>
      <c r="F1210" s="56" t="s">
        <v>105</v>
      </c>
      <c r="G1210" s="55">
        <f t="shared" si="177"/>
        <v>5532.4</v>
      </c>
      <c r="H1210" s="55">
        <f t="shared" si="177"/>
        <v>3067.8</v>
      </c>
      <c r="I1210" s="226">
        <f t="shared" si="176"/>
        <v>55.45152194346035</v>
      </c>
    </row>
    <row r="1211" spans="1:9" ht="26.25">
      <c r="A1211" s="27" t="s">
        <v>99</v>
      </c>
      <c r="B1211" s="57" t="s">
        <v>423</v>
      </c>
      <c r="C1211" s="57" t="s">
        <v>72</v>
      </c>
      <c r="D1211" s="57" t="s">
        <v>66</v>
      </c>
      <c r="E1211" s="56" t="s">
        <v>373</v>
      </c>
      <c r="F1211" s="56" t="s">
        <v>100</v>
      </c>
      <c r="G1211" s="55">
        <f t="shared" si="177"/>
        <v>5532.4</v>
      </c>
      <c r="H1211" s="55">
        <f t="shared" si="177"/>
        <v>3067.8</v>
      </c>
      <c r="I1211" s="226">
        <f t="shared" si="176"/>
        <v>55.45152194346035</v>
      </c>
    </row>
    <row r="1212" spans="1:9" ht="26.25">
      <c r="A1212" s="27" t="s">
        <v>101</v>
      </c>
      <c r="B1212" s="57" t="s">
        <v>423</v>
      </c>
      <c r="C1212" s="57" t="s">
        <v>72</v>
      </c>
      <c r="D1212" s="57" t="s">
        <v>66</v>
      </c>
      <c r="E1212" s="56" t="s">
        <v>373</v>
      </c>
      <c r="F1212" s="56" t="s">
        <v>102</v>
      </c>
      <c r="G1212" s="55">
        <v>5532.4</v>
      </c>
      <c r="H1212" s="55">
        <v>3067.8</v>
      </c>
      <c r="I1212" s="226">
        <f t="shared" si="176"/>
        <v>55.45152194346035</v>
      </c>
    </row>
    <row r="1213" spans="1:9" ht="12.75">
      <c r="A1213" s="27" t="s">
        <v>293</v>
      </c>
      <c r="B1213" s="57" t="s">
        <v>423</v>
      </c>
      <c r="C1213" s="57" t="s">
        <v>72</v>
      </c>
      <c r="D1213" s="57" t="s">
        <v>66</v>
      </c>
      <c r="E1213" s="56" t="s">
        <v>395</v>
      </c>
      <c r="F1213" s="56"/>
      <c r="G1213" s="55">
        <f>G1214+G1217</f>
        <v>2037.5</v>
      </c>
      <c r="H1213" s="55">
        <f>H1214+H1217</f>
        <v>903.4</v>
      </c>
      <c r="I1213" s="226">
        <f t="shared" si="176"/>
        <v>44.33865030674847</v>
      </c>
    </row>
    <row r="1214" spans="1:9" ht="26.25">
      <c r="A1214" s="27" t="s">
        <v>622</v>
      </c>
      <c r="B1214" s="57" t="s">
        <v>423</v>
      </c>
      <c r="C1214" s="57" t="s">
        <v>72</v>
      </c>
      <c r="D1214" s="57" t="s">
        <v>66</v>
      </c>
      <c r="E1214" s="56" t="s">
        <v>395</v>
      </c>
      <c r="F1214" s="56" t="s">
        <v>105</v>
      </c>
      <c r="G1214" s="55">
        <f>G1215</f>
        <v>900</v>
      </c>
      <c r="H1214" s="55">
        <f>H1215</f>
        <v>54.3</v>
      </c>
      <c r="I1214" s="226">
        <f t="shared" si="176"/>
        <v>6.033333333333333</v>
      </c>
    </row>
    <row r="1215" spans="1:9" ht="26.25">
      <c r="A1215" s="27" t="s">
        <v>99</v>
      </c>
      <c r="B1215" s="57" t="s">
        <v>423</v>
      </c>
      <c r="C1215" s="57" t="s">
        <v>72</v>
      </c>
      <c r="D1215" s="57" t="s">
        <v>66</v>
      </c>
      <c r="E1215" s="56" t="s">
        <v>395</v>
      </c>
      <c r="F1215" s="56" t="s">
        <v>100</v>
      </c>
      <c r="G1215" s="55">
        <f>G1216</f>
        <v>900</v>
      </c>
      <c r="H1215" s="55">
        <f>H1216</f>
        <v>54.3</v>
      </c>
      <c r="I1215" s="226">
        <f t="shared" si="176"/>
        <v>6.033333333333333</v>
      </c>
    </row>
    <row r="1216" spans="1:9" ht="26.25">
      <c r="A1216" s="27" t="s">
        <v>101</v>
      </c>
      <c r="B1216" s="57" t="s">
        <v>423</v>
      </c>
      <c r="C1216" s="57" t="s">
        <v>72</v>
      </c>
      <c r="D1216" s="57" t="s">
        <v>66</v>
      </c>
      <c r="E1216" s="56" t="s">
        <v>395</v>
      </c>
      <c r="F1216" s="56" t="s">
        <v>102</v>
      </c>
      <c r="G1216" s="55">
        <f>200+700</f>
        <v>900</v>
      </c>
      <c r="H1216" s="55">
        <v>54.3</v>
      </c>
      <c r="I1216" s="226">
        <f t="shared" si="176"/>
        <v>6.033333333333333</v>
      </c>
    </row>
    <row r="1217" spans="1:9" ht="12.75">
      <c r="A1217" s="27" t="s">
        <v>129</v>
      </c>
      <c r="B1217" s="57" t="s">
        <v>423</v>
      </c>
      <c r="C1217" s="57" t="s">
        <v>72</v>
      </c>
      <c r="D1217" s="57" t="s">
        <v>66</v>
      </c>
      <c r="E1217" s="56" t="s">
        <v>395</v>
      </c>
      <c r="F1217" s="56" t="s">
        <v>130</v>
      </c>
      <c r="G1217" s="55">
        <f>G1218</f>
        <v>1137.5</v>
      </c>
      <c r="H1217" s="55">
        <f>H1218</f>
        <v>849.1</v>
      </c>
      <c r="I1217" s="226">
        <f t="shared" si="176"/>
        <v>74.64615384615385</v>
      </c>
    </row>
    <row r="1218" spans="1:9" ht="12.75">
      <c r="A1218" s="27" t="s">
        <v>132</v>
      </c>
      <c r="B1218" s="57" t="s">
        <v>423</v>
      </c>
      <c r="C1218" s="57" t="s">
        <v>72</v>
      </c>
      <c r="D1218" s="57" t="s">
        <v>66</v>
      </c>
      <c r="E1218" s="56" t="s">
        <v>395</v>
      </c>
      <c r="F1218" s="56" t="s">
        <v>133</v>
      </c>
      <c r="G1218" s="55">
        <f>G1219+G1220</f>
        <v>1137.5</v>
      </c>
      <c r="H1218" s="55">
        <f>H1219+H1220</f>
        <v>849.1</v>
      </c>
      <c r="I1218" s="226">
        <f t="shared" si="176"/>
        <v>74.64615384615385</v>
      </c>
    </row>
    <row r="1219" spans="1:9" ht="12.75">
      <c r="A1219" s="27" t="s">
        <v>134</v>
      </c>
      <c r="B1219" s="57" t="s">
        <v>423</v>
      </c>
      <c r="C1219" s="57" t="s">
        <v>72</v>
      </c>
      <c r="D1219" s="57" t="s">
        <v>66</v>
      </c>
      <c r="E1219" s="56" t="s">
        <v>395</v>
      </c>
      <c r="F1219" s="56" t="s">
        <v>135</v>
      </c>
      <c r="G1219" s="55">
        <f>1137.5-0.7</f>
        <v>1136.8</v>
      </c>
      <c r="H1219" s="55">
        <v>848.7</v>
      </c>
      <c r="I1219" s="226">
        <f t="shared" si="176"/>
        <v>74.65693173821253</v>
      </c>
    </row>
    <row r="1220" spans="1:9" ht="12.75">
      <c r="A1220" s="27" t="s">
        <v>163</v>
      </c>
      <c r="B1220" s="57" t="s">
        <v>423</v>
      </c>
      <c r="C1220" s="57" t="s">
        <v>72</v>
      </c>
      <c r="D1220" s="57" t="s">
        <v>66</v>
      </c>
      <c r="E1220" s="56" t="s">
        <v>395</v>
      </c>
      <c r="F1220" s="56" t="s">
        <v>164</v>
      </c>
      <c r="G1220" s="55">
        <v>0.7</v>
      </c>
      <c r="H1220" s="55">
        <v>0.4</v>
      </c>
      <c r="I1220" s="226">
        <f t="shared" si="176"/>
        <v>57.14285714285715</v>
      </c>
    </row>
    <row r="1221" spans="1:9" ht="12.75">
      <c r="A1221" s="58" t="s">
        <v>212</v>
      </c>
      <c r="B1221" s="59" t="s">
        <v>423</v>
      </c>
      <c r="C1221" s="59" t="s">
        <v>72</v>
      </c>
      <c r="D1221" s="59" t="s">
        <v>67</v>
      </c>
      <c r="E1221" s="73"/>
      <c r="F1221" s="60"/>
      <c r="G1221" s="61">
        <f>G1222+G1252+G1232+G1242</f>
        <v>29259.2</v>
      </c>
      <c r="H1221" s="61">
        <f>H1222+H1252+H1232+H1242</f>
        <v>7274</v>
      </c>
      <c r="I1221" s="228">
        <f t="shared" si="176"/>
        <v>24.860556679608464</v>
      </c>
    </row>
    <row r="1222" spans="1:9" ht="26.25">
      <c r="A1222" s="27" t="s">
        <v>595</v>
      </c>
      <c r="B1222" s="57" t="s">
        <v>423</v>
      </c>
      <c r="C1222" s="57" t="s">
        <v>72</v>
      </c>
      <c r="D1222" s="57" t="s">
        <v>67</v>
      </c>
      <c r="E1222" s="148" t="s">
        <v>289</v>
      </c>
      <c r="F1222" s="56"/>
      <c r="G1222" s="55">
        <f>G1223</f>
        <v>2700</v>
      </c>
      <c r="H1222" s="55">
        <f>H1223</f>
        <v>1350</v>
      </c>
      <c r="I1222" s="226">
        <f t="shared" si="176"/>
        <v>50</v>
      </c>
    </row>
    <row r="1223" spans="1:9" ht="12.75">
      <c r="A1223" s="140" t="s">
        <v>286</v>
      </c>
      <c r="B1223" s="57" t="s">
        <v>423</v>
      </c>
      <c r="C1223" s="57" t="s">
        <v>72</v>
      </c>
      <c r="D1223" s="57" t="s">
        <v>67</v>
      </c>
      <c r="E1223" s="148" t="s">
        <v>363</v>
      </c>
      <c r="F1223" s="56"/>
      <c r="G1223" s="55">
        <f>G1224+G1228</f>
        <v>2700</v>
      </c>
      <c r="H1223" s="55">
        <f>H1224+H1228</f>
        <v>1350</v>
      </c>
      <c r="I1223" s="226">
        <f t="shared" si="176"/>
        <v>50</v>
      </c>
    </row>
    <row r="1224" spans="1:9" ht="26.25">
      <c r="A1224" s="27" t="s">
        <v>596</v>
      </c>
      <c r="B1224" s="57" t="s">
        <v>423</v>
      </c>
      <c r="C1224" s="57" t="s">
        <v>72</v>
      </c>
      <c r="D1224" s="57" t="s">
        <v>67</v>
      </c>
      <c r="E1224" s="148" t="s">
        <v>364</v>
      </c>
      <c r="F1224" s="56"/>
      <c r="G1224" s="55">
        <f aca="true" t="shared" si="178" ref="G1224:H1226">G1225</f>
        <v>1700</v>
      </c>
      <c r="H1224" s="55">
        <f t="shared" si="178"/>
        <v>1350</v>
      </c>
      <c r="I1224" s="226">
        <f t="shared" si="176"/>
        <v>79.41176470588235</v>
      </c>
    </row>
    <row r="1225" spans="1:9" ht="12.75">
      <c r="A1225" s="27" t="s">
        <v>129</v>
      </c>
      <c r="B1225" s="57" t="s">
        <v>423</v>
      </c>
      <c r="C1225" s="57" t="s">
        <v>72</v>
      </c>
      <c r="D1225" s="57" t="s">
        <v>67</v>
      </c>
      <c r="E1225" s="148" t="s">
        <v>364</v>
      </c>
      <c r="F1225" s="56" t="s">
        <v>130</v>
      </c>
      <c r="G1225" s="55">
        <f t="shared" si="178"/>
        <v>1700</v>
      </c>
      <c r="H1225" s="55">
        <f t="shared" si="178"/>
        <v>1350</v>
      </c>
      <c r="I1225" s="226">
        <f t="shared" si="176"/>
        <v>79.41176470588235</v>
      </c>
    </row>
    <row r="1226" spans="1:9" s="28" customFormat="1" ht="39">
      <c r="A1226" s="27" t="s">
        <v>165</v>
      </c>
      <c r="B1226" s="57" t="s">
        <v>423</v>
      </c>
      <c r="C1226" s="57" t="s">
        <v>72</v>
      </c>
      <c r="D1226" s="57" t="s">
        <v>67</v>
      </c>
      <c r="E1226" s="148" t="s">
        <v>364</v>
      </c>
      <c r="F1226" s="56" t="s">
        <v>131</v>
      </c>
      <c r="G1226" s="55">
        <f t="shared" si="178"/>
        <v>1700</v>
      </c>
      <c r="H1226" s="55">
        <f t="shared" si="178"/>
        <v>1350</v>
      </c>
      <c r="I1226" s="226">
        <f t="shared" si="176"/>
        <v>79.41176470588235</v>
      </c>
    </row>
    <row r="1227" spans="1:9" s="28" customFormat="1" ht="36.75" customHeight="1">
      <c r="A1227" s="27" t="s">
        <v>621</v>
      </c>
      <c r="B1227" s="57" t="s">
        <v>423</v>
      </c>
      <c r="C1227" s="57" t="s">
        <v>72</v>
      </c>
      <c r="D1227" s="57" t="s">
        <v>67</v>
      </c>
      <c r="E1227" s="148" t="s">
        <v>364</v>
      </c>
      <c r="F1227" s="56" t="s">
        <v>620</v>
      </c>
      <c r="G1227" s="55">
        <f>'МП пр.5'!G824</f>
        <v>1700</v>
      </c>
      <c r="H1227" s="55">
        <f>'МП пр.5'!H824</f>
        <v>1350</v>
      </c>
      <c r="I1227" s="226">
        <f t="shared" si="176"/>
        <v>79.41176470588235</v>
      </c>
    </row>
    <row r="1228" spans="1:9" ht="26.25">
      <c r="A1228" s="27" t="s">
        <v>597</v>
      </c>
      <c r="B1228" s="57" t="s">
        <v>423</v>
      </c>
      <c r="C1228" s="57" t="s">
        <v>72</v>
      </c>
      <c r="D1228" s="57" t="s">
        <v>67</v>
      </c>
      <c r="E1228" s="148" t="s">
        <v>598</v>
      </c>
      <c r="F1228" s="56"/>
      <c r="G1228" s="55">
        <f aca="true" t="shared" si="179" ref="G1228:H1230">G1229</f>
        <v>1000</v>
      </c>
      <c r="H1228" s="55">
        <f t="shared" si="179"/>
        <v>0</v>
      </c>
      <c r="I1228" s="226">
        <f t="shared" si="176"/>
        <v>0</v>
      </c>
    </row>
    <row r="1229" spans="1:9" ht="12.75">
      <c r="A1229" s="27" t="s">
        <v>129</v>
      </c>
      <c r="B1229" s="57" t="s">
        <v>423</v>
      </c>
      <c r="C1229" s="57" t="s">
        <v>72</v>
      </c>
      <c r="D1229" s="57" t="s">
        <v>67</v>
      </c>
      <c r="E1229" s="148" t="s">
        <v>598</v>
      </c>
      <c r="F1229" s="56" t="s">
        <v>130</v>
      </c>
      <c r="G1229" s="55">
        <f t="shared" si="179"/>
        <v>1000</v>
      </c>
      <c r="H1229" s="55">
        <f t="shared" si="179"/>
        <v>0</v>
      </c>
      <c r="I1229" s="226">
        <f t="shared" si="176"/>
        <v>0</v>
      </c>
    </row>
    <row r="1230" spans="1:9" s="28" customFormat="1" ht="39">
      <c r="A1230" s="27" t="s">
        <v>165</v>
      </c>
      <c r="B1230" s="57" t="s">
        <v>423</v>
      </c>
      <c r="C1230" s="57" t="s">
        <v>72</v>
      </c>
      <c r="D1230" s="57" t="s">
        <v>67</v>
      </c>
      <c r="E1230" s="148" t="s">
        <v>598</v>
      </c>
      <c r="F1230" s="56" t="s">
        <v>131</v>
      </c>
      <c r="G1230" s="55">
        <f t="shared" si="179"/>
        <v>1000</v>
      </c>
      <c r="H1230" s="55">
        <f t="shared" si="179"/>
        <v>0</v>
      </c>
      <c r="I1230" s="226">
        <f t="shared" si="176"/>
        <v>0</v>
      </c>
    </row>
    <row r="1231" spans="1:9" s="28" customFormat="1" ht="24" customHeight="1">
      <c r="A1231" s="27" t="s">
        <v>621</v>
      </c>
      <c r="B1231" s="57" t="s">
        <v>423</v>
      </c>
      <c r="C1231" s="57" t="s">
        <v>72</v>
      </c>
      <c r="D1231" s="57" t="s">
        <v>67</v>
      </c>
      <c r="E1231" s="148" t="s">
        <v>598</v>
      </c>
      <c r="F1231" s="56" t="s">
        <v>620</v>
      </c>
      <c r="G1231" s="55">
        <f>'МП пр.5'!G831</f>
        <v>1000</v>
      </c>
      <c r="H1231" s="55">
        <f>'МП пр.5'!H831</f>
        <v>0</v>
      </c>
      <c r="I1231" s="226">
        <f t="shared" si="176"/>
        <v>0</v>
      </c>
    </row>
    <row r="1232" spans="1:9" s="28" customFormat="1" ht="24" customHeight="1">
      <c r="A1232" s="27" t="str">
        <f>'МП пр.5'!A872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1232" s="57" t="s">
        <v>423</v>
      </c>
      <c r="C1232" s="57" t="s">
        <v>72</v>
      </c>
      <c r="D1232" s="57" t="s">
        <v>67</v>
      </c>
      <c r="E1232" s="148" t="str">
        <f>'МП пр.5'!B872</f>
        <v>7N 0 00 00000</v>
      </c>
      <c r="F1232" s="56"/>
      <c r="G1232" s="55">
        <f>G1233</f>
        <v>20300</v>
      </c>
      <c r="H1232" s="55">
        <f>H1233</f>
        <v>2163.6</v>
      </c>
      <c r="I1232" s="226">
        <f t="shared" si="176"/>
        <v>10.658128078817732</v>
      </c>
    </row>
    <row r="1233" spans="1:9" s="28" customFormat="1" ht="24" customHeight="1">
      <c r="A1233" s="27" t="str">
        <f>'МП пр.5'!A873</f>
        <v>Основное мероприятие "Подготовка коммунальной инфраструктуры Сусуманского городского округа к отопительным периодам"</v>
      </c>
      <c r="B1233" s="57" t="s">
        <v>423</v>
      </c>
      <c r="C1233" s="57" t="s">
        <v>72</v>
      </c>
      <c r="D1233" s="57" t="s">
        <v>67</v>
      </c>
      <c r="E1233" s="148" t="str">
        <f>'МП пр.5'!B873</f>
        <v>7N 0 01 00000</v>
      </c>
      <c r="F1233" s="56"/>
      <c r="G1233" s="55">
        <f>G1234+G1238</f>
        <v>20300</v>
      </c>
      <c r="H1233" s="55">
        <f>H1234+H1238</f>
        <v>2163.6</v>
      </c>
      <c r="I1233" s="226">
        <f t="shared" si="176"/>
        <v>10.658128078817732</v>
      </c>
    </row>
    <row r="1234" spans="1:9" s="28" customFormat="1" ht="24" customHeight="1">
      <c r="A1234" s="27" t="str">
        <f>'МП пр.5'!A874</f>
        <v>Финансирование мероприятий по подготовке к осенне-зимнему отопительному периоду за счет средств областного бюджета</v>
      </c>
      <c r="B1234" s="57" t="s">
        <v>423</v>
      </c>
      <c r="C1234" s="57" t="s">
        <v>72</v>
      </c>
      <c r="D1234" s="57" t="s">
        <v>67</v>
      </c>
      <c r="E1234" s="148" t="str">
        <f>'МП пр.5'!B874</f>
        <v>7N 0 01 62110</v>
      </c>
      <c r="F1234" s="56"/>
      <c r="G1234" s="55">
        <f aca="true" t="shared" si="180" ref="G1234:H1236">G1235</f>
        <v>20000</v>
      </c>
      <c r="H1234" s="55">
        <f t="shared" si="180"/>
        <v>1966</v>
      </c>
      <c r="I1234" s="226">
        <f t="shared" si="176"/>
        <v>9.83</v>
      </c>
    </row>
    <row r="1235" spans="1:9" s="28" customFormat="1" ht="24" customHeight="1">
      <c r="A1235" s="27" t="str">
        <f>'МП пр.5'!A877</f>
        <v>Закупка товаров, работ и услуг для обеспечения государственных (муниципальных) нужд</v>
      </c>
      <c r="B1235" s="57" t="s">
        <v>423</v>
      </c>
      <c r="C1235" s="57" t="s">
        <v>72</v>
      </c>
      <c r="D1235" s="57" t="s">
        <v>67</v>
      </c>
      <c r="E1235" s="148" t="str">
        <f>'МП пр.5'!B877</f>
        <v>7N 0 01 62110</v>
      </c>
      <c r="F1235" s="135" t="str">
        <f>'МП пр.5'!E877</f>
        <v>200</v>
      </c>
      <c r="G1235" s="55">
        <f t="shared" si="180"/>
        <v>20000</v>
      </c>
      <c r="H1235" s="55">
        <f t="shared" si="180"/>
        <v>1966</v>
      </c>
      <c r="I1235" s="226">
        <f t="shared" si="176"/>
        <v>9.83</v>
      </c>
    </row>
    <row r="1236" spans="1:9" s="28" customFormat="1" ht="24" customHeight="1">
      <c r="A1236" s="27" t="str">
        <f>'МП пр.5'!A878</f>
        <v>Иные закупки товаров, работ и услуг для обеспечения государственных и муниципальных нужд</v>
      </c>
      <c r="B1236" s="57" t="s">
        <v>423</v>
      </c>
      <c r="C1236" s="57" t="s">
        <v>72</v>
      </c>
      <c r="D1236" s="57" t="s">
        <v>67</v>
      </c>
      <c r="E1236" s="148" t="str">
        <f>'МП пр.5'!B878</f>
        <v>7N 0 01 62110</v>
      </c>
      <c r="F1236" s="135" t="str">
        <f>'МП пр.5'!E878</f>
        <v>240</v>
      </c>
      <c r="G1236" s="55">
        <f t="shared" si="180"/>
        <v>20000</v>
      </c>
      <c r="H1236" s="55">
        <f t="shared" si="180"/>
        <v>1966</v>
      </c>
      <c r="I1236" s="226">
        <f t="shared" si="176"/>
        <v>9.83</v>
      </c>
    </row>
    <row r="1237" spans="1:9" s="28" customFormat="1" ht="24" customHeight="1">
      <c r="A1237" s="27" t="str">
        <f>'МП пр.5'!A879</f>
        <v>Прочая закупка товаров, работ и услуг для обеспечения государственных (муниципальных) нужд</v>
      </c>
      <c r="B1237" s="57" t="s">
        <v>423</v>
      </c>
      <c r="C1237" s="57" t="s">
        <v>72</v>
      </c>
      <c r="D1237" s="57" t="s">
        <v>67</v>
      </c>
      <c r="E1237" s="148" t="str">
        <f>'МП пр.5'!B879</f>
        <v>7N 0 01 62110</v>
      </c>
      <c r="F1237" s="135" t="str">
        <f>'МП пр.5'!E879</f>
        <v>244</v>
      </c>
      <c r="G1237" s="55">
        <f>'МП пр.5'!G880</f>
        <v>20000</v>
      </c>
      <c r="H1237" s="55">
        <f>'МП пр.5'!H880</f>
        <v>1966</v>
      </c>
      <c r="I1237" s="226">
        <f t="shared" si="176"/>
        <v>9.83</v>
      </c>
    </row>
    <row r="1238" spans="1:9" s="28" customFormat="1" ht="24.75" customHeight="1">
      <c r="A1238" s="27" t="str">
        <f>'МП пр.5'!A881</f>
        <v>Софинансирование мероприятий по подготовке к осенне- зимнему отопительному периоду</v>
      </c>
      <c r="B1238" s="57" t="s">
        <v>423</v>
      </c>
      <c r="C1238" s="57" t="s">
        <v>72</v>
      </c>
      <c r="D1238" s="57" t="s">
        <v>67</v>
      </c>
      <c r="E1238" s="148" t="str">
        <f>'МП пр.5'!B881</f>
        <v>7N 0 01  S2100</v>
      </c>
      <c r="F1238" s="135"/>
      <c r="G1238" s="55">
        <f aca="true" t="shared" si="181" ref="G1238:H1240">G1239</f>
        <v>300</v>
      </c>
      <c r="H1238" s="55">
        <f t="shared" si="181"/>
        <v>197.6</v>
      </c>
      <c r="I1238" s="226">
        <f t="shared" si="176"/>
        <v>65.86666666666666</v>
      </c>
    </row>
    <row r="1239" spans="1:9" s="28" customFormat="1" ht="27.75" customHeight="1">
      <c r="A1239" s="27" t="str">
        <f>'МП пр.5'!A884</f>
        <v>Закупка товаров, работ и услуг для обеспечения государственных (муниципальных) нужд</v>
      </c>
      <c r="B1239" s="57" t="s">
        <v>423</v>
      </c>
      <c r="C1239" s="57" t="s">
        <v>72</v>
      </c>
      <c r="D1239" s="57" t="s">
        <v>67</v>
      </c>
      <c r="E1239" s="148" t="str">
        <f>'МП пр.5'!B884</f>
        <v>7N 0 01  S2100</v>
      </c>
      <c r="F1239" s="135" t="str">
        <f>'МП пр.5'!E884</f>
        <v>200</v>
      </c>
      <c r="G1239" s="55">
        <f t="shared" si="181"/>
        <v>300</v>
      </c>
      <c r="H1239" s="55">
        <f t="shared" si="181"/>
        <v>197.6</v>
      </c>
      <c r="I1239" s="226">
        <f t="shared" si="176"/>
        <v>65.86666666666666</v>
      </c>
    </row>
    <row r="1240" spans="1:9" s="28" customFormat="1" ht="24" customHeight="1">
      <c r="A1240" s="27" t="str">
        <f>'МП пр.5'!A885</f>
        <v>Иные закупки товаров, работ и услуг для обеспечения государственных и муниципальных нужд</v>
      </c>
      <c r="B1240" s="57" t="s">
        <v>423</v>
      </c>
      <c r="C1240" s="57" t="s">
        <v>72</v>
      </c>
      <c r="D1240" s="57" t="s">
        <v>67</v>
      </c>
      <c r="E1240" s="148" t="str">
        <f>'МП пр.5'!B885</f>
        <v>7N 0 01  S2100</v>
      </c>
      <c r="F1240" s="135" t="str">
        <f>'МП пр.5'!E885</f>
        <v>240</v>
      </c>
      <c r="G1240" s="55">
        <f t="shared" si="181"/>
        <v>300</v>
      </c>
      <c r="H1240" s="55">
        <f t="shared" si="181"/>
        <v>197.6</v>
      </c>
      <c r="I1240" s="226">
        <f t="shared" si="176"/>
        <v>65.86666666666666</v>
      </c>
    </row>
    <row r="1241" spans="1:9" s="28" customFormat="1" ht="24" customHeight="1">
      <c r="A1241" s="27" t="str">
        <f>'МП пр.5'!A886</f>
        <v>Прочая закупка товаров, работ и услуг для обеспечения государственных (муниципальных) нужд</v>
      </c>
      <c r="B1241" s="57" t="s">
        <v>423</v>
      </c>
      <c r="C1241" s="57" t="s">
        <v>72</v>
      </c>
      <c r="D1241" s="57" t="s">
        <v>67</v>
      </c>
      <c r="E1241" s="148" t="str">
        <f>'МП пр.5'!B886</f>
        <v>7N 0 01  S2100</v>
      </c>
      <c r="F1241" s="135" t="str">
        <f>'МП пр.5'!E886</f>
        <v>244</v>
      </c>
      <c r="G1241" s="55">
        <f>'МП пр.5'!G887</f>
        <v>300</v>
      </c>
      <c r="H1241" s="55">
        <f>'МП пр.5'!H887</f>
        <v>197.6</v>
      </c>
      <c r="I1241" s="226">
        <f t="shared" si="176"/>
        <v>65.86666666666666</v>
      </c>
    </row>
    <row r="1242" spans="1:9" s="28" customFormat="1" ht="24" customHeight="1">
      <c r="A1242" s="27" t="str">
        <f>'МП пр.5'!A888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1242" s="57" t="s">
        <v>423</v>
      </c>
      <c r="C1242" s="57" t="s">
        <v>72</v>
      </c>
      <c r="D1242" s="57" t="s">
        <v>67</v>
      </c>
      <c r="E1242" s="148" t="str">
        <f>'МП пр.5'!B888</f>
        <v>7U 0 00 00000</v>
      </c>
      <c r="F1242" s="135"/>
      <c r="G1242" s="55">
        <f>G1243</f>
        <v>175</v>
      </c>
      <c r="H1242" s="55">
        <f>H1243</f>
        <v>0</v>
      </c>
      <c r="I1242" s="226">
        <f t="shared" si="176"/>
        <v>0</v>
      </c>
    </row>
    <row r="1243" spans="1:9" s="28" customFormat="1" ht="12.75" customHeight="1">
      <c r="A1243" s="27" t="str">
        <f>'МП пр.5'!A889</f>
        <v>Основное мероприятие "Установка общедомовых приборов учета энергетических ресурсов "</v>
      </c>
      <c r="B1243" s="57" t="s">
        <v>423</v>
      </c>
      <c r="C1243" s="57" t="s">
        <v>72</v>
      </c>
      <c r="D1243" s="57" t="s">
        <v>67</v>
      </c>
      <c r="E1243" s="148" t="str">
        <f>'МП пр.5'!B889</f>
        <v>7U 0 01 00000</v>
      </c>
      <c r="F1243" s="135"/>
      <c r="G1243" s="55">
        <f>G1244+G1248</f>
        <v>175</v>
      </c>
      <c r="H1243" s="55">
        <f>H1244+H1248</f>
        <v>0</v>
      </c>
      <c r="I1243" s="226">
        <f t="shared" si="176"/>
        <v>0</v>
      </c>
    </row>
    <row r="1244" spans="1:9" s="28" customFormat="1" ht="24" customHeight="1">
      <c r="A1244" s="27" t="str">
        <f>'МП пр.5'!A890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1244" s="57" t="s">
        <v>423</v>
      </c>
      <c r="C1244" s="57" t="s">
        <v>72</v>
      </c>
      <c r="D1244" s="57" t="s">
        <v>67</v>
      </c>
      <c r="E1244" s="148" t="str">
        <f>'МП пр.5'!B890</f>
        <v>7U 0 01 73880</v>
      </c>
      <c r="F1244" s="135"/>
      <c r="G1244" s="55">
        <f aca="true" t="shared" si="182" ref="G1244:H1246">G1245</f>
        <v>166.7</v>
      </c>
      <c r="H1244" s="55">
        <f t="shared" si="182"/>
        <v>0</v>
      </c>
      <c r="I1244" s="226">
        <f t="shared" si="176"/>
        <v>0</v>
      </c>
    </row>
    <row r="1245" spans="1:9" s="28" customFormat="1" ht="27.75" customHeight="1">
      <c r="A1245" s="27" t="str">
        <f>'МП пр.5'!A893</f>
        <v>Закупка товаров, работ и услуг для обеспечения государственных (муниципальных) нужд</v>
      </c>
      <c r="B1245" s="57" t="s">
        <v>423</v>
      </c>
      <c r="C1245" s="57" t="s">
        <v>72</v>
      </c>
      <c r="D1245" s="57" t="s">
        <v>67</v>
      </c>
      <c r="E1245" s="148" t="str">
        <f>'МП пр.5'!B893</f>
        <v>7U 0 01 73880</v>
      </c>
      <c r="F1245" s="135" t="str">
        <f>'МП пр.5'!E893</f>
        <v>200</v>
      </c>
      <c r="G1245" s="55">
        <f t="shared" si="182"/>
        <v>166.7</v>
      </c>
      <c r="H1245" s="55">
        <f t="shared" si="182"/>
        <v>0</v>
      </c>
      <c r="I1245" s="226">
        <f t="shared" si="176"/>
        <v>0</v>
      </c>
    </row>
    <row r="1246" spans="1:9" s="28" customFormat="1" ht="26.25" customHeight="1">
      <c r="A1246" s="27" t="str">
        <f>'МП пр.5'!A894</f>
        <v>Иные закупки товаров, работ и услуг для обеспечения государственных и муниципальных нужд</v>
      </c>
      <c r="B1246" s="57" t="s">
        <v>423</v>
      </c>
      <c r="C1246" s="57" t="s">
        <v>72</v>
      </c>
      <c r="D1246" s="57" t="s">
        <v>67</v>
      </c>
      <c r="E1246" s="148" t="str">
        <f>'МП пр.5'!B894</f>
        <v>7U 0 01 73880</v>
      </c>
      <c r="F1246" s="135" t="str">
        <f>'МП пр.5'!E894</f>
        <v>240</v>
      </c>
      <c r="G1246" s="55">
        <f t="shared" si="182"/>
        <v>166.7</v>
      </c>
      <c r="H1246" s="55">
        <f t="shared" si="182"/>
        <v>0</v>
      </c>
      <c r="I1246" s="226">
        <f t="shared" si="176"/>
        <v>0</v>
      </c>
    </row>
    <row r="1247" spans="1:9" s="28" customFormat="1" ht="24" customHeight="1">
      <c r="A1247" s="27" t="str">
        <f>'МП пр.5'!A895</f>
        <v>Прочая закупка товаров, работ и услуг для обеспечения государственных (муниципальных) нужд</v>
      </c>
      <c r="B1247" s="57" t="s">
        <v>423</v>
      </c>
      <c r="C1247" s="57" t="s">
        <v>72</v>
      </c>
      <c r="D1247" s="57" t="s">
        <v>67</v>
      </c>
      <c r="E1247" s="148" t="str">
        <f>'МП пр.5'!B895</f>
        <v>7U 0 01 73880</v>
      </c>
      <c r="F1247" s="135" t="str">
        <f>'МП пр.5'!E895</f>
        <v>244</v>
      </c>
      <c r="G1247" s="55">
        <f>'МП пр.5'!G895</f>
        <v>166.7</v>
      </c>
      <c r="H1247" s="55">
        <f>'МП пр.5'!H895</f>
        <v>0</v>
      </c>
      <c r="I1247" s="226">
        <f t="shared" si="176"/>
        <v>0</v>
      </c>
    </row>
    <row r="1248" spans="1:9" s="28" customFormat="1" ht="24" customHeight="1">
      <c r="A1248" s="27" t="str">
        <f>'МП пр.5'!A897</f>
        <v>Софинансирование мероприятия  "Приобретение и монтаж общедомовых приборов учета энергетических ресурсов" </v>
      </c>
      <c r="B1248" s="57" t="s">
        <v>423</v>
      </c>
      <c r="C1248" s="57" t="s">
        <v>72</v>
      </c>
      <c r="D1248" s="57" t="s">
        <v>67</v>
      </c>
      <c r="E1248" s="148" t="str">
        <f>'МП пр.5'!B897</f>
        <v>7U 0 01 S3880</v>
      </c>
      <c r="F1248" s="135"/>
      <c r="G1248" s="55">
        <f aca="true" t="shared" si="183" ref="G1248:H1250">G1249</f>
        <v>8.3</v>
      </c>
      <c r="H1248" s="55">
        <f t="shared" si="183"/>
        <v>0</v>
      </c>
      <c r="I1248" s="226">
        <f t="shared" si="176"/>
        <v>0</v>
      </c>
    </row>
    <row r="1249" spans="1:9" s="28" customFormat="1" ht="38.25" customHeight="1">
      <c r="A1249" s="27" t="str">
        <f>'МП пр.5'!A900</f>
        <v>Закупка товаров, работ и услуг для обеспечения государственных (муниципальных) нужд</v>
      </c>
      <c r="B1249" s="57" t="s">
        <v>423</v>
      </c>
      <c r="C1249" s="57" t="s">
        <v>72</v>
      </c>
      <c r="D1249" s="57" t="s">
        <v>67</v>
      </c>
      <c r="E1249" s="148" t="str">
        <f>'МП пр.5'!B900</f>
        <v>7U 0 01 S3880</v>
      </c>
      <c r="F1249" s="135" t="str">
        <f>'МП пр.5'!E900</f>
        <v>200</v>
      </c>
      <c r="G1249" s="55">
        <f t="shared" si="183"/>
        <v>8.3</v>
      </c>
      <c r="H1249" s="55">
        <f t="shared" si="183"/>
        <v>0</v>
      </c>
      <c r="I1249" s="226">
        <f t="shared" si="176"/>
        <v>0</v>
      </c>
    </row>
    <row r="1250" spans="1:9" s="28" customFormat="1" ht="24" customHeight="1">
      <c r="A1250" s="27" t="str">
        <f>'МП пр.5'!A901</f>
        <v>Иные закупки товаров, работ и услуг для обеспечения государственных и муниципальных нужд</v>
      </c>
      <c r="B1250" s="57" t="s">
        <v>423</v>
      </c>
      <c r="C1250" s="57" t="s">
        <v>72</v>
      </c>
      <c r="D1250" s="57" t="s">
        <v>67</v>
      </c>
      <c r="E1250" s="148" t="str">
        <f>'МП пр.5'!B901</f>
        <v>7U 0 01 S3880</v>
      </c>
      <c r="F1250" s="135" t="str">
        <f>'МП пр.5'!E901</f>
        <v>240</v>
      </c>
      <c r="G1250" s="55">
        <f t="shared" si="183"/>
        <v>8.3</v>
      </c>
      <c r="H1250" s="55">
        <f t="shared" si="183"/>
        <v>0</v>
      </c>
      <c r="I1250" s="226">
        <f t="shared" si="176"/>
        <v>0</v>
      </c>
    </row>
    <row r="1251" spans="1:9" s="28" customFormat="1" ht="24" customHeight="1">
      <c r="A1251" s="27" t="str">
        <f>'МП пр.5'!A902</f>
        <v>Прочая закупка товаров, работ и услуг для обеспечения государственных (муниципальных) нужд</v>
      </c>
      <c r="B1251" s="57" t="s">
        <v>423</v>
      </c>
      <c r="C1251" s="57" t="s">
        <v>72</v>
      </c>
      <c r="D1251" s="57" t="s">
        <v>67</v>
      </c>
      <c r="E1251" s="148" t="str">
        <f>'МП пр.5'!B902</f>
        <v>7U 0 01 S3880</v>
      </c>
      <c r="F1251" s="135" t="str">
        <f>'МП пр.5'!E902</f>
        <v>244</v>
      </c>
      <c r="G1251" s="55">
        <f>'МП пр.5'!G902</f>
        <v>8.3</v>
      </c>
      <c r="H1251" s="55">
        <f>'МП пр.5'!H902</f>
        <v>0</v>
      </c>
      <c r="I1251" s="226">
        <f t="shared" si="176"/>
        <v>0</v>
      </c>
    </row>
    <row r="1252" spans="1:9" ht="12.75">
      <c r="A1252" s="27" t="s">
        <v>213</v>
      </c>
      <c r="B1252" s="57" t="s">
        <v>423</v>
      </c>
      <c r="C1252" s="57" t="s">
        <v>72</v>
      </c>
      <c r="D1252" s="57" t="s">
        <v>67</v>
      </c>
      <c r="E1252" s="56" t="s">
        <v>224</v>
      </c>
      <c r="F1252" s="56"/>
      <c r="G1252" s="55">
        <f>G1253</f>
        <v>6084.2</v>
      </c>
      <c r="H1252" s="55">
        <f>H1253</f>
        <v>3760.4</v>
      </c>
      <c r="I1252" s="226">
        <f t="shared" si="176"/>
        <v>61.80598928371849</v>
      </c>
    </row>
    <row r="1253" spans="1:9" ht="12.75">
      <c r="A1253" s="27" t="s">
        <v>275</v>
      </c>
      <c r="B1253" s="57" t="s">
        <v>423</v>
      </c>
      <c r="C1253" s="57" t="s">
        <v>72</v>
      </c>
      <c r="D1253" s="57" t="s">
        <v>67</v>
      </c>
      <c r="E1253" s="56" t="s">
        <v>396</v>
      </c>
      <c r="F1253" s="56"/>
      <c r="G1253" s="55">
        <f>G1254+G1258</f>
        <v>6084.2</v>
      </c>
      <c r="H1253" s="55">
        <f>H1254+H1258</f>
        <v>3760.4</v>
      </c>
      <c r="I1253" s="226">
        <f t="shared" si="176"/>
        <v>61.80598928371849</v>
      </c>
    </row>
    <row r="1254" spans="1:9" ht="26.25">
      <c r="A1254" s="27" t="s">
        <v>397</v>
      </c>
      <c r="B1254" s="57" t="s">
        <v>423</v>
      </c>
      <c r="C1254" s="57" t="s">
        <v>72</v>
      </c>
      <c r="D1254" s="57" t="s">
        <v>67</v>
      </c>
      <c r="E1254" s="56" t="s">
        <v>398</v>
      </c>
      <c r="F1254" s="56"/>
      <c r="G1254" s="55">
        <f aca="true" t="shared" si="184" ref="G1254:H1256">G1255</f>
        <v>2620.2</v>
      </c>
      <c r="H1254" s="55">
        <f t="shared" si="184"/>
        <v>1995.7</v>
      </c>
      <c r="I1254" s="226">
        <f t="shared" si="176"/>
        <v>76.16594153118083</v>
      </c>
    </row>
    <row r="1255" spans="1:9" ht="12.75">
      <c r="A1255" s="27" t="s">
        <v>129</v>
      </c>
      <c r="B1255" s="57" t="s">
        <v>423</v>
      </c>
      <c r="C1255" s="57" t="s">
        <v>72</v>
      </c>
      <c r="D1255" s="57" t="s">
        <v>67</v>
      </c>
      <c r="E1255" s="56" t="s">
        <v>398</v>
      </c>
      <c r="F1255" s="56" t="s">
        <v>130</v>
      </c>
      <c r="G1255" s="55">
        <f t="shared" si="184"/>
        <v>2620.2</v>
      </c>
      <c r="H1255" s="55">
        <f t="shared" si="184"/>
        <v>1995.7</v>
      </c>
      <c r="I1255" s="226">
        <f t="shared" si="176"/>
        <v>76.16594153118083</v>
      </c>
    </row>
    <row r="1256" spans="1:9" s="28" customFormat="1" ht="39">
      <c r="A1256" s="27" t="s">
        <v>165</v>
      </c>
      <c r="B1256" s="57" t="s">
        <v>423</v>
      </c>
      <c r="C1256" s="57" t="s">
        <v>72</v>
      </c>
      <c r="D1256" s="57" t="s">
        <v>67</v>
      </c>
      <c r="E1256" s="56" t="s">
        <v>398</v>
      </c>
      <c r="F1256" s="56" t="s">
        <v>131</v>
      </c>
      <c r="G1256" s="55">
        <f t="shared" si="184"/>
        <v>2620.2</v>
      </c>
      <c r="H1256" s="55">
        <f t="shared" si="184"/>
        <v>1995.7</v>
      </c>
      <c r="I1256" s="226">
        <f t="shared" si="176"/>
        <v>76.16594153118083</v>
      </c>
    </row>
    <row r="1257" spans="1:9" s="28" customFormat="1" ht="30.75" customHeight="1">
      <c r="A1257" s="27" t="s">
        <v>621</v>
      </c>
      <c r="B1257" s="57" t="s">
        <v>423</v>
      </c>
      <c r="C1257" s="57" t="s">
        <v>72</v>
      </c>
      <c r="D1257" s="57" t="s">
        <v>67</v>
      </c>
      <c r="E1257" s="56" t="s">
        <v>398</v>
      </c>
      <c r="F1257" s="56" t="s">
        <v>620</v>
      </c>
      <c r="G1257" s="55">
        <f>3084.2-464</f>
        <v>2620.2</v>
      </c>
      <c r="H1257" s="55">
        <v>1995.7</v>
      </c>
      <c r="I1257" s="226">
        <f t="shared" si="176"/>
        <v>76.16594153118083</v>
      </c>
    </row>
    <row r="1258" spans="1:9" ht="12.75">
      <c r="A1258" s="27" t="s">
        <v>294</v>
      </c>
      <c r="B1258" s="57" t="s">
        <v>423</v>
      </c>
      <c r="C1258" s="57" t="s">
        <v>72</v>
      </c>
      <c r="D1258" s="57" t="s">
        <v>67</v>
      </c>
      <c r="E1258" s="56" t="s">
        <v>399</v>
      </c>
      <c r="F1258" s="56"/>
      <c r="G1258" s="55">
        <f aca="true" t="shared" si="185" ref="G1258:H1260">G1259</f>
        <v>3464</v>
      </c>
      <c r="H1258" s="55">
        <f t="shared" si="185"/>
        <v>1764.7</v>
      </c>
      <c r="I1258" s="226">
        <f t="shared" si="176"/>
        <v>50.94399538106236</v>
      </c>
    </row>
    <row r="1259" spans="1:9" ht="26.25">
      <c r="A1259" s="27" t="s">
        <v>622</v>
      </c>
      <c r="B1259" s="57" t="s">
        <v>423</v>
      </c>
      <c r="C1259" s="57" t="s">
        <v>72</v>
      </c>
      <c r="D1259" s="57" t="s">
        <v>67</v>
      </c>
      <c r="E1259" s="56" t="s">
        <v>399</v>
      </c>
      <c r="F1259" s="56" t="s">
        <v>105</v>
      </c>
      <c r="G1259" s="55">
        <f t="shared" si="185"/>
        <v>3464</v>
      </c>
      <c r="H1259" s="55">
        <f t="shared" si="185"/>
        <v>1764.7</v>
      </c>
      <c r="I1259" s="226">
        <f t="shared" si="176"/>
        <v>50.94399538106236</v>
      </c>
    </row>
    <row r="1260" spans="1:9" ht="26.25">
      <c r="A1260" s="27" t="s">
        <v>99</v>
      </c>
      <c r="B1260" s="57" t="s">
        <v>423</v>
      </c>
      <c r="C1260" s="57" t="s">
        <v>72</v>
      </c>
      <c r="D1260" s="57" t="s">
        <v>67</v>
      </c>
      <c r="E1260" s="56" t="s">
        <v>399</v>
      </c>
      <c r="F1260" s="56" t="s">
        <v>100</v>
      </c>
      <c r="G1260" s="55">
        <f t="shared" si="185"/>
        <v>3464</v>
      </c>
      <c r="H1260" s="55">
        <f t="shared" si="185"/>
        <v>1764.7</v>
      </c>
      <c r="I1260" s="226">
        <f t="shared" si="176"/>
        <v>50.94399538106236</v>
      </c>
    </row>
    <row r="1261" spans="1:9" ht="26.25">
      <c r="A1261" s="27" t="s">
        <v>101</v>
      </c>
      <c r="B1261" s="57" t="s">
        <v>423</v>
      </c>
      <c r="C1261" s="57" t="s">
        <v>72</v>
      </c>
      <c r="D1261" s="57" t="s">
        <v>67</v>
      </c>
      <c r="E1261" s="56" t="s">
        <v>399</v>
      </c>
      <c r="F1261" s="56" t="s">
        <v>102</v>
      </c>
      <c r="G1261" s="55">
        <f>3000+464</f>
        <v>3464</v>
      </c>
      <c r="H1261" s="55">
        <v>1764.7</v>
      </c>
      <c r="I1261" s="226">
        <f t="shared" si="176"/>
        <v>50.94399538106236</v>
      </c>
    </row>
    <row r="1262" spans="1:9" ht="12.75">
      <c r="A1262" s="58" t="s">
        <v>214</v>
      </c>
      <c r="B1262" s="59" t="s">
        <v>423</v>
      </c>
      <c r="C1262" s="59" t="s">
        <v>72</v>
      </c>
      <c r="D1262" s="59" t="s">
        <v>70</v>
      </c>
      <c r="E1262" s="60"/>
      <c r="F1262" s="60"/>
      <c r="G1262" s="61">
        <f>G1263+G1295+G1285</f>
        <v>14455</v>
      </c>
      <c r="H1262" s="61">
        <f>H1263+H1295+H1285</f>
        <v>3293.2</v>
      </c>
      <c r="I1262" s="228">
        <f t="shared" si="176"/>
        <v>22.7824282255275</v>
      </c>
    </row>
    <row r="1263" spans="1:9" ht="24.75" customHeight="1">
      <c r="A1263" s="27" t="s">
        <v>599</v>
      </c>
      <c r="B1263" s="57" t="s">
        <v>423</v>
      </c>
      <c r="C1263" s="57" t="s">
        <v>72</v>
      </c>
      <c r="D1263" s="57" t="s">
        <v>70</v>
      </c>
      <c r="E1263" s="148" t="s">
        <v>600</v>
      </c>
      <c r="F1263" s="56"/>
      <c r="G1263" s="55">
        <f>G1264</f>
        <v>8705.5</v>
      </c>
      <c r="H1263" s="55">
        <f>H1264</f>
        <v>2295.7</v>
      </c>
      <c r="I1263" s="226">
        <f t="shared" si="176"/>
        <v>26.37068519901212</v>
      </c>
    </row>
    <row r="1264" spans="1:9" ht="12.75">
      <c r="A1264" s="140" t="s">
        <v>286</v>
      </c>
      <c r="B1264" s="57" t="s">
        <v>423</v>
      </c>
      <c r="C1264" s="57" t="s">
        <v>72</v>
      </c>
      <c r="D1264" s="57" t="s">
        <v>70</v>
      </c>
      <c r="E1264" s="148" t="s">
        <v>601</v>
      </c>
      <c r="F1264" s="56"/>
      <c r="G1264" s="55">
        <f>G1273+G1277+G1281+G1265+G1269</f>
        <v>8705.5</v>
      </c>
      <c r="H1264" s="55">
        <f>H1273+H1277+H1281+H1265+H1269</f>
        <v>2295.7</v>
      </c>
      <c r="I1264" s="226">
        <f t="shared" si="176"/>
        <v>26.37068519901212</v>
      </c>
    </row>
    <row r="1265" spans="1:9" ht="26.25">
      <c r="A1265" s="27" t="s">
        <v>602</v>
      </c>
      <c r="B1265" s="57" t="s">
        <v>423</v>
      </c>
      <c r="C1265" s="57" t="s">
        <v>72</v>
      </c>
      <c r="D1265" s="57" t="s">
        <v>70</v>
      </c>
      <c r="E1265" s="148" t="s">
        <v>603</v>
      </c>
      <c r="F1265" s="56"/>
      <c r="G1265" s="55">
        <f aca="true" t="shared" si="186" ref="G1265:H1267">G1266</f>
        <v>4602.9</v>
      </c>
      <c r="H1265" s="55">
        <f t="shared" si="186"/>
        <v>0</v>
      </c>
      <c r="I1265" s="226">
        <f t="shared" si="176"/>
        <v>0</v>
      </c>
    </row>
    <row r="1266" spans="1:9" ht="26.25">
      <c r="A1266" s="27" t="s">
        <v>622</v>
      </c>
      <c r="B1266" s="57" t="s">
        <v>423</v>
      </c>
      <c r="C1266" s="57" t="s">
        <v>72</v>
      </c>
      <c r="D1266" s="57" t="s">
        <v>70</v>
      </c>
      <c r="E1266" s="148" t="s">
        <v>603</v>
      </c>
      <c r="F1266" s="56" t="s">
        <v>105</v>
      </c>
      <c r="G1266" s="55">
        <f t="shared" si="186"/>
        <v>4602.9</v>
      </c>
      <c r="H1266" s="55">
        <f t="shared" si="186"/>
        <v>0</v>
      </c>
      <c r="I1266" s="226">
        <f t="shared" si="176"/>
        <v>0</v>
      </c>
    </row>
    <row r="1267" spans="1:9" ht="26.25">
      <c r="A1267" s="27" t="s">
        <v>99</v>
      </c>
      <c r="B1267" s="57" t="s">
        <v>423</v>
      </c>
      <c r="C1267" s="57" t="s">
        <v>72</v>
      </c>
      <c r="D1267" s="57" t="s">
        <v>70</v>
      </c>
      <c r="E1267" s="148" t="s">
        <v>603</v>
      </c>
      <c r="F1267" s="56" t="s">
        <v>100</v>
      </c>
      <c r="G1267" s="55">
        <f t="shared" si="186"/>
        <v>4602.9</v>
      </c>
      <c r="H1267" s="55">
        <f t="shared" si="186"/>
        <v>0</v>
      </c>
      <c r="I1267" s="226">
        <f t="shared" si="176"/>
        <v>0</v>
      </c>
    </row>
    <row r="1268" spans="1:9" ht="26.25">
      <c r="A1268" s="27" t="s">
        <v>101</v>
      </c>
      <c r="B1268" s="57" t="s">
        <v>423</v>
      </c>
      <c r="C1268" s="57" t="s">
        <v>72</v>
      </c>
      <c r="D1268" s="57" t="s">
        <v>70</v>
      </c>
      <c r="E1268" s="148" t="s">
        <v>603</v>
      </c>
      <c r="F1268" s="56" t="s">
        <v>102</v>
      </c>
      <c r="G1268" s="55">
        <f>'МП пр.5'!G787</f>
        <v>4602.9</v>
      </c>
      <c r="H1268" s="55">
        <f>'МП пр.5'!H787</f>
        <v>0</v>
      </c>
      <c r="I1268" s="226">
        <f t="shared" si="176"/>
        <v>0</v>
      </c>
    </row>
    <row r="1269" spans="1:9" ht="26.25">
      <c r="A1269" s="27" t="s">
        <v>604</v>
      </c>
      <c r="B1269" s="57" t="s">
        <v>423</v>
      </c>
      <c r="C1269" s="57" t="s">
        <v>72</v>
      </c>
      <c r="D1269" s="57" t="s">
        <v>70</v>
      </c>
      <c r="E1269" s="148" t="s">
        <v>605</v>
      </c>
      <c r="F1269" s="56"/>
      <c r="G1269" s="55">
        <f aca="true" t="shared" si="187" ref="G1269:H1271">G1270</f>
        <v>100</v>
      </c>
      <c r="H1269" s="55">
        <f t="shared" si="187"/>
        <v>0</v>
      </c>
      <c r="I1269" s="226">
        <f t="shared" si="176"/>
        <v>0</v>
      </c>
    </row>
    <row r="1270" spans="1:9" ht="26.25">
      <c r="A1270" s="27" t="s">
        <v>622</v>
      </c>
      <c r="B1270" s="57" t="s">
        <v>423</v>
      </c>
      <c r="C1270" s="57" t="s">
        <v>72</v>
      </c>
      <c r="D1270" s="57" t="s">
        <v>70</v>
      </c>
      <c r="E1270" s="148" t="s">
        <v>605</v>
      </c>
      <c r="F1270" s="56" t="s">
        <v>105</v>
      </c>
      <c r="G1270" s="55">
        <f t="shared" si="187"/>
        <v>100</v>
      </c>
      <c r="H1270" s="55">
        <f t="shared" si="187"/>
        <v>0</v>
      </c>
      <c r="I1270" s="226">
        <f t="shared" si="176"/>
        <v>0</v>
      </c>
    </row>
    <row r="1271" spans="1:9" ht="26.25">
      <c r="A1271" s="27" t="s">
        <v>99</v>
      </c>
      <c r="B1271" s="57" t="s">
        <v>423</v>
      </c>
      <c r="C1271" s="57" t="s">
        <v>72</v>
      </c>
      <c r="D1271" s="57" t="s">
        <v>70</v>
      </c>
      <c r="E1271" s="148" t="s">
        <v>605</v>
      </c>
      <c r="F1271" s="56" t="s">
        <v>100</v>
      </c>
      <c r="G1271" s="55">
        <f t="shared" si="187"/>
        <v>100</v>
      </c>
      <c r="H1271" s="55">
        <f t="shared" si="187"/>
        <v>0</v>
      </c>
      <c r="I1271" s="226">
        <f t="shared" si="176"/>
        <v>0</v>
      </c>
    </row>
    <row r="1272" spans="1:9" ht="26.25">
      <c r="A1272" s="27" t="s">
        <v>101</v>
      </c>
      <c r="B1272" s="57" t="s">
        <v>423</v>
      </c>
      <c r="C1272" s="57" t="s">
        <v>72</v>
      </c>
      <c r="D1272" s="57" t="s">
        <v>70</v>
      </c>
      <c r="E1272" s="148" t="s">
        <v>605</v>
      </c>
      <c r="F1272" s="56" t="s">
        <v>102</v>
      </c>
      <c r="G1272" s="55">
        <f>'МП пр.5'!G794</f>
        <v>100</v>
      </c>
      <c r="H1272" s="55">
        <f>'МП пр.5'!H794</f>
        <v>0</v>
      </c>
      <c r="I1272" s="226">
        <f aca="true" t="shared" si="188" ref="I1272:I1335">H1272/G1272*100</f>
        <v>0</v>
      </c>
    </row>
    <row r="1273" spans="1:9" ht="12.75">
      <c r="A1273" s="27" t="s">
        <v>606</v>
      </c>
      <c r="B1273" s="57" t="s">
        <v>423</v>
      </c>
      <c r="C1273" s="57" t="s">
        <v>72</v>
      </c>
      <c r="D1273" s="57" t="s">
        <v>70</v>
      </c>
      <c r="E1273" s="148" t="s">
        <v>607</v>
      </c>
      <c r="F1273" s="56"/>
      <c r="G1273" s="55">
        <f aca="true" t="shared" si="189" ref="G1273:H1275">G1274</f>
        <v>2706</v>
      </c>
      <c r="H1273" s="55">
        <f t="shared" si="189"/>
        <v>1440.3</v>
      </c>
      <c r="I1273" s="226">
        <f t="shared" si="188"/>
        <v>53.22616407982261</v>
      </c>
    </row>
    <row r="1274" spans="1:9" ht="26.25">
      <c r="A1274" s="27" t="s">
        <v>622</v>
      </c>
      <c r="B1274" s="57" t="s">
        <v>423</v>
      </c>
      <c r="C1274" s="57" t="s">
        <v>72</v>
      </c>
      <c r="D1274" s="57" t="s">
        <v>70</v>
      </c>
      <c r="E1274" s="148" t="s">
        <v>607</v>
      </c>
      <c r="F1274" s="56" t="s">
        <v>105</v>
      </c>
      <c r="G1274" s="55">
        <f t="shared" si="189"/>
        <v>2706</v>
      </c>
      <c r="H1274" s="55">
        <f t="shared" si="189"/>
        <v>1440.3</v>
      </c>
      <c r="I1274" s="226">
        <f t="shared" si="188"/>
        <v>53.22616407982261</v>
      </c>
    </row>
    <row r="1275" spans="1:9" ht="26.25">
      <c r="A1275" s="27" t="s">
        <v>99</v>
      </c>
      <c r="B1275" s="57" t="s">
        <v>423</v>
      </c>
      <c r="C1275" s="57" t="s">
        <v>72</v>
      </c>
      <c r="D1275" s="57" t="s">
        <v>70</v>
      </c>
      <c r="E1275" s="148" t="s">
        <v>607</v>
      </c>
      <c r="F1275" s="56" t="s">
        <v>100</v>
      </c>
      <c r="G1275" s="55">
        <f t="shared" si="189"/>
        <v>2706</v>
      </c>
      <c r="H1275" s="55">
        <f t="shared" si="189"/>
        <v>1440.3</v>
      </c>
      <c r="I1275" s="226">
        <f t="shared" si="188"/>
        <v>53.22616407982261</v>
      </c>
    </row>
    <row r="1276" spans="1:9" ht="26.25">
      <c r="A1276" s="27" t="s">
        <v>101</v>
      </c>
      <c r="B1276" s="57" t="s">
        <v>423</v>
      </c>
      <c r="C1276" s="57" t="s">
        <v>72</v>
      </c>
      <c r="D1276" s="57" t="s">
        <v>70</v>
      </c>
      <c r="E1276" s="148" t="s">
        <v>607</v>
      </c>
      <c r="F1276" s="56" t="s">
        <v>102</v>
      </c>
      <c r="G1276" s="55">
        <f>'МП пр.5'!G801</f>
        <v>2706</v>
      </c>
      <c r="H1276" s="55">
        <f>'МП пр.5'!H801</f>
        <v>1440.3</v>
      </c>
      <c r="I1276" s="226">
        <f t="shared" si="188"/>
        <v>53.22616407982261</v>
      </c>
    </row>
    <row r="1277" spans="1:9" ht="12.75">
      <c r="A1277" s="27" t="s">
        <v>608</v>
      </c>
      <c r="B1277" s="57" t="s">
        <v>423</v>
      </c>
      <c r="C1277" s="57" t="s">
        <v>72</v>
      </c>
      <c r="D1277" s="57" t="s">
        <v>70</v>
      </c>
      <c r="E1277" s="148" t="s">
        <v>609</v>
      </c>
      <c r="F1277" s="56"/>
      <c r="G1277" s="55">
        <f>G1279</f>
        <v>996.6</v>
      </c>
      <c r="H1277" s="55">
        <f>H1279</f>
        <v>733.8</v>
      </c>
      <c r="I1277" s="226">
        <f t="shared" si="188"/>
        <v>73.630343166767</v>
      </c>
    </row>
    <row r="1278" spans="1:9" ht="26.25">
      <c r="A1278" s="27" t="s">
        <v>622</v>
      </c>
      <c r="B1278" s="57" t="s">
        <v>423</v>
      </c>
      <c r="C1278" s="57" t="s">
        <v>72</v>
      </c>
      <c r="D1278" s="57" t="s">
        <v>70</v>
      </c>
      <c r="E1278" s="148" t="s">
        <v>609</v>
      </c>
      <c r="F1278" s="56" t="s">
        <v>105</v>
      </c>
      <c r="G1278" s="55">
        <f>G1279</f>
        <v>996.6</v>
      </c>
      <c r="H1278" s="55">
        <f>H1279</f>
        <v>733.8</v>
      </c>
      <c r="I1278" s="226">
        <f t="shared" si="188"/>
        <v>73.630343166767</v>
      </c>
    </row>
    <row r="1279" spans="1:9" ht="26.25">
      <c r="A1279" s="27" t="s">
        <v>99</v>
      </c>
      <c r="B1279" s="57" t="s">
        <v>423</v>
      </c>
      <c r="C1279" s="57" t="s">
        <v>72</v>
      </c>
      <c r="D1279" s="57" t="s">
        <v>70</v>
      </c>
      <c r="E1279" s="148" t="s">
        <v>609</v>
      </c>
      <c r="F1279" s="56" t="s">
        <v>100</v>
      </c>
      <c r="G1279" s="55">
        <f>G1280</f>
        <v>996.6</v>
      </c>
      <c r="H1279" s="55">
        <f>H1280</f>
        <v>733.8</v>
      </c>
      <c r="I1279" s="226">
        <f t="shared" si="188"/>
        <v>73.630343166767</v>
      </c>
    </row>
    <row r="1280" spans="1:9" ht="26.25">
      <c r="A1280" s="27" t="s">
        <v>101</v>
      </c>
      <c r="B1280" s="57" t="s">
        <v>423</v>
      </c>
      <c r="C1280" s="57" t="s">
        <v>72</v>
      </c>
      <c r="D1280" s="57" t="s">
        <v>70</v>
      </c>
      <c r="E1280" s="148" t="s">
        <v>609</v>
      </c>
      <c r="F1280" s="56" t="s">
        <v>102</v>
      </c>
      <c r="G1280" s="55">
        <f>'МП пр.5'!G808</f>
        <v>996.6</v>
      </c>
      <c r="H1280" s="55">
        <f>'МП пр.5'!H808</f>
        <v>733.8</v>
      </c>
      <c r="I1280" s="226">
        <f t="shared" si="188"/>
        <v>73.630343166767</v>
      </c>
    </row>
    <row r="1281" spans="1:9" ht="12.75">
      <c r="A1281" s="27" t="s">
        <v>610</v>
      </c>
      <c r="B1281" s="57" t="s">
        <v>423</v>
      </c>
      <c r="C1281" s="57" t="s">
        <v>72</v>
      </c>
      <c r="D1281" s="57" t="s">
        <v>70</v>
      </c>
      <c r="E1281" s="148" t="s">
        <v>611</v>
      </c>
      <c r="F1281" s="56"/>
      <c r="G1281" s="55">
        <f aca="true" t="shared" si="190" ref="G1281:H1283">G1282</f>
        <v>300</v>
      </c>
      <c r="H1281" s="55">
        <f t="shared" si="190"/>
        <v>121.6</v>
      </c>
      <c r="I1281" s="226">
        <f t="shared" si="188"/>
        <v>40.53333333333333</v>
      </c>
    </row>
    <row r="1282" spans="1:9" ht="26.25">
      <c r="A1282" s="27" t="s">
        <v>622</v>
      </c>
      <c r="B1282" s="57" t="s">
        <v>423</v>
      </c>
      <c r="C1282" s="57" t="s">
        <v>72</v>
      </c>
      <c r="D1282" s="57" t="s">
        <v>70</v>
      </c>
      <c r="E1282" s="148" t="s">
        <v>611</v>
      </c>
      <c r="F1282" s="56" t="s">
        <v>105</v>
      </c>
      <c r="G1282" s="55">
        <f t="shared" si="190"/>
        <v>300</v>
      </c>
      <c r="H1282" s="55">
        <f t="shared" si="190"/>
        <v>121.6</v>
      </c>
      <c r="I1282" s="226">
        <f t="shared" si="188"/>
        <v>40.53333333333333</v>
      </c>
    </row>
    <row r="1283" spans="1:9" ht="26.25">
      <c r="A1283" s="27" t="s">
        <v>99</v>
      </c>
      <c r="B1283" s="57" t="s">
        <v>423</v>
      </c>
      <c r="C1283" s="57" t="s">
        <v>72</v>
      </c>
      <c r="D1283" s="57" t="s">
        <v>70</v>
      </c>
      <c r="E1283" s="148" t="s">
        <v>611</v>
      </c>
      <c r="F1283" s="56" t="s">
        <v>100</v>
      </c>
      <c r="G1283" s="55">
        <f t="shared" si="190"/>
        <v>300</v>
      </c>
      <c r="H1283" s="55">
        <f t="shared" si="190"/>
        <v>121.6</v>
      </c>
      <c r="I1283" s="226">
        <f t="shared" si="188"/>
        <v>40.53333333333333</v>
      </c>
    </row>
    <row r="1284" spans="1:9" ht="26.25">
      <c r="A1284" s="27" t="s">
        <v>101</v>
      </c>
      <c r="B1284" s="57" t="s">
        <v>423</v>
      </c>
      <c r="C1284" s="57" t="s">
        <v>72</v>
      </c>
      <c r="D1284" s="57" t="s">
        <v>70</v>
      </c>
      <c r="E1284" s="148" t="s">
        <v>611</v>
      </c>
      <c r="F1284" s="56" t="s">
        <v>102</v>
      </c>
      <c r="G1284" s="55">
        <f>'МП пр.5'!G815</f>
        <v>300</v>
      </c>
      <c r="H1284" s="55">
        <f>'МП пр.5'!H815</f>
        <v>121.6</v>
      </c>
      <c r="I1284" s="226">
        <f t="shared" si="188"/>
        <v>40.53333333333333</v>
      </c>
    </row>
    <row r="1285" spans="1:9" ht="26.25" customHeight="1">
      <c r="A1285" s="27" t="str">
        <f>'МП пр.5'!A904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1285" s="57" t="s">
        <v>423</v>
      </c>
      <c r="C1285" s="57" t="s">
        <v>72</v>
      </c>
      <c r="D1285" s="57" t="s">
        <v>70</v>
      </c>
      <c r="E1285" s="148" t="str">
        <f>'МП пр.5'!B904</f>
        <v>7К 0 00 00000</v>
      </c>
      <c r="F1285" s="135"/>
      <c r="G1285" s="55">
        <f>G1286</f>
        <v>2372.5</v>
      </c>
      <c r="H1285" s="55">
        <f>H1286</f>
        <v>474.5</v>
      </c>
      <c r="I1285" s="226">
        <f t="shared" si="188"/>
        <v>20</v>
      </c>
    </row>
    <row r="1286" spans="1:9" ht="26.25" customHeight="1">
      <c r="A1286" s="27" t="str">
        <f>'МП пр.5'!A905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286" s="57" t="s">
        <v>423</v>
      </c>
      <c r="C1286" s="57" t="s">
        <v>72</v>
      </c>
      <c r="D1286" s="57" t="s">
        <v>70</v>
      </c>
      <c r="E1286" s="148" t="str">
        <f>'МП пр.5'!B905</f>
        <v>7К 0 01 00000</v>
      </c>
      <c r="F1286" s="135"/>
      <c r="G1286" s="55">
        <f>G1287+G1291</f>
        <v>2372.5</v>
      </c>
      <c r="H1286" s="55">
        <f>H1287+H1291</f>
        <v>474.5</v>
      </c>
      <c r="I1286" s="226">
        <f t="shared" si="188"/>
        <v>20</v>
      </c>
    </row>
    <row r="1287" spans="1:9" ht="41.25" customHeight="1">
      <c r="A1287" s="27" t="str">
        <f>'МП пр.5'!A906</f>
        <v>Формирование современной городской среды при реализации проектов благоустройства территорий муниципальных образований  </v>
      </c>
      <c r="B1287" s="57" t="s">
        <v>423</v>
      </c>
      <c r="C1287" s="57" t="s">
        <v>72</v>
      </c>
      <c r="D1287" s="57" t="s">
        <v>70</v>
      </c>
      <c r="E1287" s="148" t="str">
        <f>'МП пр.5'!B906</f>
        <v>7К 0 01 R5550</v>
      </c>
      <c r="F1287" s="135"/>
      <c r="G1287" s="55">
        <f aca="true" t="shared" si="191" ref="G1287:H1289">G1288</f>
        <v>2325.5</v>
      </c>
      <c r="H1287" s="55">
        <f t="shared" si="191"/>
        <v>474.5</v>
      </c>
      <c r="I1287" s="226">
        <f t="shared" si="188"/>
        <v>20.40421414749516</v>
      </c>
    </row>
    <row r="1288" spans="1:9" ht="26.25">
      <c r="A1288" s="27" t="str">
        <f>'МП пр.5'!A909</f>
        <v>Закупка товаров, работ и услуг для обеспечения государственных (муниципальных) нужд</v>
      </c>
      <c r="B1288" s="57" t="s">
        <v>423</v>
      </c>
      <c r="C1288" s="57" t="s">
        <v>72</v>
      </c>
      <c r="D1288" s="57" t="s">
        <v>70</v>
      </c>
      <c r="E1288" s="148" t="str">
        <f>'МП пр.5'!B909</f>
        <v>7К 0 01 R5550</v>
      </c>
      <c r="F1288" s="135" t="str">
        <f>'МП пр.5'!E909</f>
        <v>200</v>
      </c>
      <c r="G1288" s="55">
        <f t="shared" si="191"/>
        <v>2325.5</v>
      </c>
      <c r="H1288" s="55">
        <f t="shared" si="191"/>
        <v>474.5</v>
      </c>
      <c r="I1288" s="226">
        <f t="shared" si="188"/>
        <v>20.40421414749516</v>
      </c>
    </row>
    <row r="1289" spans="1:9" ht="26.25">
      <c r="A1289" s="27" t="str">
        <f>'МП пр.5'!A910</f>
        <v>Иные закупки товаров, работ и услуг для обеспечения государственных и муниципальных нужд</v>
      </c>
      <c r="B1289" s="57" t="s">
        <v>423</v>
      </c>
      <c r="C1289" s="57" t="s">
        <v>72</v>
      </c>
      <c r="D1289" s="57" t="s">
        <v>70</v>
      </c>
      <c r="E1289" s="148" t="str">
        <f>'МП пр.5'!B910</f>
        <v>7К 0 01 R5550</v>
      </c>
      <c r="F1289" s="135" t="str">
        <f>'МП пр.5'!E910</f>
        <v>240</v>
      </c>
      <c r="G1289" s="55">
        <f t="shared" si="191"/>
        <v>2325.5</v>
      </c>
      <c r="H1289" s="55">
        <f t="shared" si="191"/>
        <v>474.5</v>
      </c>
      <c r="I1289" s="226">
        <f t="shared" si="188"/>
        <v>20.40421414749516</v>
      </c>
    </row>
    <row r="1290" spans="1:9" ht="26.25">
      <c r="A1290" s="27" t="str">
        <f>'МП пр.5'!A911</f>
        <v>Прочая закупка товаров, работ и услуг для обеспечения государственных (муниципальных) нужд</v>
      </c>
      <c r="B1290" s="57" t="s">
        <v>423</v>
      </c>
      <c r="C1290" s="57" t="s">
        <v>72</v>
      </c>
      <c r="D1290" s="57" t="s">
        <v>70</v>
      </c>
      <c r="E1290" s="148" t="str">
        <f>'МП пр.5'!B911</f>
        <v>7К 0 01 R5550</v>
      </c>
      <c r="F1290" s="135" t="str">
        <f>'МП пр.5'!E911</f>
        <v>244</v>
      </c>
      <c r="G1290" s="55">
        <f>'МП пр.5'!G911</f>
        <v>2325.5</v>
      </c>
      <c r="H1290" s="55">
        <f>'МП пр.5'!H911</f>
        <v>474.5</v>
      </c>
      <c r="I1290" s="226">
        <f t="shared" si="188"/>
        <v>20.40421414749516</v>
      </c>
    </row>
    <row r="1291" spans="1:9" ht="24.75" customHeight="1">
      <c r="A1291" s="27" t="str">
        <f>'МП пр.5'!A913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291" s="57" t="s">
        <v>423</v>
      </c>
      <c r="C1291" s="57" t="s">
        <v>72</v>
      </c>
      <c r="D1291" s="57" t="s">
        <v>70</v>
      </c>
      <c r="E1291" s="148" t="str">
        <f>'МП пр.5'!B913</f>
        <v>7К 0 01 L5550</v>
      </c>
      <c r="F1291" s="135"/>
      <c r="G1291" s="55">
        <f aca="true" t="shared" si="192" ref="G1291:H1293">G1292</f>
        <v>47</v>
      </c>
      <c r="H1291" s="55">
        <f t="shared" si="192"/>
        <v>0</v>
      </c>
      <c r="I1291" s="226">
        <f t="shared" si="188"/>
        <v>0</v>
      </c>
    </row>
    <row r="1292" spans="1:9" ht="26.25">
      <c r="A1292" s="27" t="str">
        <f>'МП пр.5'!A916</f>
        <v>Закупка товаров, работ и услуг для обеспечения государственных (муниципальных) нужд</v>
      </c>
      <c r="B1292" s="57" t="s">
        <v>423</v>
      </c>
      <c r="C1292" s="57" t="s">
        <v>72</v>
      </c>
      <c r="D1292" s="57" t="s">
        <v>70</v>
      </c>
      <c r="E1292" s="148" t="str">
        <f>'МП пр.5'!B916</f>
        <v>7К 0 01 L5550</v>
      </c>
      <c r="F1292" s="135" t="str">
        <f>'МП пр.5'!E916</f>
        <v>200</v>
      </c>
      <c r="G1292" s="55">
        <f t="shared" si="192"/>
        <v>47</v>
      </c>
      <c r="H1292" s="55">
        <f t="shared" si="192"/>
        <v>0</v>
      </c>
      <c r="I1292" s="226">
        <f t="shared" si="188"/>
        <v>0</v>
      </c>
    </row>
    <row r="1293" spans="1:9" ht="26.25">
      <c r="A1293" s="27" t="str">
        <f>'МП пр.5'!A917</f>
        <v>Иные закупки товаров, работ и услуг для обеспечения государственных и муниципальных нужд</v>
      </c>
      <c r="B1293" s="57" t="s">
        <v>423</v>
      </c>
      <c r="C1293" s="57" t="s">
        <v>72</v>
      </c>
      <c r="D1293" s="57" t="s">
        <v>70</v>
      </c>
      <c r="E1293" s="148" t="str">
        <f>'МП пр.5'!B917</f>
        <v>7К 0 01 L5550</v>
      </c>
      <c r="F1293" s="135" t="str">
        <f>'МП пр.5'!E917</f>
        <v>240</v>
      </c>
      <c r="G1293" s="55">
        <f t="shared" si="192"/>
        <v>47</v>
      </c>
      <c r="H1293" s="55">
        <f t="shared" si="192"/>
        <v>0</v>
      </c>
      <c r="I1293" s="226">
        <f t="shared" si="188"/>
        <v>0</v>
      </c>
    </row>
    <row r="1294" spans="1:9" ht="26.25">
      <c r="A1294" s="27" t="str">
        <f>'МП пр.5'!A918</f>
        <v>Прочая закупка товаров, работ и услуг для обеспечения государственных (муниципальных) нужд</v>
      </c>
      <c r="B1294" s="57" t="s">
        <v>423</v>
      </c>
      <c r="C1294" s="57" t="s">
        <v>72</v>
      </c>
      <c r="D1294" s="57" t="s">
        <v>70</v>
      </c>
      <c r="E1294" s="148" t="str">
        <f>'МП пр.5'!B918</f>
        <v>7К 0 01 L5550</v>
      </c>
      <c r="F1294" s="135" t="str">
        <f>'МП пр.5'!E918</f>
        <v>244</v>
      </c>
      <c r="G1294" s="55">
        <f>'МП пр.5'!G918</f>
        <v>47</v>
      </c>
      <c r="H1294" s="55">
        <f>'МП пр.5'!H918</f>
        <v>0</v>
      </c>
      <c r="I1294" s="226">
        <f t="shared" si="188"/>
        <v>0</v>
      </c>
    </row>
    <row r="1295" spans="1:9" ht="12.75">
      <c r="A1295" s="140" t="s">
        <v>612</v>
      </c>
      <c r="B1295" s="57" t="s">
        <v>423</v>
      </c>
      <c r="C1295" s="57" t="s">
        <v>72</v>
      </c>
      <c r="D1295" s="57" t="s">
        <v>70</v>
      </c>
      <c r="E1295" s="56" t="s">
        <v>613</v>
      </c>
      <c r="F1295" s="152"/>
      <c r="G1295" s="55">
        <f>G1297+G1308+G1300+G1304</f>
        <v>3377</v>
      </c>
      <c r="H1295" s="55">
        <f>H1297+H1308+H1300+H1304</f>
        <v>523</v>
      </c>
      <c r="I1295" s="226">
        <f t="shared" si="188"/>
        <v>15.487118744447734</v>
      </c>
    </row>
    <row r="1296" spans="1:9" ht="12.75">
      <c r="A1296" s="140" t="s">
        <v>290</v>
      </c>
      <c r="B1296" s="57" t="s">
        <v>423</v>
      </c>
      <c r="C1296" s="57" t="s">
        <v>72</v>
      </c>
      <c r="D1296" s="57" t="s">
        <v>70</v>
      </c>
      <c r="E1296" s="56" t="s">
        <v>614</v>
      </c>
      <c r="F1296" s="152"/>
      <c r="G1296" s="55">
        <f aca="true" t="shared" si="193" ref="G1296:H1298">G1297</f>
        <v>497</v>
      </c>
      <c r="H1296" s="55">
        <f t="shared" si="193"/>
        <v>0</v>
      </c>
      <c r="I1296" s="226">
        <f t="shared" si="188"/>
        <v>0</v>
      </c>
    </row>
    <row r="1297" spans="1:9" ht="26.25">
      <c r="A1297" s="27" t="s">
        <v>622</v>
      </c>
      <c r="B1297" s="57" t="s">
        <v>423</v>
      </c>
      <c r="C1297" s="57" t="s">
        <v>72</v>
      </c>
      <c r="D1297" s="57" t="s">
        <v>70</v>
      </c>
      <c r="E1297" s="56" t="s">
        <v>614</v>
      </c>
      <c r="F1297" s="56" t="s">
        <v>105</v>
      </c>
      <c r="G1297" s="55">
        <f t="shared" si="193"/>
        <v>497</v>
      </c>
      <c r="H1297" s="55">
        <f t="shared" si="193"/>
        <v>0</v>
      </c>
      <c r="I1297" s="226">
        <f t="shared" si="188"/>
        <v>0</v>
      </c>
    </row>
    <row r="1298" spans="1:9" ht="26.25">
      <c r="A1298" s="27" t="s">
        <v>99</v>
      </c>
      <c r="B1298" s="57" t="s">
        <v>423</v>
      </c>
      <c r="C1298" s="57" t="s">
        <v>72</v>
      </c>
      <c r="D1298" s="57" t="s">
        <v>70</v>
      </c>
      <c r="E1298" s="56" t="s">
        <v>614</v>
      </c>
      <c r="F1298" s="56" t="s">
        <v>100</v>
      </c>
      <c r="G1298" s="55">
        <f t="shared" si="193"/>
        <v>497</v>
      </c>
      <c r="H1298" s="55">
        <f t="shared" si="193"/>
        <v>0</v>
      </c>
      <c r="I1298" s="226">
        <f t="shared" si="188"/>
        <v>0</v>
      </c>
    </row>
    <row r="1299" spans="1:9" ht="26.25">
      <c r="A1299" s="27" t="s">
        <v>101</v>
      </c>
      <c r="B1299" s="57" t="s">
        <v>423</v>
      </c>
      <c r="C1299" s="57" t="s">
        <v>72</v>
      </c>
      <c r="D1299" s="57" t="s">
        <v>70</v>
      </c>
      <c r="E1299" s="56" t="s">
        <v>614</v>
      </c>
      <c r="F1299" s="56" t="s">
        <v>102</v>
      </c>
      <c r="G1299" s="55">
        <f>800-300-3</f>
        <v>497</v>
      </c>
      <c r="H1299" s="55">
        <v>0</v>
      </c>
      <c r="I1299" s="226">
        <f t="shared" si="188"/>
        <v>0</v>
      </c>
    </row>
    <row r="1300" spans="1:9" s="28" customFormat="1" ht="30.75" customHeight="1">
      <c r="A1300" s="27" t="s">
        <v>751</v>
      </c>
      <c r="B1300" s="57" t="s">
        <v>423</v>
      </c>
      <c r="C1300" s="57" t="s">
        <v>72</v>
      </c>
      <c r="D1300" s="57" t="s">
        <v>70</v>
      </c>
      <c r="E1300" s="56" t="s">
        <v>752</v>
      </c>
      <c r="F1300" s="56"/>
      <c r="G1300" s="55">
        <f aca="true" t="shared" si="194" ref="G1300:H1302">G1301</f>
        <v>660</v>
      </c>
      <c r="H1300" s="55">
        <f t="shared" si="194"/>
        <v>0</v>
      </c>
      <c r="I1300" s="226">
        <f t="shared" si="188"/>
        <v>0</v>
      </c>
    </row>
    <row r="1301" spans="1:9" s="28" customFormat="1" ht="18.75" customHeight="1">
      <c r="A1301" s="27" t="s">
        <v>129</v>
      </c>
      <c r="B1301" s="57" t="s">
        <v>423</v>
      </c>
      <c r="C1301" s="57" t="s">
        <v>72</v>
      </c>
      <c r="D1301" s="57" t="s">
        <v>70</v>
      </c>
      <c r="E1301" s="56" t="s">
        <v>752</v>
      </c>
      <c r="F1301" s="56" t="s">
        <v>130</v>
      </c>
      <c r="G1301" s="55">
        <f t="shared" si="194"/>
        <v>660</v>
      </c>
      <c r="H1301" s="55">
        <f t="shared" si="194"/>
        <v>0</v>
      </c>
      <c r="I1301" s="226">
        <f t="shared" si="188"/>
        <v>0</v>
      </c>
    </row>
    <row r="1302" spans="1:9" s="28" customFormat="1" ht="29.25" customHeight="1">
      <c r="A1302" s="27" t="s">
        <v>165</v>
      </c>
      <c r="B1302" s="57" t="s">
        <v>423</v>
      </c>
      <c r="C1302" s="57" t="s">
        <v>72</v>
      </c>
      <c r="D1302" s="57" t="s">
        <v>70</v>
      </c>
      <c r="E1302" s="56" t="s">
        <v>752</v>
      </c>
      <c r="F1302" s="56" t="s">
        <v>131</v>
      </c>
      <c r="G1302" s="55">
        <f t="shared" si="194"/>
        <v>660</v>
      </c>
      <c r="H1302" s="55">
        <f t="shared" si="194"/>
        <v>0</v>
      </c>
      <c r="I1302" s="226">
        <f t="shared" si="188"/>
        <v>0</v>
      </c>
    </row>
    <row r="1303" spans="1:9" s="28" customFormat="1" ht="42" customHeight="1">
      <c r="A1303" s="27" t="s">
        <v>621</v>
      </c>
      <c r="B1303" s="57" t="s">
        <v>423</v>
      </c>
      <c r="C1303" s="57" t="s">
        <v>72</v>
      </c>
      <c r="D1303" s="57" t="s">
        <v>70</v>
      </c>
      <c r="E1303" s="56" t="s">
        <v>752</v>
      </c>
      <c r="F1303" s="56" t="s">
        <v>620</v>
      </c>
      <c r="G1303" s="55">
        <v>660</v>
      </c>
      <c r="H1303" s="55">
        <v>0</v>
      </c>
      <c r="I1303" s="226">
        <f t="shared" si="188"/>
        <v>0</v>
      </c>
    </row>
    <row r="1304" spans="1:9" s="28" customFormat="1" ht="20.25" customHeight="1">
      <c r="A1304" s="27" t="s">
        <v>753</v>
      </c>
      <c r="B1304" s="57" t="s">
        <v>423</v>
      </c>
      <c r="C1304" s="57" t="s">
        <v>72</v>
      </c>
      <c r="D1304" s="57" t="s">
        <v>70</v>
      </c>
      <c r="E1304" s="56" t="s">
        <v>754</v>
      </c>
      <c r="F1304" s="56"/>
      <c r="G1304" s="55">
        <f aca="true" t="shared" si="195" ref="G1304:H1306">G1305</f>
        <v>140</v>
      </c>
      <c r="H1304" s="55">
        <f t="shared" si="195"/>
        <v>140</v>
      </c>
      <c r="I1304" s="226">
        <f t="shared" si="188"/>
        <v>100</v>
      </c>
    </row>
    <row r="1305" spans="1:9" s="28" customFormat="1" ht="27" customHeight="1">
      <c r="A1305" s="27" t="s">
        <v>622</v>
      </c>
      <c r="B1305" s="57" t="s">
        <v>423</v>
      </c>
      <c r="C1305" s="57" t="s">
        <v>72</v>
      </c>
      <c r="D1305" s="57" t="s">
        <v>70</v>
      </c>
      <c r="E1305" s="56" t="s">
        <v>754</v>
      </c>
      <c r="F1305" s="56" t="s">
        <v>105</v>
      </c>
      <c r="G1305" s="55">
        <f t="shared" si="195"/>
        <v>140</v>
      </c>
      <c r="H1305" s="55">
        <f t="shared" si="195"/>
        <v>140</v>
      </c>
      <c r="I1305" s="226">
        <f t="shared" si="188"/>
        <v>100</v>
      </c>
    </row>
    <row r="1306" spans="1:9" s="28" customFormat="1" ht="27" customHeight="1">
      <c r="A1306" s="27" t="s">
        <v>99</v>
      </c>
      <c r="B1306" s="57" t="s">
        <v>423</v>
      </c>
      <c r="C1306" s="57" t="s">
        <v>72</v>
      </c>
      <c r="D1306" s="57" t="s">
        <v>70</v>
      </c>
      <c r="E1306" s="56" t="s">
        <v>754</v>
      </c>
      <c r="F1306" s="56" t="s">
        <v>100</v>
      </c>
      <c r="G1306" s="55">
        <f t="shared" si="195"/>
        <v>140</v>
      </c>
      <c r="H1306" s="55">
        <f t="shared" si="195"/>
        <v>140</v>
      </c>
      <c r="I1306" s="226">
        <f t="shared" si="188"/>
        <v>100</v>
      </c>
    </row>
    <row r="1307" spans="1:9" s="28" customFormat="1" ht="23.25" customHeight="1">
      <c r="A1307" s="27" t="s">
        <v>101</v>
      </c>
      <c r="B1307" s="57" t="s">
        <v>423</v>
      </c>
      <c r="C1307" s="57" t="s">
        <v>72</v>
      </c>
      <c r="D1307" s="57" t="s">
        <v>70</v>
      </c>
      <c r="E1307" s="56" t="s">
        <v>754</v>
      </c>
      <c r="F1307" s="56" t="s">
        <v>102</v>
      </c>
      <c r="G1307" s="55">
        <v>140</v>
      </c>
      <c r="H1307" s="55">
        <v>140</v>
      </c>
      <c r="I1307" s="226">
        <f t="shared" si="188"/>
        <v>100</v>
      </c>
    </row>
    <row r="1308" spans="1:9" s="28" customFormat="1" ht="28.5" customHeight="1">
      <c r="A1308" s="27" t="s">
        <v>755</v>
      </c>
      <c r="B1308" s="57" t="s">
        <v>423</v>
      </c>
      <c r="C1308" s="57" t="s">
        <v>72</v>
      </c>
      <c r="D1308" s="57" t="s">
        <v>70</v>
      </c>
      <c r="E1308" s="56" t="s">
        <v>724</v>
      </c>
      <c r="F1308" s="56"/>
      <c r="G1308" s="55">
        <f aca="true" t="shared" si="196" ref="G1308:H1310">G1309</f>
        <v>2080</v>
      </c>
      <c r="H1308" s="55">
        <f t="shared" si="196"/>
        <v>383</v>
      </c>
      <c r="I1308" s="226">
        <f t="shared" si="188"/>
        <v>18.41346153846154</v>
      </c>
    </row>
    <row r="1309" spans="1:9" s="28" customFormat="1" ht="32.25" customHeight="1">
      <c r="A1309" s="27" t="s">
        <v>622</v>
      </c>
      <c r="B1309" s="57" t="s">
        <v>423</v>
      </c>
      <c r="C1309" s="57" t="s">
        <v>72</v>
      </c>
      <c r="D1309" s="57" t="s">
        <v>70</v>
      </c>
      <c r="E1309" s="56" t="s">
        <v>724</v>
      </c>
      <c r="F1309" s="56" t="s">
        <v>105</v>
      </c>
      <c r="G1309" s="55">
        <f t="shared" si="196"/>
        <v>2080</v>
      </c>
      <c r="H1309" s="55">
        <f t="shared" si="196"/>
        <v>383</v>
      </c>
      <c r="I1309" s="226">
        <f t="shared" si="188"/>
        <v>18.41346153846154</v>
      </c>
    </row>
    <row r="1310" spans="1:9" s="28" customFormat="1" ht="29.25" customHeight="1">
      <c r="A1310" s="27" t="s">
        <v>99</v>
      </c>
      <c r="B1310" s="57" t="s">
        <v>423</v>
      </c>
      <c r="C1310" s="57" t="s">
        <v>72</v>
      </c>
      <c r="D1310" s="57" t="s">
        <v>70</v>
      </c>
      <c r="E1310" s="56" t="s">
        <v>724</v>
      </c>
      <c r="F1310" s="56" t="s">
        <v>100</v>
      </c>
      <c r="G1310" s="55">
        <f t="shared" si="196"/>
        <v>2080</v>
      </c>
      <c r="H1310" s="55">
        <f t="shared" si="196"/>
        <v>383</v>
      </c>
      <c r="I1310" s="226">
        <f t="shared" si="188"/>
        <v>18.41346153846154</v>
      </c>
    </row>
    <row r="1311" spans="1:9" s="28" customFormat="1" ht="30.75" customHeight="1">
      <c r="A1311" s="27" t="s">
        <v>101</v>
      </c>
      <c r="B1311" s="57" t="s">
        <v>423</v>
      </c>
      <c r="C1311" s="57" t="s">
        <v>72</v>
      </c>
      <c r="D1311" s="57" t="s">
        <v>70</v>
      </c>
      <c r="E1311" s="56" t="s">
        <v>724</v>
      </c>
      <c r="F1311" s="56" t="s">
        <v>102</v>
      </c>
      <c r="G1311" s="55">
        <v>2080</v>
      </c>
      <c r="H1311" s="55">
        <v>383</v>
      </c>
      <c r="I1311" s="226">
        <f t="shared" si="188"/>
        <v>18.41346153846154</v>
      </c>
    </row>
    <row r="1312" spans="1:9" s="62" customFormat="1" ht="18" customHeight="1">
      <c r="A1312" s="58" t="s">
        <v>756</v>
      </c>
      <c r="B1312" s="59" t="s">
        <v>423</v>
      </c>
      <c r="C1312" s="59" t="s">
        <v>76</v>
      </c>
      <c r="D1312" s="59" t="s">
        <v>36</v>
      </c>
      <c r="E1312" s="134"/>
      <c r="F1312" s="134"/>
      <c r="G1312" s="134">
        <f>G1313</f>
        <v>2432</v>
      </c>
      <c r="H1312" s="134">
        <f>H1313</f>
        <v>0</v>
      </c>
      <c r="I1312" s="228">
        <f t="shared" si="188"/>
        <v>0</v>
      </c>
    </row>
    <row r="1313" spans="1:9" s="62" customFormat="1" ht="18" customHeight="1">
      <c r="A1313" s="58" t="s">
        <v>493</v>
      </c>
      <c r="B1313" s="59" t="s">
        <v>423</v>
      </c>
      <c r="C1313" s="59" t="s">
        <v>76</v>
      </c>
      <c r="D1313" s="59" t="s">
        <v>72</v>
      </c>
      <c r="E1313" s="134"/>
      <c r="F1313" s="134"/>
      <c r="G1313" s="134">
        <f>G1325+G1315</f>
        <v>2432</v>
      </c>
      <c r="H1313" s="134">
        <f>H1325+H1315</f>
        <v>0</v>
      </c>
      <c r="I1313" s="228">
        <f t="shared" si="188"/>
        <v>0</v>
      </c>
    </row>
    <row r="1314" spans="1:9" s="62" customFormat="1" ht="18" customHeight="1" hidden="1">
      <c r="A1314" s="58"/>
      <c r="B1314" s="57" t="s">
        <v>423</v>
      </c>
      <c r="C1314" s="57" t="s">
        <v>76</v>
      </c>
      <c r="D1314" s="57" t="s">
        <v>72</v>
      </c>
      <c r="E1314" s="135" t="s">
        <v>766</v>
      </c>
      <c r="F1314" s="134"/>
      <c r="G1314" s="134"/>
      <c r="H1314" s="134"/>
      <c r="I1314" s="226" t="e">
        <f t="shared" si="188"/>
        <v>#DIV/0!</v>
      </c>
    </row>
    <row r="1315" spans="1:9" s="62" customFormat="1" ht="40.5" customHeight="1">
      <c r="A1315" s="27" t="str">
        <f>'МП пр.5'!A850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315" s="57" t="s">
        <v>423</v>
      </c>
      <c r="C1315" s="57" t="s">
        <v>76</v>
      </c>
      <c r="D1315" s="57" t="s">
        <v>72</v>
      </c>
      <c r="E1315" s="148" t="s">
        <v>495</v>
      </c>
      <c r="F1315" s="56"/>
      <c r="G1315" s="131">
        <f>G1316</f>
        <v>2100</v>
      </c>
      <c r="H1315" s="131">
        <f>H1316</f>
        <v>0</v>
      </c>
      <c r="I1315" s="226">
        <f t="shared" si="188"/>
        <v>0</v>
      </c>
    </row>
    <row r="1316" spans="1:9" s="62" customFormat="1" ht="46.5" customHeight="1">
      <c r="A1316" s="27" t="str">
        <f>'МП пр.5'!A851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316" s="57" t="s">
        <v>423</v>
      </c>
      <c r="C1316" s="57" t="s">
        <v>76</v>
      </c>
      <c r="D1316" s="57" t="s">
        <v>72</v>
      </c>
      <c r="E1316" s="148" t="s">
        <v>496</v>
      </c>
      <c r="F1316" s="56"/>
      <c r="G1316" s="131">
        <f>G1317+G1321</f>
        <v>2100</v>
      </c>
      <c r="H1316" s="131">
        <f>H1317+H1321</f>
        <v>0</v>
      </c>
      <c r="I1316" s="226">
        <f t="shared" si="188"/>
        <v>0</v>
      </c>
    </row>
    <row r="1317" spans="1:9" s="62" customFormat="1" ht="42.75" customHeight="1">
      <c r="A1317" s="27" t="str">
        <f>'МП пр.5'!A852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1317" s="57" t="s">
        <v>423</v>
      </c>
      <c r="C1317" s="57" t="s">
        <v>76</v>
      </c>
      <c r="D1317" s="57" t="s">
        <v>72</v>
      </c>
      <c r="E1317" s="148" t="s">
        <v>497</v>
      </c>
      <c r="F1317" s="56"/>
      <c r="G1317" s="131">
        <f aca="true" t="shared" si="197" ref="G1317:H1319">G1318</f>
        <v>1900</v>
      </c>
      <c r="H1317" s="131">
        <f t="shared" si="197"/>
        <v>0</v>
      </c>
      <c r="I1317" s="226">
        <f t="shared" si="188"/>
        <v>0</v>
      </c>
    </row>
    <row r="1318" spans="1:9" s="62" customFormat="1" ht="39" customHeight="1">
      <c r="A1318" s="27" t="s">
        <v>622</v>
      </c>
      <c r="B1318" s="57" t="s">
        <v>423</v>
      </c>
      <c r="C1318" s="57" t="s">
        <v>76</v>
      </c>
      <c r="D1318" s="57" t="s">
        <v>72</v>
      </c>
      <c r="E1318" s="148" t="s">
        <v>497</v>
      </c>
      <c r="F1318" s="56" t="s">
        <v>105</v>
      </c>
      <c r="G1318" s="131">
        <f t="shared" si="197"/>
        <v>1900</v>
      </c>
      <c r="H1318" s="131">
        <f t="shared" si="197"/>
        <v>0</v>
      </c>
      <c r="I1318" s="226">
        <f t="shared" si="188"/>
        <v>0</v>
      </c>
    </row>
    <row r="1319" spans="1:9" s="62" customFormat="1" ht="26.25" customHeight="1">
      <c r="A1319" s="27" t="s">
        <v>99</v>
      </c>
      <c r="B1319" s="57" t="s">
        <v>423</v>
      </c>
      <c r="C1319" s="57" t="s">
        <v>76</v>
      </c>
      <c r="D1319" s="57" t="s">
        <v>72</v>
      </c>
      <c r="E1319" s="148" t="s">
        <v>497</v>
      </c>
      <c r="F1319" s="56" t="s">
        <v>100</v>
      </c>
      <c r="G1319" s="131">
        <f t="shared" si="197"/>
        <v>1900</v>
      </c>
      <c r="H1319" s="131">
        <f t="shared" si="197"/>
        <v>0</v>
      </c>
      <c r="I1319" s="226">
        <f t="shared" si="188"/>
        <v>0</v>
      </c>
    </row>
    <row r="1320" spans="1:9" s="62" customFormat="1" ht="32.25" customHeight="1">
      <c r="A1320" s="27" t="s">
        <v>101</v>
      </c>
      <c r="B1320" s="57" t="s">
        <v>423</v>
      </c>
      <c r="C1320" s="57" t="s">
        <v>76</v>
      </c>
      <c r="D1320" s="57" t="s">
        <v>72</v>
      </c>
      <c r="E1320" s="148" t="s">
        <v>497</v>
      </c>
      <c r="F1320" s="56" t="s">
        <v>102</v>
      </c>
      <c r="G1320" s="131">
        <f>'МП пр.5'!G853</f>
        <v>1900</v>
      </c>
      <c r="H1320" s="131">
        <f>'МП пр.5'!H853</f>
        <v>0</v>
      </c>
      <c r="I1320" s="226">
        <f t="shared" si="188"/>
        <v>0</v>
      </c>
    </row>
    <row r="1321" spans="1:9" s="62" customFormat="1" ht="39" customHeight="1">
      <c r="A1321" s="27" t="str">
        <f>'МП пр.5'!A854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1321" s="57" t="s">
        <v>423</v>
      </c>
      <c r="C1321" s="57" t="s">
        <v>76</v>
      </c>
      <c r="D1321" s="57" t="s">
        <v>72</v>
      </c>
      <c r="E1321" s="148" t="s">
        <v>498</v>
      </c>
      <c r="F1321" s="56"/>
      <c r="G1321" s="131">
        <f aca="true" t="shared" si="198" ref="G1321:H1323">G1322</f>
        <v>200</v>
      </c>
      <c r="H1321" s="131">
        <f t="shared" si="198"/>
        <v>0</v>
      </c>
      <c r="I1321" s="226">
        <f t="shared" si="188"/>
        <v>0</v>
      </c>
    </row>
    <row r="1322" spans="1:9" s="62" customFormat="1" ht="37.5" customHeight="1">
      <c r="A1322" s="27" t="s">
        <v>622</v>
      </c>
      <c r="B1322" s="57" t="s">
        <v>423</v>
      </c>
      <c r="C1322" s="57" t="s">
        <v>76</v>
      </c>
      <c r="D1322" s="57" t="s">
        <v>72</v>
      </c>
      <c r="E1322" s="148" t="s">
        <v>498</v>
      </c>
      <c r="F1322" s="56" t="s">
        <v>105</v>
      </c>
      <c r="G1322" s="131">
        <f t="shared" si="198"/>
        <v>200</v>
      </c>
      <c r="H1322" s="131">
        <f t="shared" si="198"/>
        <v>0</v>
      </c>
      <c r="I1322" s="226">
        <f t="shared" si="188"/>
        <v>0</v>
      </c>
    </row>
    <row r="1323" spans="1:9" s="62" customFormat="1" ht="30.75" customHeight="1">
      <c r="A1323" s="27" t="s">
        <v>99</v>
      </c>
      <c r="B1323" s="57" t="s">
        <v>423</v>
      </c>
      <c r="C1323" s="57" t="s">
        <v>76</v>
      </c>
      <c r="D1323" s="57" t="s">
        <v>72</v>
      </c>
      <c r="E1323" s="148" t="s">
        <v>498</v>
      </c>
      <c r="F1323" s="56" t="s">
        <v>100</v>
      </c>
      <c r="G1323" s="131">
        <f t="shared" si="198"/>
        <v>200</v>
      </c>
      <c r="H1323" s="131">
        <f t="shared" si="198"/>
        <v>0</v>
      </c>
      <c r="I1323" s="226">
        <f t="shared" si="188"/>
        <v>0</v>
      </c>
    </row>
    <row r="1324" spans="1:9" s="62" customFormat="1" ht="29.25" customHeight="1">
      <c r="A1324" s="27" t="s">
        <v>101</v>
      </c>
      <c r="B1324" s="57" t="s">
        <v>423</v>
      </c>
      <c r="C1324" s="57" t="s">
        <v>76</v>
      </c>
      <c r="D1324" s="57" t="s">
        <v>72</v>
      </c>
      <c r="E1324" s="148" t="s">
        <v>498</v>
      </c>
      <c r="F1324" s="56" t="s">
        <v>102</v>
      </c>
      <c r="G1324" s="131">
        <f>'МП пр.5'!G855</f>
        <v>200</v>
      </c>
      <c r="H1324" s="131">
        <f>'МП пр.5'!H855</f>
        <v>0</v>
      </c>
      <c r="I1324" s="226">
        <f t="shared" si="188"/>
        <v>0</v>
      </c>
    </row>
    <row r="1325" spans="1:9" s="28" customFormat="1" ht="36" customHeight="1">
      <c r="A1325" s="27" t="str">
        <f>'МП пр.5'!A920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1325" s="57" t="s">
        <v>423</v>
      </c>
      <c r="C1325" s="57" t="s">
        <v>76</v>
      </c>
      <c r="D1325" s="57" t="s">
        <v>72</v>
      </c>
      <c r="E1325" s="135" t="str">
        <f>'МП пр.5'!B920</f>
        <v>7W 0 00 00000</v>
      </c>
      <c r="F1325" s="135"/>
      <c r="G1325" s="135">
        <f>G1326</f>
        <v>332</v>
      </c>
      <c r="H1325" s="135">
        <f>H1326</f>
        <v>0</v>
      </c>
      <c r="I1325" s="226">
        <f t="shared" si="188"/>
        <v>0</v>
      </c>
    </row>
    <row r="1326" spans="1:9" s="28" customFormat="1" ht="27" customHeight="1">
      <c r="A1326" s="27" t="str">
        <f>'МП пр.5'!A921</f>
        <v>Основное мероприятие "Снос ветхого, заброшенного жилья на территории Сусуманского городского округа"</v>
      </c>
      <c r="B1326" s="57" t="s">
        <v>423</v>
      </c>
      <c r="C1326" s="57" t="s">
        <v>76</v>
      </c>
      <c r="D1326" s="57" t="s">
        <v>72</v>
      </c>
      <c r="E1326" s="135" t="str">
        <f>'МП пр.5'!B921</f>
        <v>7W 0 01 00000</v>
      </c>
      <c r="F1326" s="135"/>
      <c r="G1326" s="135">
        <f>G1327+G1331</f>
        <v>332</v>
      </c>
      <c r="H1326" s="135">
        <f>H1327+H1331</f>
        <v>0</v>
      </c>
      <c r="I1326" s="226">
        <f t="shared" si="188"/>
        <v>0</v>
      </c>
    </row>
    <row r="1327" spans="1:9" s="28" customFormat="1" ht="60" customHeight="1">
      <c r="A1327" s="27" t="str">
        <f>'МП пр.5'!A922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1327" s="57" t="s">
        <v>423</v>
      </c>
      <c r="C1327" s="57" t="s">
        <v>76</v>
      </c>
      <c r="D1327" s="57" t="s">
        <v>72</v>
      </c>
      <c r="E1327" s="135" t="str">
        <f>'МП пр.5'!B922</f>
        <v>7W 0 01 73520</v>
      </c>
      <c r="F1327" s="135"/>
      <c r="G1327" s="135">
        <f aca="true" t="shared" si="199" ref="G1327:H1329">G1328</f>
        <v>316</v>
      </c>
      <c r="H1327" s="135">
        <f t="shared" si="199"/>
        <v>0</v>
      </c>
      <c r="I1327" s="226">
        <f t="shared" si="188"/>
        <v>0</v>
      </c>
    </row>
    <row r="1328" spans="1:9" s="28" customFormat="1" ht="35.25" customHeight="1">
      <c r="A1328" s="27" t="str">
        <f>'МП пр.5'!A925</f>
        <v>Закупка товаров, работ и услуг для обеспечения государственных (муниципальных) нужд</v>
      </c>
      <c r="B1328" s="57" t="s">
        <v>423</v>
      </c>
      <c r="C1328" s="57" t="s">
        <v>76</v>
      </c>
      <c r="D1328" s="57" t="s">
        <v>72</v>
      </c>
      <c r="E1328" s="135" t="str">
        <f>'МП пр.5'!B925</f>
        <v>7W 0 01 73520</v>
      </c>
      <c r="F1328" s="135" t="str">
        <f>'МП пр.5'!E925</f>
        <v>200</v>
      </c>
      <c r="G1328" s="135">
        <f t="shared" si="199"/>
        <v>316</v>
      </c>
      <c r="H1328" s="135">
        <f t="shared" si="199"/>
        <v>0</v>
      </c>
      <c r="I1328" s="226">
        <f t="shared" si="188"/>
        <v>0</v>
      </c>
    </row>
    <row r="1329" spans="1:9" s="28" customFormat="1" ht="27" customHeight="1">
      <c r="A1329" s="27" t="str">
        <f>'МП пр.5'!A926</f>
        <v>Иные закупки товаров, работ и услуг для обеспечения государственных и муниципальных нужд</v>
      </c>
      <c r="B1329" s="57" t="s">
        <v>423</v>
      </c>
      <c r="C1329" s="57" t="s">
        <v>76</v>
      </c>
      <c r="D1329" s="57" t="s">
        <v>72</v>
      </c>
      <c r="E1329" s="135" t="str">
        <f>'МП пр.5'!B926</f>
        <v>7W 0 01 73520</v>
      </c>
      <c r="F1329" s="135" t="str">
        <f>'МП пр.5'!E926</f>
        <v>240</v>
      </c>
      <c r="G1329" s="135">
        <f t="shared" si="199"/>
        <v>316</v>
      </c>
      <c r="H1329" s="135">
        <f t="shared" si="199"/>
        <v>0</v>
      </c>
      <c r="I1329" s="226">
        <f t="shared" si="188"/>
        <v>0</v>
      </c>
    </row>
    <row r="1330" spans="1:9" s="28" customFormat="1" ht="29.25" customHeight="1">
      <c r="A1330" s="27" t="str">
        <f>'МП пр.5'!A927</f>
        <v>Прочая закупка товаров, работ и услуг для обеспечения государственных (муниципальных) нужд</v>
      </c>
      <c r="B1330" s="57" t="s">
        <v>423</v>
      </c>
      <c r="C1330" s="57" t="s">
        <v>76</v>
      </c>
      <c r="D1330" s="57" t="s">
        <v>72</v>
      </c>
      <c r="E1330" s="135" t="str">
        <f>'МП пр.5'!B927</f>
        <v>7W 0 01 73520</v>
      </c>
      <c r="F1330" s="135" t="str">
        <f>'МП пр.5'!E927</f>
        <v>244</v>
      </c>
      <c r="G1330" s="135">
        <f>'МП пр.5'!G927</f>
        <v>316</v>
      </c>
      <c r="H1330" s="135">
        <f>'МП пр.5'!H927</f>
        <v>0</v>
      </c>
      <c r="I1330" s="226">
        <f t="shared" si="188"/>
        <v>0</v>
      </c>
    </row>
    <row r="1331" spans="1:9" s="28" customFormat="1" ht="48" customHeight="1">
      <c r="A1331" s="27" t="str">
        <f>'МП пр.5'!A929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1331" s="57" t="s">
        <v>423</v>
      </c>
      <c r="C1331" s="57" t="s">
        <v>76</v>
      </c>
      <c r="D1331" s="57" t="s">
        <v>72</v>
      </c>
      <c r="E1331" s="135" t="str">
        <f>'МП пр.5'!B929</f>
        <v>7W 0 01 S3520</v>
      </c>
      <c r="F1331" s="135"/>
      <c r="G1331" s="135">
        <f aca="true" t="shared" si="200" ref="G1331:H1333">G1332</f>
        <v>16</v>
      </c>
      <c r="H1331" s="135">
        <f t="shared" si="200"/>
        <v>0</v>
      </c>
      <c r="I1331" s="226">
        <f t="shared" si="188"/>
        <v>0</v>
      </c>
    </row>
    <row r="1332" spans="1:9" s="28" customFormat="1" ht="34.5" customHeight="1">
      <c r="A1332" s="27" t="str">
        <f>'МП пр.5'!A932</f>
        <v>Закупка товаров, работ и услуг для обеспечения государственных (муниципальных) нужд</v>
      </c>
      <c r="B1332" s="57" t="s">
        <v>423</v>
      </c>
      <c r="C1332" s="57" t="s">
        <v>76</v>
      </c>
      <c r="D1332" s="57" t="s">
        <v>72</v>
      </c>
      <c r="E1332" s="135" t="str">
        <f>'МП пр.5'!B932</f>
        <v>7W 0 01 S3520</v>
      </c>
      <c r="F1332" s="135" t="str">
        <f>'МП пр.5'!E932</f>
        <v>200</v>
      </c>
      <c r="G1332" s="135">
        <f t="shared" si="200"/>
        <v>16</v>
      </c>
      <c r="H1332" s="135">
        <f t="shared" si="200"/>
        <v>0</v>
      </c>
      <c r="I1332" s="226">
        <f t="shared" si="188"/>
        <v>0</v>
      </c>
    </row>
    <row r="1333" spans="1:9" s="28" customFormat="1" ht="28.5" customHeight="1">
      <c r="A1333" s="27" t="str">
        <f>'МП пр.5'!A933</f>
        <v>Иные закупки товаров, работ и услуг для обеспечения государственных и муниципальных нужд</v>
      </c>
      <c r="B1333" s="57" t="s">
        <v>423</v>
      </c>
      <c r="C1333" s="57" t="s">
        <v>76</v>
      </c>
      <c r="D1333" s="57" t="s">
        <v>72</v>
      </c>
      <c r="E1333" s="135" t="str">
        <f>'МП пр.5'!B933</f>
        <v>7W 0 01 S3520</v>
      </c>
      <c r="F1333" s="135" t="str">
        <f>'МП пр.5'!E933</f>
        <v>240</v>
      </c>
      <c r="G1333" s="135">
        <f t="shared" si="200"/>
        <v>16</v>
      </c>
      <c r="H1333" s="135">
        <f t="shared" si="200"/>
        <v>0</v>
      </c>
      <c r="I1333" s="226">
        <f t="shared" si="188"/>
        <v>0</v>
      </c>
    </row>
    <row r="1334" spans="1:9" s="28" customFormat="1" ht="28.5" customHeight="1">
      <c r="A1334" s="27" t="str">
        <f>'МП пр.5'!A934</f>
        <v>Прочая закупка товаров, работ и услуг для обеспечения государственных (муниципальных) нужд</v>
      </c>
      <c r="B1334" s="57" t="s">
        <v>423</v>
      </c>
      <c r="C1334" s="57" t="s">
        <v>76</v>
      </c>
      <c r="D1334" s="57" t="s">
        <v>72</v>
      </c>
      <c r="E1334" s="135" t="str">
        <f>'МП пр.5'!B934</f>
        <v>7W 0 01 S3520</v>
      </c>
      <c r="F1334" s="135" t="str">
        <f>'МП пр.5'!E934</f>
        <v>244</v>
      </c>
      <c r="G1334" s="135">
        <f>'МП пр.5'!G935</f>
        <v>16</v>
      </c>
      <c r="H1334" s="135">
        <f>'МП пр.5'!H935</f>
        <v>0</v>
      </c>
      <c r="I1334" s="226">
        <f t="shared" si="188"/>
        <v>0</v>
      </c>
    </row>
    <row r="1335" spans="1:9" ht="12.75">
      <c r="A1335" s="147" t="s">
        <v>77</v>
      </c>
      <c r="B1335" s="59"/>
      <c r="C1335" s="60"/>
      <c r="D1335" s="60"/>
      <c r="E1335" s="60"/>
      <c r="F1335" s="60"/>
      <c r="G1335" s="61">
        <f>G5+G264+G304+G363+G470+G835+G1168</f>
        <v>683239.7999999999</v>
      </c>
      <c r="H1335" s="61">
        <f>H5+H264+H304+H363+H470+H835+H1168</f>
        <v>441807.8</v>
      </c>
      <c r="I1335" s="228">
        <f t="shared" si="188"/>
        <v>64.6636510343806</v>
      </c>
    </row>
    <row r="1339" ht="12.75">
      <c r="H1339" s="229"/>
    </row>
  </sheetData>
  <sheetProtection/>
  <mergeCells count="1">
    <mergeCell ref="A1:I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6"/>
  <sheetViews>
    <sheetView zoomScalePageLayoutView="0" workbookViewId="0" topLeftCell="A1">
      <selection activeCell="H3" sqref="H3"/>
    </sheetView>
  </sheetViews>
  <sheetFormatPr defaultColWidth="9.00390625" defaultRowHeight="5.25" customHeight="1"/>
  <cols>
    <col min="1" max="1" width="49.875" style="124" customWidth="1"/>
    <col min="2" max="2" width="11.625" style="0" customWidth="1"/>
    <col min="3" max="5" width="3.50390625" style="0" customWidth="1"/>
    <col min="6" max="6" width="4.00390625" style="0" customWidth="1"/>
    <col min="7" max="7" width="7.125" style="125" customWidth="1"/>
    <col min="8" max="8" width="7.375" style="0" customWidth="1"/>
    <col min="9" max="9" width="5.375" style="183" customWidth="1"/>
  </cols>
  <sheetData>
    <row r="1" spans="1:9" s="5" customFormat="1" ht="35.25" customHeight="1">
      <c r="A1" s="241" t="s">
        <v>785</v>
      </c>
      <c r="B1" s="241"/>
      <c r="C1" s="242"/>
      <c r="D1" s="242"/>
      <c r="E1" s="242"/>
      <c r="F1" s="242"/>
      <c r="G1" s="242"/>
      <c r="H1" s="243"/>
      <c r="I1" s="243"/>
    </row>
    <row r="2" spans="1:9" s="5" customFormat="1" ht="12.75">
      <c r="A2" s="110"/>
      <c r="B2" s="106"/>
      <c r="C2" s="106"/>
      <c r="D2" s="106"/>
      <c r="E2" s="106"/>
      <c r="F2" s="106"/>
      <c r="G2" s="110"/>
      <c r="H2" s="249" t="str">
        <f>'пр.4 вед.стр.'!I2</f>
        <v>тыс.руб.</v>
      </c>
      <c r="I2" s="250"/>
    </row>
    <row r="3" spans="1:9" s="5" customFormat="1" ht="54" customHeight="1">
      <c r="A3" s="111" t="s">
        <v>32</v>
      </c>
      <c r="B3" s="95" t="s">
        <v>47</v>
      </c>
      <c r="C3" s="95" t="s">
        <v>46</v>
      </c>
      <c r="D3" s="95" t="s">
        <v>45</v>
      </c>
      <c r="E3" s="94" t="s">
        <v>48</v>
      </c>
      <c r="F3" s="94" t="s">
        <v>0</v>
      </c>
      <c r="G3" s="112" t="s">
        <v>654</v>
      </c>
      <c r="H3" s="178" t="s">
        <v>792</v>
      </c>
      <c r="I3" s="179" t="s">
        <v>783</v>
      </c>
    </row>
    <row r="4" spans="1:9" s="5" customFormat="1" ht="12.75">
      <c r="A4" s="113">
        <v>1</v>
      </c>
      <c r="B4" s="95">
        <v>2</v>
      </c>
      <c r="C4" s="95">
        <v>3</v>
      </c>
      <c r="D4" s="95">
        <v>4</v>
      </c>
      <c r="E4" s="94">
        <v>5</v>
      </c>
      <c r="F4" s="94">
        <v>6</v>
      </c>
      <c r="G4" s="111">
        <v>7</v>
      </c>
      <c r="H4" s="180">
        <v>8</v>
      </c>
      <c r="I4" s="96">
        <v>9</v>
      </c>
    </row>
    <row r="5" spans="1:9" s="5" customFormat="1" ht="36.75" customHeight="1">
      <c r="A5" s="114" t="s">
        <v>489</v>
      </c>
      <c r="B5" s="95" t="s">
        <v>490</v>
      </c>
      <c r="C5" s="95"/>
      <c r="D5" s="95"/>
      <c r="E5" s="94"/>
      <c r="F5" s="94"/>
      <c r="G5" s="107">
        <f aca="true" t="shared" si="0" ref="G5:H10">G6</f>
        <v>400</v>
      </c>
      <c r="H5" s="182">
        <f t="shared" si="0"/>
        <v>400</v>
      </c>
      <c r="I5" s="227">
        <f>H5/G5*100</f>
        <v>100</v>
      </c>
    </row>
    <row r="6" spans="1:9" s="5" customFormat="1" ht="33" customHeight="1">
      <c r="A6" s="114" t="s">
        <v>284</v>
      </c>
      <c r="B6" s="95" t="s">
        <v>491</v>
      </c>
      <c r="C6" s="95"/>
      <c r="D6" s="95"/>
      <c r="E6" s="94"/>
      <c r="F6" s="94"/>
      <c r="G6" s="107">
        <f t="shared" si="0"/>
        <v>400</v>
      </c>
      <c r="H6" s="107">
        <f t="shared" si="0"/>
        <v>400</v>
      </c>
      <c r="I6" s="227">
        <f aca="true" t="shared" si="1" ref="I6:I69">H6/G6*100</f>
        <v>100</v>
      </c>
    </row>
    <row r="7" spans="1:9" s="5" customFormat="1" ht="12.75" customHeight="1">
      <c r="A7" s="114" t="s">
        <v>175</v>
      </c>
      <c r="B7" s="95" t="s">
        <v>492</v>
      </c>
      <c r="C7" s="95"/>
      <c r="D7" s="95"/>
      <c r="E7" s="94"/>
      <c r="F7" s="94"/>
      <c r="G7" s="107">
        <f t="shared" si="0"/>
        <v>400</v>
      </c>
      <c r="H7" s="107">
        <f t="shared" si="0"/>
        <v>400</v>
      </c>
      <c r="I7" s="227">
        <f t="shared" si="1"/>
        <v>100</v>
      </c>
    </row>
    <row r="8" spans="1:9" s="5" customFormat="1" ht="12.75">
      <c r="A8" s="114" t="s">
        <v>5</v>
      </c>
      <c r="B8" s="95" t="s">
        <v>492</v>
      </c>
      <c r="C8" s="97" t="s">
        <v>68</v>
      </c>
      <c r="D8" s="97" t="s">
        <v>36</v>
      </c>
      <c r="E8" s="98"/>
      <c r="F8" s="98"/>
      <c r="G8" s="107">
        <f t="shared" si="0"/>
        <v>400</v>
      </c>
      <c r="H8" s="107">
        <f t="shared" si="0"/>
        <v>400</v>
      </c>
      <c r="I8" s="227">
        <f t="shared" si="1"/>
        <v>100</v>
      </c>
    </row>
    <row r="9" spans="1:9" s="5" customFormat="1" ht="12.75">
      <c r="A9" s="115" t="s">
        <v>7</v>
      </c>
      <c r="B9" s="99" t="s">
        <v>492</v>
      </c>
      <c r="C9" s="100" t="s">
        <v>68</v>
      </c>
      <c r="D9" s="100" t="s">
        <v>78</v>
      </c>
      <c r="E9" s="98"/>
      <c r="F9" s="98"/>
      <c r="G9" s="117">
        <f t="shared" si="0"/>
        <v>400</v>
      </c>
      <c r="H9" s="117">
        <f t="shared" si="0"/>
        <v>400</v>
      </c>
      <c r="I9" s="227">
        <f t="shared" si="1"/>
        <v>100</v>
      </c>
    </row>
    <row r="10" spans="1:9" s="24" customFormat="1" ht="12.75">
      <c r="A10" s="118" t="s">
        <v>129</v>
      </c>
      <c r="B10" s="99" t="s">
        <v>492</v>
      </c>
      <c r="C10" s="100" t="s">
        <v>68</v>
      </c>
      <c r="D10" s="100" t="s">
        <v>78</v>
      </c>
      <c r="E10" s="101" t="s">
        <v>130</v>
      </c>
      <c r="F10" s="98"/>
      <c r="G10" s="117">
        <f t="shared" si="0"/>
        <v>400</v>
      </c>
      <c r="H10" s="117">
        <f t="shared" si="0"/>
        <v>400</v>
      </c>
      <c r="I10" s="227">
        <f t="shared" si="1"/>
        <v>100</v>
      </c>
    </row>
    <row r="11" spans="1:9" s="24" customFormat="1" ht="33.75" customHeight="1">
      <c r="A11" s="118" t="s">
        <v>165</v>
      </c>
      <c r="B11" s="99" t="s">
        <v>492</v>
      </c>
      <c r="C11" s="100" t="s">
        <v>68</v>
      </c>
      <c r="D11" s="100" t="s">
        <v>78</v>
      </c>
      <c r="E11" s="101" t="s">
        <v>131</v>
      </c>
      <c r="F11" s="98"/>
      <c r="G11" s="117">
        <f>G12</f>
        <v>400</v>
      </c>
      <c r="H11" s="117">
        <f>H12</f>
        <v>400</v>
      </c>
      <c r="I11" s="227">
        <f t="shared" si="1"/>
        <v>100</v>
      </c>
    </row>
    <row r="12" spans="1:9" s="64" customFormat="1" ht="39.75" customHeight="1">
      <c r="A12" s="118" t="s">
        <v>621</v>
      </c>
      <c r="B12" s="99" t="s">
        <v>492</v>
      </c>
      <c r="C12" s="100" t="s">
        <v>68</v>
      </c>
      <c r="D12" s="100" t="s">
        <v>78</v>
      </c>
      <c r="E12" s="101" t="s">
        <v>620</v>
      </c>
      <c r="F12" s="98"/>
      <c r="G12" s="117">
        <f>G13</f>
        <v>400</v>
      </c>
      <c r="H12" s="117">
        <f>H13</f>
        <v>400</v>
      </c>
      <c r="I12" s="227">
        <f t="shared" si="1"/>
        <v>100</v>
      </c>
    </row>
    <row r="13" spans="1:9" s="24" customFormat="1" ht="20.25">
      <c r="A13" s="119" t="s">
        <v>168</v>
      </c>
      <c r="B13" s="99" t="s">
        <v>492</v>
      </c>
      <c r="C13" s="100" t="s">
        <v>68</v>
      </c>
      <c r="D13" s="100" t="s">
        <v>78</v>
      </c>
      <c r="E13" s="101" t="s">
        <v>620</v>
      </c>
      <c r="F13" s="98">
        <v>724</v>
      </c>
      <c r="G13" s="117">
        <v>400</v>
      </c>
      <c r="H13" s="117">
        <v>400</v>
      </c>
      <c r="I13" s="227">
        <f t="shared" si="1"/>
        <v>100</v>
      </c>
    </row>
    <row r="14" spans="1:9" s="65" customFormat="1" ht="21">
      <c r="A14" s="114" t="s">
        <v>655</v>
      </c>
      <c r="B14" s="102" t="s">
        <v>459</v>
      </c>
      <c r="C14" s="97"/>
      <c r="D14" s="97"/>
      <c r="E14" s="94"/>
      <c r="F14" s="94"/>
      <c r="G14" s="107">
        <f>G15+G34+G48+G79+G87</f>
        <v>2489.7</v>
      </c>
      <c r="H14" s="107">
        <f>H15+H34+H48+H79+H87</f>
        <v>1235.4</v>
      </c>
      <c r="I14" s="227">
        <f t="shared" si="1"/>
        <v>49.62043619713219</v>
      </c>
    </row>
    <row r="15" spans="1:9" s="65" customFormat="1" ht="21">
      <c r="A15" s="114" t="s">
        <v>656</v>
      </c>
      <c r="B15" s="102" t="s">
        <v>461</v>
      </c>
      <c r="C15" s="97"/>
      <c r="D15" s="97"/>
      <c r="E15" s="94"/>
      <c r="F15" s="94"/>
      <c r="G15" s="107">
        <f>G16+G22+G28</f>
        <v>615.2</v>
      </c>
      <c r="H15" s="107">
        <f>H16+H22+H28</f>
        <v>525.9</v>
      </c>
      <c r="I15" s="227">
        <f t="shared" si="1"/>
        <v>85.48439531859557</v>
      </c>
    </row>
    <row r="16" spans="1:9" s="5" customFormat="1" ht="12.75">
      <c r="A16" s="114" t="s">
        <v>169</v>
      </c>
      <c r="B16" s="102" t="s">
        <v>462</v>
      </c>
      <c r="C16" s="97"/>
      <c r="D16" s="97"/>
      <c r="E16" s="94"/>
      <c r="F16" s="94"/>
      <c r="G16" s="107">
        <f aca="true" t="shared" si="2" ref="G16:H20">G17</f>
        <v>446.6</v>
      </c>
      <c r="H16" s="107">
        <f t="shared" si="2"/>
        <v>466.4</v>
      </c>
      <c r="I16" s="227">
        <f t="shared" si="1"/>
        <v>104.4334975369458</v>
      </c>
    </row>
    <row r="17" spans="1:9" s="5" customFormat="1" ht="12.75">
      <c r="A17" s="114" t="s">
        <v>62</v>
      </c>
      <c r="B17" s="95" t="s">
        <v>657</v>
      </c>
      <c r="C17" s="97">
        <v>10</v>
      </c>
      <c r="D17" s="97" t="s">
        <v>36</v>
      </c>
      <c r="E17" s="98"/>
      <c r="F17" s="98"/>
      <c r="G17" s="107">
        <f t="shared" si="2"/>
        <v>446.6</v>
      </c>
      <c r="H17" s="107">
        <f t="shared" si="2"/>
        <v>466.4</v>
      </c>
      <c r="I17" s="227">
        <f t="shared" si="1"/>
        <v>104.4334975369458</v>
      </c>
    </row>
    <row r="18" spans="1:9" s="5" customFormat="1" ht="12.75">
      <c r="A18" s="115" t="s">
        <v>61</v>
      </c>
      <c r="B18" s="99" t="s">
        <v>657</v>
      </c>
      <c r="C18" s="100">
        <v>10</v>
      </c>
      <c r="D18" s="100" t="s">
        <v>70</v>
      </c>
      <c r="E18" s="98"/>
      <c r="F18" s="98"/>
      <c r="G18" s="117">
        <f t="shared" si="2"/>
        <v>446.6</v>
      </c>
      <c r="H18" s="117">
        <f t="shared" si="2"/>
        <v>466.4</v>
      </c>
      <c r="I18" s="227">
        <f t="shared" si="1"/>
        <v>104.4334975369458</v>
      </c>
    </row>
    <row r="19" spans="1:9" s="5" customFormat="1" ht="12.75">
      <c r="A19" s="118" t="s">
        <v>118</v>
      </c>
      <c r="B19" s="99" t="s">
        <v>657</v>
      </c>
      <c r="C19" s="100">
        <v>10</v>
      </c>
      <c r="D19" s="100" t="s">
        <v>70</v>
      </c>
      <c r="E19" s="101" t="s">
        <v>119</v>
      </c>
      <c r="F19" s="98"/>
      <c r="G19" s="117">
        <f t="shared" si="2"/>
        <v>446.6</v>
      </c>
      <c r="H19" s="117">
        <f t="shared" si="2"/>
        <v>466.4</v>
      </c>
      <c r="I19" s="227">
        <f t="shared" si="1"/>
        <v>104.4334975369458</v>
      </c>
    </row>
    <row r="20" spans="1:9" s="5" customFormat="1" ht="12.75">
      <c r="A20" s="118" t="s">
        <v>124</v>
      </c>
      <c r="B20" s="99" t="s">
        <v>657</v>
      </c>
      <c r="C20" s="100">
        <v>10</v>
      </c>
      <c r="D20" s="100" t="s">
        <v>70</v>
      </c>
      <c r="E20" s="101" t="s">
        <v>125</v>
      </c>
      <c r="F20" s="98"/>
      <c r="G20" s="117">
        <f t="shared" si="2"/>
        <v>446.6</v>
      </c>
      <c r="H20" s="117">
        <f t="shared" si="2"/>
        <v>466.4</v>
      </c>
      <c r="I20" s="227">
        <f t="shared" si="1"/>
        <v>104.4334975369458</v>
      </c>
    </row>
    <row r="21" spans="1:9" s="5" customFormat="1" ht="12.75">
      <c r="A21" s="115" t="s">
        <v>154</v>
      </c>
      <c r="B21" s="99" t="s">
        <v>657</v>
      </c>
      <c r="C21" s="100">
        <v>10</v>
      </c>
      <c r="D21" s="100" t="s">
        <v>70</v>
      </c>
      <c r="E21" s="101" t="s">
        <v>125</v>
      </c>
      <c r="F21" s="98">
        <v>721</v>
      </c>
      <c r="G21" s="117">
        <v>446.6</v>
      </c>
      <c r="H21" s="117">
        <v>466.4</v>
      </c>
      <c r="I21" s="227">
        <f t="shared" si="1"/>
        <v>104.4334975369458</v>
      </c>
    </row>
    <row r="22" spans="1:9" s="5" customFormat="1" ht="21">
      <c r="A22" s="114" t="s">
        <v>463</v>
      </c>
      <c r="B22" s="95" t="s">
        <v>658</v>
      </c>
      <c r="C22" s="97"/>
      <c r="D22" s="97"/>
      <c r="E22" s="102"/>
      <c r="F22" s="94"/>
      <c r="G22" s="107">
        <f aca="true" t="shared" si="3" ref="G22:H26">G23</f>
        <v>8.4</v>
      </c>
      <c r="H22" s="107">
        <f t="shared" si="3"/>
        <v>2.9</v>
      </c>
      <c r="I22" s="227">
        <f t="shared" si="1"/>
        <v>34.523809523809526</v>
      </c>
    </row>
    <row r="23" spans="1:9" s="5" customFormat="1" ht="12.75">
      <c r="A23" s="114" t="s">
        <v>62</v>
      </c>
      <c r="B23" s="95" t="s">
        <v>658</v>
      </c>
      <c r="C23" s="97">
        <v>10</v>
      </c>
      <c r="D23" s="97" t="s">
        <v>36</v>
      </c>
      <c r="E23" s="98"/>
      <c r="F23" s="98"/>
      <c r="G23" s="107">
        <f t="shared" si="3"/>
        <v>8.4</v>
      </c>
      <c r="H23" s="107">
        <f t="shared" si="3"/>
        <v>2.9</v>
      </c>
      <c r="I23" s="227">
        <f t="shared" si="1"/>
        <v>34.523809523809526</v>
      </c>
    </row>
    <row r="24" spans="1:9" s="5" customFormat="1" ht="12.75">
      <c r="A24" s="115" t="s">
        <v>61</v>
      </c>
      <c r="B24" s="99" t="s">
        <v>658</v>
      </c>
      <c r="C24" s="100">
        <v>10</v>
      </c>
      <c r="D24" s="100" t="s">
        <v>70</v>
      </c>
      <c r="E24" s="98"/>
      <c r="F24" s="98"/>
      <c r="G24" s="117">
        <f t="shared" si="3"/>
        <v>8.4</v>
      </c>
      <c r="H24" s="117">
        <f t="shared" si="3"/>
        <v>2.9</v>
      </c>
      <c r="I24" s="227">
        <f t="shared" si="1"/>
        <v>34.523809523809526</v>
      </c>
    </row>
    <row r="25" spans="1:9" s="5" customFormat="1" ht="12.75">
      <c r="A25" s="118" t="s">
        <v>118</v>
      </c>
      <c r="B25" s="99" t="s">
        <v>658</v>
      </c>
      <c r="C25" s="100">
        <v>10</v>
      </c>
      <c r="D25" s="100" t="s">
        <v>70</v>
      </c>
      <c r="E25" s="101" t="s">
        <v>119</v>
      </c>
      <c r="F25" s="98"/>
      <c r="G25" s="117">
        <f t="shared" si="3"/>
        <v>8.4</v>
      </c>
      <c r="H25" s="117">
        <f t="shared" si="3"/>
        <v>2.9</v>
      </c>
      <c r="I25" s="227">
        <f t="shared" si="1"/>
        <v>34.523809523809526</v>
      </c>
    </row>
    <row r="26" spans="1:9" s="5" customFormat="1" ht="12.75">
      <c r="A26" s="118" t="s">
        <v>124</v>
      </c>
      <c r="B26" s="99" t="s">
        <v>658</v>
      </c>
      <c r="C26" s="100">
        <v>10</v>
      </c>
      <c r="D26" s="100" t="s">
        <v>70</v>
      </c>
      <c r="E26" s="101" t="s">
        <v>125</v>
      </c>
      <c r="F26" s="98"/>
      <c r="G26" s="117">
        <f t="shared" si="3"/>
        <v>8.4</v>
      </c>
      <c r="H26" s="117">
        <f t="shared" si="3"/>
        <v>2.9</v>
      </c>
      <c r="I26" s="227">
        <f t="shared" si="1"/>
        <v>34.523809523809526</v>
      </c>
    </row>
    <row r="27" spans="1:9" s="5" customFormat="1" ht="12.75">
      <c r="A27" s="115" t="s">
        <v>154</v>
      </c>
      <c r="B27" s="99" t="s">
        <v>658</v>
      </c>
      <c r="C27" s="100">
        <v>10</v>
      </c>
      <c r="D27" s="100" t="s">
        <v>70</v>
      </c>
      <c r="E27" s="101" t="s">
        <v>125</v>
      </c>
      <c r="F27" s="98">
        <v>721</v>
      </c>
      <c r="G27" s="117">
        <v>8.4</v>
      </c>
      <c r="H27" s="117">
        <v>2.9</v>
      </c>
      <c r="I27" s="227">
        <f t="shared" si="1"/>
        <v>34.523809523809526</v>
      </c>
    </row>
    <row r="28" spans="1:9" s="5" customFormat="1" ht="13.5" customHeight="1">
      <c r="A28" s="114" t="s">
        <v>465</v>
      </c>
      <c r="B28" s="95" t="s">
        <v>659</v>
      </c>
      <c r="C28" s="97"/>
      <c r="D28" s="97"/>
      <c r="E28" s="102"/>
      <c r="F28" s="94"/>
      <c r="G28" s="107">
        <f aca="true" t="shared" si="4" ref="G28:H32">G29</f>
        <v>160.2</v>
      </c>
      <c r="H28" s="107">
        <f t="shared" si="4"/>
        <v>56.6</v>
      </c>
      <c r="I28" s="227">
        <f t="shared" si="1"/>
        <v>35.33083645443196</v>
      </c>
    </row>
    <row r="29" spans="1:9" s="5" customFormat="1" ht="12.75">
      <c r="A29" s="114" t="s">
        <v>62</v>
      </c>
      <c r="B29" s="95" t="s">
        <v>659</v>
      </c>
      <c r="C29" s="97">
        <v>10</v>
      </c>
      <c r="D29" s="97" t="s">
        <v>36</v>
      </c>
      <c r="E29" s="94"/>
      <c r="F29" s="94"/>
      <c r="G29" s="107">
        <f t="shared" si="4"/>
        <v>160.2</v>
      </c>
      <c r="H29" s="107">
        <f t="shared" si="4"/>
        <v>56.6</v>
      </c>
      <c r="I29" s="227">
        <f t="shared" si="1"/>
        <v>35.33083645443196</v>
      </c>
    </row>
    <row r="30" spans="1:9" s="5" customFormat="1" ht="12.75">
      <c r="A30" s="115" t="s">
        <v>61</v>
      </c>
      <c r="B30" s="99" t="s">
        <v>659</v>
      </c>
      <c r="C30" s="100">
        <v>10</v>
      </c>
      <c r="D30" s="100" t="s">
        <v>70</v>
      </c>
      <c r="E30" s="98"/>
      <c r="F30" s="98"/>
      <c r="G30" s="117">
        <f t="shared" si="4"/>
        <v>160.2</v>
      </c>
      <c r="H30" s="117">
        <f t="shared" si="4"/>
        <v>56.6</v>
      </c>
      <c r="I30" s="227">
        <f t="shared" si="1"/>
        <v>35.33083645443196</v>
      </c>
    </row>
    <row r="31" spans="1:9" s="5" customFormat="1" ht="12.75">
      <c r="A31" s="118" t="s">
        <v>118</v>
      </c>
      <c r="B31" s="99" t="s">
        <v>659</v>
      </c>
      <c r="C31" s="100">
        <v>10</v>
      </c>
      <c r="D31" s="100" t="s">
        <v>70</v>
      </c>
      <c r="E31" s="101" t="s">
        <v>119</v>
      </c>
      <c r="F31" s="98"/>
      <c r="G31" s="117">
        <f t="shared" si="4"/>
        <v>160.2</v>
      </c>
      <c r="H31" s="117">
        <f t="shared" si="4"/>
        <v>56.6</v>
      </c>
      <c r="I31" s="227">
        <f t="shared" si="1"/>
        <v>35.33083645443196</v>
      </c>
    </row>
    <row r="32" spans="1:9" s="5" customFormat="1" ht="12.75">
      <c r="A32" s="118" t="s">
        <v>124</v>
      </c>
      <c r="B32" s="99" t="s">
        <v>659</v>
      </c>
      <c r="C32" s="100">
        <v>10</v>
      </c>
      <c r="D32" s="100" t="s">
        <v>70</v>
      </c>
      <c r="E32" s="101" t="s">
        <v>125</v>
      </c>
      <c r="F32" s="98"/>
      <c r="G32" s="117">
        <f t="shared" si="4"/>
        <v>160.2</v>
      </c>
      <c r="H32" s="117">
        <f t="shared" si="4"/>
        <v>56.6</v>
      </c>
      <c r="I32" s="227">
        <f t="shared" si="1"/>
        <v>35.33083645443196</v>
      </c>
    </row>
    <row r="33" spans="1:9" s="5" customFormat="1" ht="12.75">
      <c r="A33" s="115" t="s">
        <v>154</v>
      </c>
      <c r="B33" s="99" t="s">
        <v>659</v>
      </c>
      <c r="C33" s="100">
        <v>10</v>
      </c>
      <c r="D33" s="100" t="s">
        <v>70</v>
      </c>
      <c r="E33" s="101" t="s">
        <v>125</v>
      </c>
      <c r="F33" s="98">
        <v>721</v>
      </c>
      <c r="G33" s="117">
        <v>160.2</v>
      </c>
      <c r="H33" s="117">
        <v>56.6</v>
      </c>
      <c r="I33" s="227">
        <f t="shared" si="1"/>
        <v>35.33083645443196</v>
      </c>
    </row>
    <row r="34" spans="1:9" s="67" customFormat="1" ht="21">
      <c r="A34" s="114" t="s">
        <v>455</v>
      </c>
      <c r="B34" s="102" t="s">
        <v>468</v>
      </c>
      <c r="C34" s="97"/>
      <c r="D34" s="97"/>
      <c r="E34" s="102"/>
      <c r="F34" s="94"/>
      <c r="G34" s="107">
        <f aca="true" t="shared" si="5" ref="G34:H36">G35</f>
        <v>660.8</v>
      </c>
      <c r="H34" s="107">
        <f t="shared" si="5"/>
        <v>490.50000000000006</v>
      </c>
      <c r="I34" s="227">
        <f t="shared" si="1"/>
        <v>74.22820823244554</v>
      </c>
    </row>
    <row r="35" spans="1:9" s="67" customFormat="1" ht="30.75">
      <c r="A35" s="120" t="s">
        <v>467</v>
      </c>
      <c r="B35" s="102" t="s">
        <v>469</v>
      </c>
      <c r="C35" s="97"/>
      <c r="D35" s="97"/>
      <c r="E35" s="102"/>
      <c r="F35" s="94"/>
      <c r="G35" s="107">
        <f t="shared" si="5"/>
        <v>660.8</v>
      </c>
      <c r="H35" s="107">
        <f t="shared" si="5"/>
        <v>490.50000000000006</v>
      </c>
      <c r="I35" s="227">
        <f t="shared" si="1"/>
        <v>74.22820823244554</v>
      </c>
    </row>
    <row r="36" spans="1:9" s="67" customFormat="1" ht="12.75">
      <c r="A36" s="114" t="s">
        <v>62</v>
      </c>
      <c r="B36" s="102" t="s">
        <v>469</v>
      </c>
      <c r="C36" s="97" t="s">
        <v>71</v>
      </c>
      <c r="D36" s="97" t="s">
        <v>36</v>
      </c>
      <c r="E36" s="102"/>
      <c r="F36" s="94"/>
      <c r="G36" s="107">
        <f t="shared" si="5"/>
        <v>660.8</v>
      </c>
      <c r="H36" s="107">
        <f t="shared" si="5"/>
        <v>490.50000000000006</v>
      </c>
      <c r="I36" s="227">
        <f t="shared" si="1"/>
        <v>74.22820823244554</v>
      </c>
    </row>
    <row r="37" spans="1:10" s="68" customFormat="1" ht="12.75">
      <c r="A37" s="118" t="s">
        <v>153</v>
      </c>
      <c r="B37" s="101" t="s">
        <v>469</v>
      </c>
      <c r="C37" s="100" t="s">
        <v>71</v>
      </c>
      <c r="D37" s="100" t="s">
        <v>76</v>
      </c>
      <c r="E37" s="101"/>
      <c r="F37" s="98"/>
      <c r="G37" s="117">
        <f>G38+G44</f>
        <v>660.8</v>
      </c>
      <c r="H37" s="117">
        <f>H38+H44</f>
        <v>490.50000000000006</v>
      </c>
      <c r="I37" s="227">
        <f t="shared" si="1"/>
        <v>74.22820823244554</v>
      </c>
      <c r="J37" s="181"/>
    </row>
    <row r="38" spans="1:9" s="70" customFormat="1" ht="44.25" customHeight="1">
      <c r="A38" s="118" t="s">
        <v>103</v>
      </c>
      <c r="B38" s="101" t="s">
        <v>469</v>
      </c>
      <c r="C38" s="100" t="s">
        <v>71</v>
      </c>
      <c r="D38" s="100" t="s">
        <v>76</v>
      </c>
      <c r="E38" s="101" t="s">
        <v>104</v>
      </c>
      <c r="F38" s="98"/>
      <c r="G38" s="117">
        <f>G39</f>
        <v>537.9</v>
      </c>
      <c r="H38" s="117">
        <f>H39</f>
        <v>475.90000000000003</v>
      </c>
      <c r="I38" s="227">
        <f t="shared" si="1"/>
        <v>88.4736939951664</v>
      </c>
    </row>
    <row r="39" spans="1:9" s="70" customFormat="1" ht="12.75">
      <c r="A39" s="118" t="s">
        <v>94</v>
      </c>
      <c r="B39" s="101" t="s">
        <v>469</v>
      </c>
      <c r="C39" s="100" t="s">
        <v>71</v>
      </c>
      <c r="D39" s="100" t="s">
        <v>76</v>
      </c>
      <c r="E39" s="101" t="s">
        <v>95</v>
      </c>
      <c r="F39" s="98"/>
      <c r="G39" s="117">
        <f>G40+G42</f>
        <v>537.9</v>
      </c>
      <c r="H39" s="117">
        <f>H40+H42</f>
        <v>475.90000000000003</v>
      </c>
      <c r="I39" s="227">
        <f t="shared" si="1"/>
        <v>88.4736939951664</v>
      </c>
    </row>
    <row r="40" spans="1:9" s="70" customFormat="1" ht="12.75">
      <c r="A40" s="118" t="s">
        <v>159</v>
      </c>
      <c r="B40" s="101" t="s">
        <v>469</v>
      </c>
      <c r="C40" s="100" t="s">
        <v>71</v>
      </c>
      <c r="D40" s="100" t="s">
        <v>76</v>
      </c>
      <c r="E40" s="101" t="s">
        <v>96</v>
      </c>
      <c r="F40" s="98"/>
      <c r="G40" s="117">
        <f>G41</f>
        <v>413.1</v>
      </c>
      <c r="H40" s="117">
        <f>H41</f>
        <v>369.6</v>
      </c>
      <c r="I40" s="227">
        <f t="shared" si="1"/>
        <v>89.46986201888163</v>
      </c>
    </row>
    <row r="41" spans="1:9" s="70" customFormat="1" ht="12.75">
      <c r="A41" s="115" t="s">
        <v>154</v>
      </c>
      <c r="B41" s="101" t="s">
        <v>469</v>
      </c>
      <c r="C41" s="100" t="s">
        <v>71</v>
      </c>
      <c r="D41" s="100" t="s">
        <v>76</v>
      </c>
      <c r="E41" s="101" t="s">
        <v>96</v>
      </c>
      <c r="F41" s="98">
        <v>721</v>
      </c>
      <c r="G41" s="117">
        <v>413.1</v>
      </c>
      <c r="H41" s="117">
        <v>369.6</v>
      </c>
      <c r="I41" s="227">
        <f t="shared" si="1"/>
        <v>89.46986201888163</v>
      </c>
    </row>
    <row r="42" spans="1:9" s="70" customFormat="1" ht="30.75">
      <c r="A42" s="118" t="s">
        <v>161</v>
      </c>
      <c r="B42" s="101" t="s">
        <v>469</v>
      </c>
      <c r="C42" s="100" t="s">
        <v>71</v>
      </c>
      <c r="D42" s="100" t="s">
        <v>76</v>
      </c>
      <c r="E42" s="101" t="s">
        <v>160</v>
      </c>
      <c r="F42" s="98"/>
      <c r="G42" s="117">
        <f>G43</f>
        <v>124.8</v>
      </c>
      <c r="H42" s="117">
        <f>H43</f>
        <v>106.3</v>
      </c>
      <c r="I42" s="227">
        <f t="shared" si="1"/>
        <v>85.17628205128204</v>
      </c>
    </row>
    <row r="43" spans="1:9" s="70" customFormat="1" ht="12.75">
      <c r="A43" s="115" t="s">
        <v>154</v>
      </c>
      <c r="B43" s="101" t="s">
        <v>469</v>
      </c>
      <c r="C43" s="100" t="s">
        <v>71</v>
      </c>
      <c r="D43" s="100" t="s">
        <v>76</v>
      </c>
      <c r="E43" s="101" t="s">
        <v>160</v>
      </c>
      <c r="F43" s="98">
        <v>721</v>
      </c>
      <c r="G43" s="117">
        <v>124.8</v>
      </c>
      <c r="H43" s="117">
        <v>106.3</v>
      </c>
      <c r="I43" s="227">
        <f t="shared" si="1"/>
        <v>85.17628205128204</v>
      </c>
    </row>
    <row r="44" spans="1:9" s="70" customFormat="1" ht="21">
      <c r="A44" s="118" t="s">
        <v>660</v>
      </c>
      <c r="B44" s="101" t="s">
        <v>469</v>
      </c>
      <c r="C44" s="100" t="s">
        <v>71</v>
      </c>
      <c r="D44" s="100" t="s">
        <v>76</v>
      </c>
      <c r="E44" s="101" t="s">
        <v>105</v>
      </c>
      <c r="F44" s="98"/>
      <c r="G44" s="117">
        <f aca="true" t="shared" si="6" ref="G44:H46">G45</f>
        <v>122.9</v>
      </c>
      <c r="H44" s="117">
        <f t="shared" si="6"/>
        <v>14.6</v>
      </c>
      <c r="I44" s="227">
        <f t="shared" si="1"/>
        <v>11.879576891781936</v>
      </c>
    </row>
    <row r="45" spans="1:9" s="70" customFormat="1" ht="21">
      <c r="A45" s="118" t="s">
        <v>99</v>
      </c>
      <c r="B45" s="101" t="s">
        <v>469</v>
      </c>
      <c r="C45" s="100" t="s">
        <v>71</v>
      </c>
      <c r="D45" s="100" t="s">
        <v>76</v>
      </c>
      <c r="E45" s="101" t="s">
        <v>100</v>
      </c>
      <c r="F45" s="98"/>
      <c r="G45" s="117">
        <f t="shared" si="6"/>
        <v>122.9</v>
      </c>
      <c r="H45" s="117">
        <f t="shared" si="6"/>
        <v>14.6</v>
      </c>
      <c r="I45" s="227">
        <f t="shared" si="1"/>
        <v>11.879576891781936</v>
      </c>
    </row>
    <row r="46" spans="1:9" s="70" customFormat="1" ht="21">
      <c r="A46" s="118" t="s">
        <v>101</v>
      </c>
      <c r="B46" s="101" t="s">
        <v>469</v>
      </c>
      <c r="C46" s="100" t="s">
        <v>71</v>
      </c>
      <c r="D46" s="100" t="s">
        <v>76</v>
      </c>
      <c r="E46" s="101" t="s">
        <v>102</v>
      </c>
      <c r="F46" s="98"/>
      <c r="G46" s="117">
        <f t="shared" si="6"/>
        <v>122.9</v>
      </c>
      <c r="H46" s="117">
        <f t="shared" si="6"/>
        <v>14.6</v>
      </c>
      <c r="I46" s="227">
        <f t="shared" si="1"/>
        <v>11.879576891781936</v>
      </c>
    </row>
    <row r="47" spans="1:9" s="70" customFormat="1" ht="12.75">
      <c r="A47" s="115" t="s">
        <v>154</v>
      </c>
      <c r="B47" s="101" t="s">
        <v>469</v>
      </c>
      <c r="C47" s="100" t="s">
        <v>71</v>
      </c>
      <c r="D47" s="100" t="s">
        <v>76</v>
      </c>
      <c r="E47" s="101" t="s">
        <v>102</v>
      </c>
      <c r="F47" s="98">
        <v>721</v>
      </c>
      <c r="G47" s="117">
        <v>122.9</v>
      </c>
      <c r="H47" s="117">
        <v>14.6</v>
      </c>
      <c r="I47" s="227">
        <f t="shared" si="1"/>
        <v>11.879576891781936</v>
      </c>
    </row>
    <row r="48" spans="1:9" s="65" customFormat="1" ht="21">
      <c r="A48" s="120" t="s">
        <v>470</v>
      </c>
      <c r="B48" s="102" t="s">
        <v>471</v>
      </c>
      <c r="C48" s="97"/>
      <c r="D48" s="97"/>
      <c r="E48" s="102"/>
      <c r="F48" s="94"/>
      <c r="G48" s="107">
        <f>G49</f>
        <v>570</v>
      </c>
      <c r="H48" s="107">
        <f>H49</f>
        <v>189</v>
      </c>
      <c r="I48" s="235">
        <f t="shared" si="1"/>
        <v>33.1578947368421</v>
      </c>
    </row>
    <row r="49" spans="1:9" s="54" customFormat="1" ht="42" customHeight="1">
      <c r="A49" s="120" t="s">
        <v>472</v>
      </c>
      <c r="B49" s="102" t="s">
        <v>473</v>
      </c>
      <c r="C49" s="97"/>
      <c r="D49" s="97"/>
      <c r="E49" s="102"/>
      <c r="F49" s="94"/>
      <c r="G49" s="107">
        <f>G50+G73+G67</f>
        <v>570</v>
      </c>
      <c r="H49" s="107">
        <f>H50+H73+H67</f>
        <v>189</v>
      </c>
      <c r="I49" s="235">
        <f t="shared" si="1"/>
        <v>33.1578947368421</v>
      </c>
    </row>
    <row r="50" spans="1:9" s="54" customFormat="1" ht="12.75">
      <c r="A50" s="120" t="s">
        <v>8</v>
      </c>
      <c r="B50" s="102" t="s">
        <v>473</v>
      </c>
      <c r="C50" s="97" t="s">
        <v>69</v>
      </c>
      <c r="D50" s="97" t="s">
        <v>36</v>
      </c>
      <c r="E50" s="102"/>
      <c r="F50" s="94"/>
      <c r="G50" s="107">
        <f>G51+G56+G61</f>
        <v>195</v>
      </c>
      <c r="H50" s="107">
        <f>H51+H56+H61</f>
        <v>189</v>
      </c>
      <c r="I50" s="235">
        <f t="shared" si="1"/>
        <v>96.92307692307692</v>
      </c>
    </row>
    <row r="51" spans="1:9" s="11" customFormat="1" ht="12.75">
      <c r="A51" s="118" t="s">
        <v>9</v>
      </c>
      <c r="B51" s="101" t="s">
        <v>473</v>
      </c>
      <c r="C51" s="100" t="s">
        <v>69</v>
      </c>
      <c r="D51" s="100" t="s">
        <v>66</v>
      </c>
      <c r="E51" s="101"/>
      <c r="F51" s="98"/>
      <c r="G51" s="117">
        <f aca="true" t="shared" si="7" ref="G51:H54">G52</f>
        <v>10</v>
      </c>
      <c r="H51" s="117">
        <f t="shared" si="7"/>
        <v>4</v>
      </c>
      <c r="I51" s="227">
        <f t="shared" si="1"/>
        <v>40</v>
      </c>
    </row>
    <row r="52" spans="1:9" s="11" customFormat="1" ht="21">
      <c r="A52" s="118" t="s">
        <v>106</v>
      </c>
      <c r="B52" s="101" t="s">
        <v>473</v>
      </c>
      <c r="C52" s="100" t="s">
        <v>69</v>
      </c>
      <c r="D52" s="100" t="s">
        <v>66</v>
      </c>
      <c r="E52" s="101" t="s">
        <v>107</v>
      </c>
      <c r="F52" s="98"/>
      <c r="G52" s="117">
        <f t="shared" si="7"/>
        <v>10</v>
      </c>
      <c r="H52" s="117">
        <f t="shared" si="7"/>
        <v>4</v>
      </c>
      <c r="I52" s="227">
        <f t="shared" si="1"/>
        <v>40</v>
      </c>
    </row>
    <row r="53" spans="1:9" s="11" customFormat="1" ht="12.75">
      <c r="A53" s="118" t="s">
        <v>112</v>
      </c>
      <c r="B53" s="101" t="s">
        <v>473</v>
      </c>
      <c r="C53" s="100" t="s">
        <v>69</v>
      </c>
      <c r="D53" s="100" t="s">
        <v>66</v>
      </c>
      <c r="E53" s="101" t="s">
        <v>113</v>
      </c>
      <c r="F53" s="98"/>
      <c r="G53" s="117">
        <f t="shared" si="7"/>
        <v>10</v>
      </c>
      <c r="H53" s="117">
        <f t="shared" si="7"/>
        <v>4</v>
      </c>
      <c r="I53" s="227">
        <f t="shared" si="1"/>
        <v>40</v>
      </c>
    </row>
    <row r="54" spans="1:9" s="11" customFormat="1" ht="12.75">
      <c r="A54" s="118" t="s">
        <v>116</v>
      </c>
      <c r="B54" s="101" t="s">
        <v>473</v>
      </c>
      <c r="C54" s="100" t="s">
        <v>69</v>
      </c>
      <c r="D54" s="100" t="s">
        <v>66</v>
      </c>
      <c r="E54" s="101" t="s">
        <v>117</v>
      </c>
      <c r="F54" s="98"/>
      <c r="G54" s="117">
        <f t="shared" si="7"/>
        <v>10</v>
      </c>
      <c r="H54" s="117">
        <f t="shared" si="7"/>
        <v>4</v>
      </c>
      <c r="I54" s="227">
        <f t="shared" si="1"/>
        <v>40</v>
      </c>
    </row>
    <row r="55" spans="1:9" s="11" customFormat="1" ht="11.25" customHeight="1">
      <c r="A55" s="115" t="s">
        <v>157</v>
      </c>
      <c r="B55" s="101" t="s">
        <v>473</v>
      </c>
      <c r="C55" s="100" t="s">
        <v>69</v>
      </c>
      <c r="D55" s="100" t="s">
        <v>66</v>
      </c>
      <c r="E55" s="101" t="s">
        <v>117</v>
      </c>
      <c r="F55" s="98">
        <v>725</v>
      </c>
      <c r="G55" s="117">
        <v>10</v>
      </c>
      <c r="H55" s="117">
        <v>4</v>
      </c>
      <c r="I55" s="227">
        <f t="shared" si="1"/>
        <v>40</v>
      </c>
    </row>
    <row r="56" spans="1:9" s="11" customFormat="1" ht="12.75">
      <c r="A56" s="115" t="s">
        <v>10</v>
      </c>
      <c r="B56" s="101" t="s">
        <v>473</v>
      </c>
      <c r="C56" s="100" t="s">
        <v>69</v>
      </c>
      <c r="D56" s="100" t="s">
        <v>67</v>
      </c>
      <c r="E56" s="101"/>
      <c r="F56" s="98"/>
      <c r="G56" s="117">
        <f aca="true" t="shared" si="8" ref="G56:H59">G57</f>
        <v>25</v>
      </c>
      <c r="H56" s="117">
        <f t="shared" si="8"/>
        <v>25</v>
      </c>
      <c r="I56" s="227">
        <f t="shared" si="1"/>
        <v>100</v>
      </c>
    </row>
    <row r="57" spans="1:9" s="11" customFormat="1" ht="21">
      <c r="A57" s="118" t="s">
        <v>106</v>
      </c>
      <c r="B57" s="101" t="s">
        <v>473</v>
      </c>
      <c r="C57" s="100" t="s">
        <v>69</v>
      </c>
      <c r="D57" s="100" t="s">
        <v>67</v>
      </c>
      <c r="E57" s="101" t="s">
        <v>107</v>
      </c>
      <c r="F57" s="98"/>
      <c r="G57" s="117">
        <f t="shared" si="8"/>
        <v>25</v>
      </c>
      <c r="H57" s="117">
        <f t="shared" si="8"/>
        <v>25</v>
      </c>
      <c r="I57" s="227">
        <f t="shared" si="1"/>
        <v>100</v>
      </c>
    </row>
    <row r="58" spans="1:9" s="11" customFormat="1" ht="12.75">
      <c r="A58" s="118" t="s">
        <v>112</v>
      </c>
      <c r="B58" s="101" t="s">
        <v>473</v>
      </c>
      <c r="C58" s="100" t="s">
        <v>69</v>
      </c>
      <c r="D58" s="100" t="s">
        <v>67</v>
      </c>
      <c r="E58" s="101" t="s">
        <v>113</v>
      </c>
      <c r="F58" s="98"/>
      <c r="G58" s="117">
        <f t="shared" si="8"/>
        <v>25</v>
      </c>
      <c r="H58" s="117">
        <f t="shared" si="8"/>
        <v>25</v>
      </c>
      <c r="I58" s="227">
        <f t="shared" si="1"/>
        <v>100</v>
      </c>
    </row>
    <row r="59" spans="1:9" s="11" customFormat="1" ht="12.75">
      <c r="A59" s="118" t="s">
        <v>116</v>
      </c>
      <c r="B59" s="101" t="s">
        <v>473</v>
      </c>
      <c r="C59" s="100" t="s">
        <v>69</v>
      </c>
      <c r="D59" s="100" t="s">
        <v>67</v>
      </c>
      <c r="E59" s="101" t="s">
        <v>117</v>
      </c>
      <c r="F59" s="98"/>
      <c r="G59" s="117">
        <f t="shared" si="8"/>
        <v>25</v>
      </c>
      <c r="H59" s="117">
        <f t="shared" si="8"/>
        <v>25</v>
      </c>
      <c r="I59" s="227">
        <f t="shared" si="1"/>
        <v>100</v>
      </c>
    </row>
    <row r="60" spans="1:9" s="11" customFormat="1" ht="13.5" customHeight="1">
      <c r="A60" s="115" t="s">
        <v>157</v>
      </c>
      <c r="B60" s="101" t="s">
        <v>473</v>
      </c>
      <c r="C60" s="100" t="s">
        <v>69</v>
      </c>
      <c r="D60" s="100" t="s">
        <v>67</v>
      </c>
      <c r="E60" s="101" t="s">
        <v>117</v>
      </c>
      <c r="F60" s="98">
        <v>725</v>
      </c>
      <c r="G60" s="117">
        <f>35-10</f>
        <v>25</v>
      </c>
      <c r="H60" s="117">
        <v>25</v>
      </c>
      <c r="I60" s="227">
        <f t="shared" si="1"/>
        <v>100</v>
      </c>
    </row>
    <row r="61" spans="1:9" s="28" customFormat="1" ht="12.75">
      <c r="A61" s="115" t="s">
        <v>540</v>
      </c>
      <c r="B61" s="101" t="s">
        <v>473</v>
      </c>
      <c r="C61" s="100" t="s">
        <v>69</v>
      </c>
      <c r="D61" s="100" t="s">
        <v>70</v>
      </c>
      <c r="E61" s="101"/>
      <c r="F61" s="98"/>
      <c r="G61" s="117">
        <f aca="true" t="shared" si="9" ref="G61:H63">G62</f>
        <v>160</v>
      </c>
      <c r="H61" s="117">
        <f t="shared" si="9"/>
        <v>160</v>
      </c>
      <c r="I61" s="227">
        <f t="shared" si="1"/>
        <v>100</v>
      </c>
    </row>
    <row r="62" spans="1:9" s="28" customFormat="1" ht="21">
      <c r="A62" s="118" t="s">
        <v>106</v>
      </c>
      <c r="B62" s="101" t="s">
        <v>473</v>
      </c>
      <c r="C62" s="100" t="s">
        <v>69</v>
      </c>
      <c r="D62" s="100" t="s">
        <v>70</v>
      </c>
      <c r="E62" s="101" t="s">
        <v>107</v>
      </c>
      <c r="F62" s="98"/>
      <c r="G62" s="117">
        <f t="shared" si="9"/>
        <v>160</v>
      </c>
      <c r="H62" s="117">
        <f t="shared" si="9"/>
        <v>160</v>
      </c>
      <c r="I62" s="227">
        <f t="shared" si="1"/>
        <v>100</v>
      </c>
    </row>
    <row r="63" spans="1:9" s="28" customFormat="1" ht="12.75">
      <c r="A63" s="118" t="s">
        <v>112</v>
      </c>
      <c r="B63" s="101" t="s">
        <v>473</v>
      </c>
      <c r="C63" s="100" t="s">
        <v>69</v>
      </c>
      <c r="D63" s="100" t="s">
        <v>70</v>
      </c>
      <c r="E63" s="101" t="s">
        <v>113</v>
      </c>
      <c r="F63" s="98"/>
      <c r="G63" s="117">
        <f t="shared" si="9"/>
        <v>160</v>
      </c>
      <c r="H63" s="117">
        <f t="shared" si="9"/>
        <v>160</v>
      </c>
      <c r="I63" s="227">
        <f t="shared" si="1"/>
        <v>100</v>
      </c>
    </row>
    <row r="64" spans="1:9" s="28" customFormat="1" ht="12.75">
      <c r="A64" s="118" t="s">
        <v>116</v>
      </c>
      <c r="B64" s="101" t="s">
        <v>473</v>
      </c>
      <c r="C64" s="100" t="s">
        <v>69</v>
      </c>
      <c r="D64" s="100" t="s">
        <v>70</v>
      </c>
      <c r="E64" s="101" t="s">
        <v>117</v>
      </c>
      <c r="F64" s="98"/>
      <c r="G64" s="117">
        <f>G65+G66</f>
        <v>160</v>
      </c>
      <c r="H64" s="117">
        <f>H65+H66</f>
        <v>160</v>
      </c>
      <c r="I64" s="227">
        <f t="shared" si="1"/>
        <v>100</v>
      </c>
    </row>
    <row r="65" spans="1:9" s="28" customFormat="1" ht="11.25" customHeight="1">
      <c r="A65" s="115" t="s">
        <v>157</v>
      </c>
      <c r="B65" s="101" t="s">
        <v>473</v>
      </c>
      <c r="C65" s="100" t="s">
        <v>69</v>
      </c>
      <c r="D65" s="100" t="s">
        <v>70</v>
      </c>
      <c r="E65" s="101" t="s">
        <v>117</v>
      </c>
      <c r="F65" s="98">
        <v>725</v>
      </c>
      <c r="G65" s="117">
        <v>10</v>
      </c>
      <c r="H65" s="117">
        <v>10</v>
      </c>
      <c r="I65" s="227">
        <f t="shared" si="1"/>
        <v>100</v>
      </c>
    </row>
    <row r="66" spans="1:9" s="11" customFormat="1" ht="21">
      <c r="A66" s="115" t="s">
        <v>158</v>
      </c>
      <c r="B66" s="101" t="s">
        <v>473</v>
      </c>
      <c r="C66" s="100" t="s">
        <v>69</v>
      </c>
      <c r="D66" s="100" t="s">
        <v>70</v>
      </c>
      <c r="E66" s="101" t="s">
        <v>117</v>
      </c>
      <c r="F66" s="98">
        <v>726</v>
      </c>
      <c r="G66" s="117">
        <f>250-100</f>
        <v>150</v>
      </c>
      <c r="H66" s="117">
        <v>150</v>
      </c>
      <c r="I66" s="227">
        <f t="shared" si="1"/>
        <v>100</v>
      </c>
    </row>
    <row r="67" spans="1:9" s="11" customFormat="1" ht="12.75">
      <c r="A67" s="114" t="s">
        <v>661</v>
      </c>
      <c r="B67" s="102" t="s">
        <v>473</v>
      </c>
      <c r="C67" s="97" t="s">
        <v>73</v>
      </c>
      <c r="D67" s="97" t="s">
        <v>36</v>
      </c>
      <c r="E67" s="102"/>
      <c r="F67" s="94"/>
      <c r="G67" s="107">
        <f aca="true" t="shared" si="10" ref="G67:H71">G68</f>
        <v>100</v>
      </c>
      <c r="H67" s="107">
        <f t="shared" si="10"/>
        <v>0</v>
      </c>
      <c r="I67" s="235">
        <f t="shared" si="1"/>
        <v>0</v>
      </c>
    </row>
    <row r="68" spans="1:9" s="11" customFormat="1" ht="12.75">
      <c r="A68" s="115" t="s">
        <v>12</v>
      </c>
      <c r="B68" s="102" t="s">
        <v>473</v>
      </c>
      <c r="C68" s="97" t="s">
        <v>73</v>
      </c>
      <c r="D68" s="97" t="s">
        <v>66</v>
      </c>
      <c r="E68" s="102"/>
      <c r="F68" s="94"/>
      <c r="G68" s="107">
        <f t="shared" si="10"/>
        <v>100</v>
      </c>
      <c r="H68" s="107">
        <f t="shared" si="10"/>
        <v>0</v>
      </c>
      <c r="I68" s="235">
        <f t="shared" si="1"/>
        <v>0</v>
      </c>
    </row>
    <row r="69" spans="1:9" s="11" customFormat="1" ht="21">
      <c r="A69" s="118" t="s">
        <v>106</v>
      </c>
      <c r="B69" s="101" t="s">
        <v>473</v>
      </c>
      <c r="C69" s="100" t="s">
        <v>73</v>
      </c>
      <c r="D69" s="100" t="s">
        <v>66</v>
      </c>
      <c r="E69" s="101" t="s">
        <v>107</v>
      </c>
      <c r="F69" s="98"/>
      <c r="G69" s="117">
        <f t="shared" si="10"/>
        <v>100</v>
      </c>
      <c r="H69" s="117">
        <f t="shared" si="10"/>
        <v>0</v>
      </c>
      <c r="I69" s="227">
        <f t="shared" si="1"/>
        <v>0</v>
      </c>
    </row>
    <row r="70" spans="1:9" s="11" customFormat="1" ht="12.75">
      <c r="A70" s="118" t="s">
        <v>112</v>
      </c>
      <c r="B70" s="101" t="s">
        <v>473</v>
      </c>
      <c r="C70" s="100" t="s">
        <v>73</v>
      </c>
      <c r="D70" s="100" t="s">
        <v>66</v>
      </c>
      <c r="E70" s="101" t="s">
        <v>113</v>
      </c>
      <c r="F70" s="98"/>
      <c r="G70" s="117">
        <f t="shared" si="10"/>
        <v>100</v>
      </c>
      <c r="H70" s="117">
        <f t="shared" si="10"/>
        <v>0</v>
      </c>
      <c r="I70" s="227">
        <f aca="true" t="shared" si="11" ref="I70:I135">H70/G70*100</f>
        <v>0</v>
      </c>
    </row>
    <row r="71" spans="1:9" s="11" customFormat="1" ht="12.75">
      <c r="A71" s="118" t="s">
        <v>116</v>
      </c>
      <c r="B71" s="101" t="s">
        <v>473</v>
      </c>
      <c r="C71" s="100" t="s">
        <v>73</v>
      </c>
      <c r="D71" s="100" t="s">
        <v>66</v>
      </c>
      <c r="E71" s="101" t="s">
        <v>117</v>
      </c>
      <c r="F71" s="98"/>
      <c r="G71" s="117">
        <f t="shared" si="10"/>
        <v>100</v>
      </c>
      <c r="H71" s="117">
        <f t="shared" si="10"/>
        <v>0</v>
      </c>
      <c r="I71" s="227">
        <f t="shared" si="11"/>
        <v>0</v>
      </c>
    </row>
    <row r="72" spans="1:9" s="11" customFormat="1" ht="21">
      <c r="A72" s="115" t="s">
        <v>158</v>
      </c>
      <c r="B72" s="101" t="s">
        <v>473</v>
      </c>
      <c r="C72" s="100" t="s">
        <v>73</v>
      </c>
      <c r="D72" s="100" t="s">
        <v>66</v>
      </c>
      <c r="E72" s="101" t="s">
        <v>117</v>
      </c>
      <c r="F72" s="98">
        <v>726</v>
      </c>
      <c r="G72" s="117">
        <v>100</v>
      </c>
      <c r="H72" s="117">
        <v>0</v>
      </c>
      <c r="I72" s="227">
        <f t="shared" si="11"/>
        <v>0</v>
      </c>
    </row>
    <row r="73" spans="1:9" s="65" customFormat="1" ht="12.75">
      <c r="A73" s="114" t="s">
        <v>62</v>
      </c>
      <c r="B73" s="102" t="s">
        <v>473</v>
      </c>
      <c r="C73" s="97" t="s">
        <v>71</v>
      </c>
      <c r="D73" s="97" t="s">
        <v>36</v>
      </c>
      <c r="E73" s="102"/>
      <c r="F73" s="94"/>
      <c r="G73" s="107">
        <f aca="true" t="shared" si="12" ref="G73:H77">G74</f>
        <v>275</v>
      </c>
      <c r="H73" s="107">
        <f t="shared" si="12"/>
        <v>0</v>
      </c>
      <c r="I73" s="235">
        <f t="shared" si="11"/>
        <v>0</v>
      </c>
    </row>
    <row r="74" spans="1:9" s="65" customFormat="1" ht="12.75">
      <c r="A74" s="118" t="s">
        <v>153</v>
      </c>
      <c r="B74" s="101" t="s">
        <v>473</v>
      </c>
      <c r="C74" s="100" t="s">
        <v>71</v>
      </c>
      <c r="D74" s="100" t="s">
        <v>76</v>
      </c>
      <c r="E74" s="102"/>
      <c r="F74" s="94"/>
      <c r="G74" s="107">
        <f t="shared" si="12"/>
        <v>275</v>
      </c>
      <c r="H74" s="107">
        <f t="shared" si="12"/>
        <v>0</v>
      </c>
      <c r="I74" s="235">
        <f t="shared" si="11"/>
        <v>0</v>
      </c>
    </row>
    <row r="75" spans="1:9" s="11" customFormat="1" ht="21">
      <c r="A75" s="118" t="s">
        <v>622</v>
      </c>
      <c r="B75" s="101" t="s">
        <v>473</v>
      </c>
      <c r="C75" s="100" t="s">
        <v>71</v>
      </c>
      <c r="D75" s="100" t="s">
        <v>76</v>
      </c>
      <c r="E75" s="101" t="s">
        <v>105</v>
      </c>
      <c r="F75" s="98"/>
      <c r="G75" s="117">
        <f t="shared" si="12"/>
        <v>275</v>
      </c>
      <c r="H75" s="117">
        <f t="shared" si="12"/>
        <v>0</v>
      </c>
      <c r="I75" s="227">
        <f t="shared" si="11"/>
        <v>0</v>
      </c>
    </row>
    <row r="76" spans="1:9" s="11" customFormat="1" ht="21">
      <c r="A76" s="118" t="s">
        <v>99</v>
      </c>
      <c r="B76" s="101" t="s">
        <v>473</v>
      </c>
      <c r="C76" s="100" t="s">
        <v>71</v>
      </c>
      <c r="D76" s="100" t="s">
        <v>76</v>
      </c>
      <c r="E76" s="101" t="s">
        <v>100</v>
      </c>
      <c r="F76" s="98"/>
      <c r="G76" s="117">
        <f t="shared" si="12"/>
        <v>275</v>
      </c>
      <c r="H76" s="117">
        <f t="shared" si="12"/>
        <v>0</v>
      </c>
      <c r="I76" s="227">
        <f t="shared" si="11"/>
        <v>0</v>
      </c>
    </row>
    <row r="77" spans="1:9" s="11" customFormat="1" ht="21">
      <c r="A77" s="118" t="s">
        <v>101</v>
      </c>
      <c r="B77" s="101" t="s">
        <v>473</v>
      </c>
      <c r="C77" s="100" t="s">
        <v>71</v>
      </c>
      <c r="D77" s="100" t="s">
        <v>76</v>
      </c>
      <c r="E77" s="101" t="s">
        <v>102</v>
      </c>
      <c r="F77" s="98"/>
      <c r="G77" s="117">
        <f t="shared" si="12"/>
        <v>275</v>
      </c>
      <c r="H77" s="117">
        <f t="shared" si="12"/>
        <v>0</v>
      </c>
      <c r="I77" s="227">
        <f t="shared" si="11"/>
        <v>0</v>
      </c>
    </row>
    <row r="78" spans="1:9" s="11" customFormat="1" ht="20.25">
      <c r="A78" s="119" t="s">
        <v>168</v>
      </c>
      <c r="B78" s="101" t="s">
        <v>473</v>
      </c>
      <c r="C78" s="100" t="s">
        <v>71</v>
      </c>
      <c r="D78" s="100" t="s">
        <v>76</v>
      </c>
      <c r="E78" s="101" t="s">
        <v>102</v>
      </c>
      <c r="F78" s="98">
        <v>724</v>
      </c>
      <c r="G78" s="117">
        <f>275</f>
        <v>275</v>
      </c>
      <c r="H78" s="117">
        <v>0</v>
      </c>
      <c r="I78" s="227">
        <f t="shared" si="11"/>
        <v>0</v>
      </c>
    </row>
    <row r="79" spans="1:9" s="54" customFormat="1" ht="21">
      <c r="A79" s="120" t="s">
        <v>662</v>
      </c>
      <c r="B79" s="102" t="s">
        <v>475</v>
      </c>
      <c r="C79" s="97"/>
      <c r="D79" s="97"/>
      <c r="E79" s="102"/>
      <c r="F79" s="94"/>
      <c r="G79" s="107">
        <f aca="true" t="shared" si="13" ref="G79:H85">G80</f>
        <v>30</v>
      </c>
      <c r="H79" s="107">
        <f t="shared" si="13"/>
        <v>30</v>
      </c>
      <c r="I79" s="235">
        <f t="shared" si="11"/>
        <v>100</v>
      </c>
    </row>
    <row r="80" spans="1:9" s="54" customFormat="1" ht="21">
      <c r="A80" s="120" t="s">
        <v>476</v>
      </c>
      <c r="B80" s="102" t="s">
        <v>477</v>
      </c>
      <c r="C80" s="97"/>
      <c r="D80" s="97"/>
      <c r="E80" s="102"/>
      <c r="F80" s="94"/>
      <c r="G80" s="107">
        <f t="shared" si="13"/>
        <v>30</v>
      </c>
      <c r="H80" s="107">
        <f t="shared" si="13"/>
        <v>30</v>
      </c>
      <c r="I80" s="235">
        <f t="shared" si="11"/>
        <v>100</v>
      </c>
    </row>
    <row r="81" spans="1:9" s="65" customFormat="1" ht="12.75">
      <c r="A81" s="114" t="s">
        <v>62</v>
      </c>
      <c r="B81" s="102" t="s">
        <v>477</v>
      </c>
      <c r="C81" s="97" t="s">
        <v>71</v>
      </c>
      <c r="D81" s="97" t="s">
        <v>36</v>
      </c>
      <c r="E81" s="102"/>
      <c r="F81" s="94"/>
      <c r="G81" s="107">
        <f t="shared" si="13"/>
        <v>30</v>
      </c>
      <c r="H81" s="107">
        <f t="shared" si="13"/>
        <v>30</v>
      </c>
      <c r="I81" s="235">
        <f t="shared" si="11"/>
        <v>100</v>
      </c>
    </row>
    <row r="82" spans="1:9" s="65" customFormat="1" ht="12.75">
      <c r="A82" s="118" t="s">
        <v>153</v>
      </c>
      <c r="B82" s="101" t="s">
        <v>477</v>
      </c>
      <c r="C82" s="100" t="s">
        <v>71</v>
      </c>
      <c r="D82" s="100" t="s">
        <v>76</v>
      </c>
      <c r="E82" s="101"/>
      <c r="F82" s="98"/>
      <c r="G82" s="107">
        <f t="shared" si="13"/>
        <v>30</v>
      </c>
      <c r="H82" s="107">
        <f t="shared" si="13"/>
        <v>30</v>
      </c>
      <c r="I82" s="235">
        <f t="shared" si="11"/>
        <v>100</v>
      </c>
    </row>
    <row r="83" spans="1:9" s="65" customFormat="1" ht="21">
      <c r="A83" s="118" t="s">
        <v>106</v>
      </c>
      <c r="B83" s="101" t="s">
        <v>477</v>
      </c>
      <c r="C83" s="100" t="s">
        <v>71</v>
      </c>
      <c r="D83" s="100" t="s">
        <v>76</v>
      </c>
      <c r="E83" s="101" t="s">
        <v>107</v>
      </c>
      <c r="F83" s="98"/>
      <c r="G83" s="117">
        <f t="shared" si="13"/>
        <v>30</v>
      </c>
      <c r="H83" s="117">
        <f t="shared" si="13"/>
        <v>30</v>
      </c>
      <c r="I83" s="227">
        <f t="shared" si="11"/>
        <v>100</v>
      </c>
    </row>
    <row r="84" spans="1:9" s="5" customFormat="1" ht="21">
      <c r="A84" s="118" t="s">
        <v>478</v>
      </c>
      <c r="B84" s="101" t="s">
        <v>477</v>
      </c>
      <c r="C84" s="100" t="s">
        <v>71</v>
      </c>
      <c r="D84" s="100" t="s">
        <v>76</v>
      </c>
      <c r="E84" s="101" t="s">
        <v>479</v>
      </c>
      <c r="F84" s="98"/>
      <c r="G84" s="117">
        <f t="shared" si="13"/>
        <v>30</v>
      </c>
      <c r="H84" s="117">
        <f t="shared" si="13"/>
        <v>30</v>
      </c>
      <c r="I84" s="227">
        <f t="shared" si="11"/>
        <v>100</v>
      </c>
    </row>
    <row r="85" spans="1:9" s="5" customFormat="1" ht="21">
      <c r="A85" s="118" t="s">
        <v>642</v>
      </c>
      <c r="B85" s="101" t="s">
        <v>477</v>
      </c>
      <c r="C85" s="100" t="s">
        <v>71</v>
      </c>
      <c r="D85" s="100" t="s">
        <v>76</v>
      </c>
      <c r="E85" s="101" t="s">
        <v>641</v>
      </c>
      <c r="F85" s="98"/>
      <c r="G85" s="117">
        <f t="shared" si="13"/>
        <v>30</v>
      </c>
      <c r="H85" s="117">
        <f t="shared" si="13"/>
        <v>30</v>
      </c>
      <c r="I85" s="227">
        <f t="shared" si="11"/>
        <v>100</v>
      </c>
    </row>
    <row r="86" spans="1:9" s="5" customFormat="1" ht="12.75">
      <c r="A86" s="115" t="s">
        <v>154</v>
      </c>
      <c r="B86" s="101" t="s">
        <v>477</v>
      </c>
      <c r="C86" s="100" t="s">
        <v>71</v>
      </c>
      <c r="D86" s="100" t="s">
        <v>76</v>
      </c>
      <c r="E86" s="101" t="s">
        <v>641</v>
      </c>
      <c r="F86" s="98">
        <v>721</v>
      </c>
      <c r="G86" s="117">
        <v>30</v>
      </c>
      <c r="H86" s="117">
        <v>30</v>
      </c>
      <c r="I86" s="227">
        <f t="shared" si="11"/>
        <v>100</v>
      </c>
    </row>
    <row r="87" spans="1:9" s="65" customFormat="1" ht="30.75">
      <c r="A87" s="120" t="s">
        <v>502</v>
      </c>
      <c r="B87" s="102" t="s">
        <v>503</v>
      </c>
      <c r="C87" s="97"/>
      <c r="D87" s="97"/>
      <c r="E87" s="102"/>
      <c r="F87" s="94"/>
      <c r="G87" s="107">
        <f aca="true" t="shared" si="14" ref="G87:H93">G88</f>
        <v>613.7</v>
      </c>
      <c r="H87" s="107">
        <f t="shared" si="14"/>
        <v>0</v>
      </c>
      <c r="I87" s="235">
        <f t="shared" si="11"/>
        <v>0</v>
      </c>
    </row>
    <row r="88" spans="1:9" s="5" customFormat="1" ht="41.25">
      <c r="A88" s="120" t="s">
        <v>504</v>
      </c>
      <c r="B88" s="102" t="s">
        <v>739</v>
      </c>
      <c r="C88" s="97"/>
      <c r="D88" s="97"/>
      <c r="E88" s="102"/>
      <c r="F88" s="94"/>
      <c r="G88" s="107">
        <f t="shared" si="14"/>
        <v>613.7</v>
      </c>
      <c r="H88" s="107">
        <f t="shared" si="14"/>
        <v>0</v>
      </c>
      <c r="I88" s="235">
        <f t="shared" si="11"/>
        <v>0</v>
      </c>
    </row>
    <row r="89" spans="1:9" s="5" customFormat="1" ht="12.75">
      <c r="A89" s="114" t="s">
        <v>62</v>
      </c>
      <c r="B89" s="102" t="s">
        <v>739</v>
      </c>
      <c r="C89" s="97" t="s">
        <v>71</v>
      </c>
      <c r="D89" s="97" t="s">
        <v>36</v>
      </c>
      <c r="E89" s="102"/>
      <c r="F89" s="94"/>
      <c r="G89" s="107">
        <f t="shared" si="14"/>
        <v>613.7</v>
      </c>
      <c r="H89" s="107">
        <f t="shared" si="14"/>
        <v>0</v>
      </c>
      <c r="I89" s="235">
        <f t="shared" si="11"/>
        <v>0</v>
      </c>
    </row>
    <row r="90" spans="1:9" s="5" customFormat="1" ht="12.75">
      <c r="A90" s="120" t="s">
        <v>501</v>
      </c>
      <c r="B90" s="102" t="s">
        <v>739</v>
      </c>
      <c r="C90" s="97" t="s">
        <v>71</v>
      </c>
      <c r="D90" s="97" t="s">
        <v>68</v>
      </c>
      <c r="E90" s="102"/>
      <c r="F90" s="94"/>
      <c r="G90" s="107">
        <f t="shared" si="14"/>
        <v>613.7</v>
      </c>
      <c r="H90" s="107">
        <f t="shared" si="14"/>
        <v>0</v>
      </c>
      <c r="I90" s="235">
        <f t="shared" si="11"/>
        <v>0</v>
      </c>
    </row>
    <row r="91" spans="1:9" s="5" customFormat="1" ht="21">
      <c r="A91" s="118" t="s">
        <v>505</v>
      </c>
      <c r="B91" s="101" t="s">
        <v>739</v>
      </c>
      <c r="C91" s="100" t="s">
        <v>71</v>
      </c>
      <c r="D91" s="100" t="s">
        <v>68</v>
      </c>
      <c r="E91" s="101" t="s">
        <v>506</v>
      </c>
      <c r="F91" s="98"/>
      <c r="G91" s="117">
        <f t="shared" si="14"/>
        <v>613.7</v>
      </c>
      <c r="H91" s="117">
        <f t="shared" si="14"/>
        <v>0</v>
      </c>
      <c r="I91" s="227">
        <f t="shared" si="11"/>
        <v>0</v>
      </c>
    </row>
    <row r="92" spans="1:9" s="5" customFormat="1" ht="12.75">
      <c r="A92" s="118" t="s">
        <v>507</v>
      </c>
      <c r="B92" s="101" t="s">
        <v>739</v>
      </c>
      <c r="C92" s="100" t="s">
        <v>71</v>
      </c>
      <c r="D92" s="100" t="s">
        <v>68</v>
      </c>
      <c r="E92" s="101" t="s">
        <v>508</v>
      </c>
      <c r="F92" s="98"/>
      <c r="G92" s="117">
        <f t="shared" si="14"/>
        <v>613.7</v>
      </c>
      <c r="H92" s="117">
        <f t="shared" si="14"/>
        <v>0</v>
      </c>
      <c r="I92" s="227">
        <f t="shared" si="11"/>
        <v>0</v>
      </c>
    </row>
    <row r="93" spans="1:9" s="5" customFormat="1" ht="21">
      <c r="A93" s="118" t="s">
        <v>509</v>
      </c>
      <c r="B93" s="101" t="s">
        <v>739</v>
      </c>
      <c r="C93" s="100" t="s">
        <v>71</v>
      </c>
      <c r="D93" s="100" t="s">
        <v>68</v>
      </c>
      <c r="E93" s="101" t="s">
        <v>510</v>
      </c>
      <c r="F93" s="98"/>
      <c r="G93" s="117">
        <f t="shared" si="14"/>
        <v>613.7</v>
      </c>
      <c r="H93" s="117">
        <f t="shared" si="14"/>
        <v>0</v>
      </c>
      <c r="I93" s="227">
        <f t="shared" si="11"/>
        <v>0</v>
      </c>
    </row>
    <row r="94" spans="1:9" s="5" customFormat="1" ht="20.25">
      <c r="A94" s="119" t="s">
        <v>168</v>
      </c>
      <c r="B94" s="101" t="s">
        <v>739</v>
      </c>
      <c r="C94" s="100" t="s">
        <v>71</v>
      </c>
      <c r="D94" s="100" t="s">
        <v>68</v>
      </c>
      <c r="E94" s="101" t="s">
        <v>510</v>
      </c>
      <c r="F94" s="98">
        <v>724</v>
      </c>
      <c r="G94" s="117">
        <v>613.7</v>
      </c>
      <c r="H94" s="117">
        <v>0</v>
      </c>
      <c r="I94" s="227">
        <f t="shared" si="11"/>
        <v>0</v>
      </c>
    </row>
    <row r="95" spans="1:9" s="5" customFormat="1" ht="30.75">
      <c r="A95" s="114" t="s">
        <v>517</v>
      </c>
      <c r="B95" s="95" t="s">
        <v>179</v>
      </c>
      <c r="C95" s="97"/>
      <c r="D95" s="97"/>
      <c r="E95" s="98"/>
      <c r="F95" s="98"/>
      <c r="G95" s="107">
        <f>G96</f>
        <v>1063.1</v>
      </c>
      <c r="H95" s="107">
        <f>H96</f>
        <v>763.6</v>
      </c>
      <c r="I95" s="235">
        <f t="shared" si="11"/>
        <v>71.82767378421599</v>
      </c>
    </row>
    <row r="96" spans="1:9" s="5" customFormat="1" ht="21">
      <c r="A96" s="114" t="s">
        <v>296</v>
      </c>
      <c r="B96" s="95" t="s">
        <v>518</v>
      </c>
      <c r="C96" s="97"/>
      <c r="D96" s="97"/>
      <c r="E96" s="98"/>
      <c r="F96" s="98"/>
      <c r="G96" s="107">
        <f>G97+G117+G124</f>
        <v>1063.1</v>
      </c>
      <c r="H96" s="107">
        <f>H97+H117+H124+H114</f>
        <v>763.6</v>
      </c>
      <c r="I96" s="235">
        <f t="shared" si="11"/>
        <v>71.82767378421599</v>
      </c>
    </row>
    <row r="97" spans="1:9" s="5" customFormat="1" ht="12.75" customHeight="1">
      <c r="A97" s="114" t="s">
        <v>178</v>
      </c>
      <c r="B97" s="95" t="s">
        <v>519</v>
      </c>
      <c r="C97" s="97"/>
      <c r="D97" s="97"/>
      <c r="E97" s="98"/>
      <c r="F97" s="98"/>
      <c r="G97" s="107">
        <f>G98</f>
        <v>818.1</v>
      </c>
      <c r="H97" s="107">
        <f>H98</f>
        <v>531</v>
      </c>
      <c r="I97" s="235">
        <f t="shared" si="11"/>
        <v>64.9064906490649</v>
      </c>
    </row>
    <row r="98" spans="1:9" s="5" customFormat="1" ht="12.75">
      <c r="A98" s="114" t="s">
        <v>8</v>
      </c>
      <c r="B98" s="95" t="s">
        <v>519</v>
      </c>
      <c r="C98" s="97" t="s">
        <v>69</v>
      </c>
      <c r="D98" s="97" t="s">
        <v>36</v>
      </c>
      <c r="E98" s="98"/>
      <c r="F98" s="98"/>
      <c r="G98" s="107">
        <f>G99+G104+G109</f>
        <v>818.1</v>
      </c>
      <c r="H98" s="107">
        <f>H99+H104+H109</f>
        <v>531</v>
      </c>
      <c r="I98" s="235">
        <f t="shared" si="11"/>
        <v>64.9064906490649</v>
      </c>
    </row>
    <row r="99" spans="1:9" s="5" customFormat="1" ht="12.75">
      <c r="A99" s="115" t="s">
        <v>9</v>
      </c>
      <c r="B99" s="99" t="s">
        <v>519</v>
      </c>
      <c r="C99" s="100" t="s">
        <v>69</v>
      </c>
      <c r="D99" s="100" t="s">
        <v>66</v>
      </c>
      <c r="E99" s="98"/>
      <c r="F99" s="98"/>
      <c r="G99" s="117">
        <f aca="true" t="shared" si="15" ref="G99:H102">G100</f>
        <v>182.9</v>
      </c>
      <c r="H99" s="117">
        <f t="shared" si="15"/>
        <v>102.6</v>
      </c>
      <c r="I99" s="227">
        <f t="shared" si="11"/>
        <v>56.09622744669218</v>
      </c>
    </row>
    <row r="100" spans="1:9" s="5" customFormat="1" ht="21">
      <c r="A100" s="118" t="s">
        <v>106</v>
      </c>
      <c r="B100" s="99" t="s">
        <v>519</v>
      </c>
      <c r="C100" s="100" t="s">
        <v>69</v>
      </c>
      <c r="D100" s="100" t="s">
        <v>66</v>
      </c>
      <c r="E100" s="101" t="s">
        <v>107</v>
      </c>
      <c r="F100" s="101"/>
      <c r="G100" s="117">
        <f t="shared" si="15"/>
        <v>182.9</v>
      </c>
      <c r="H100" s="117">
        <f t="shared" si="15"/>
        <v>102.6</v>
      </c>
      <c r="I100" s="227">
        <f t="shared" si="11"/>
        <v>56.09622744669218</v>
      </c>
    </row>
    <row r="101" spans="1:9" s="5" customFormat="1" ht="12.75">
      <c r="A101" s="118" t="s">
        <v>112</v>
      </c>
      <c r="B101" s="99" t="s">
        <v>519</v>
      </c>
      <c r="C101" s="100" t="s">
        <v>69</v>
      </c>
      <c r="D101" s="100" t="s">
        <v>66</v>
      </c>
      <c r="E101" s="101" t="s">
        <v>113</v>
      </c>
      <c r="F101" s="101"/>
      <c r="G101" s="117">
        <f t="shared" si="15"/>
        <v>182.9</v>
      </c>
      <c r="H101" s="117">
        <f t="shared" si="15"/>
        <v>102.6</v>
      </c>
      <c r="I101" s="227">
        <f t="shared" si="11"/>
        <v>56.09622744669218</v>
      </c>
    </row>
    <row r="102" spans="1:9" s="5" customFormat="1" ht="12.75">
      <c r="A102" s="118" t="s">
        <v>116</v>
      </c>
      <c r="B102" s="99" t="s">
        <v>519</v>
      </c>
      <c r="C102" s="100" t="s">
        <v>69</v>
      </c>
      <c r="D102" s="100" t="s">
        <v>66</v>
      </c>
      <c r="E102" s="101" t="s">
        <v>117</v>
      </c>
      <c r="F102" s="101"/>
      <c r="G102" s="117">
        <f t="shared" si="15"/>
        <v>182.9</v>
      </c>
      <c r="H102" s="117">
        <f t="shared" si="15"/>
        <v>102.6</v>
      </c>
      <c r="I102" s="227">
        <f t="shared" si="11"/>
        <v>56.09622744669218</v>
      </c>
    </row>
    <row r="103" spans="1:9" s="5" customFormat="1" ht="12.75" customHeight="1">
      <c r="A103" s="115" t="s">
        <v>157</v>
      </c>
      <c r="B103" s="99" t="s">
        <v>519</v>
      </c>
      <c r="C103" s="100" t="s">
        <v>69</v>
      </c>
      <c r="D103" s="100" t="s">
        <v>66</v>
      </c>
      <c r="E103" s="101" t="s">
        <v>117</v>
      </c>
      <c r="F103" s="98">
        <v>725</v>
      </c>
      <c r="G103" s="117">
        <v>182.9</v>
      </c>
      <c r="H103" s="117">
        <v>102.6</v>
      </c>
      <c r="I103" s="227">
        <f t="shared" si="11"/>
        <v>56.09622744669218</v>
      </c>
    </row>
    <row r="104" spans="1:9" s="5" customFormat="1" ht="12.75">
      <c r="A104" s="115" t="s">
        <v>663</v>
      </c>
      <c r="B104" s="99" t="s">
        <v>519</v>
      </c>
      <c r="C104" s="100" t="s">
        <v>69</v>
      </c>
      <c r="D104" s="100" t="s">
        <v>67</v>
      </c>
      <c r="E104" s="101"/>
      <c r="F104" s="98"/>
      <c r="G104" s="117">
        <f aca="true" t="shared" si="16" ref="G104:H107">G105</f>
        <v>532.2</v>
      </c>
      <c r="H104" s="117">
        <f t="shared" si="16"/>
        <v>355.9</v>
      </c>
      <c r="I104" s="227">
        <f t="shared" si="11"/>
        <v>66.87335588124765</v>
      </c>
    </row>
    <row r="105" spans="1:9" s="5" customFormat="1" ht="21">
      <c r="A105" s="118" t="s">
        <v>106</v>
      </c>
      <c r="B105" s="99" t="s">
        <v>519</v>
      </c>
      <c r="C105" s="100" t="s">
        <v>69</v>
      </c>
      <c r="D105" s="100" t="s">
        <v>67</v>
      </c>
      <c r="E105" s="101" t="s">
        <v>107</v>
      </c>
      <c r="F105" s="98"/>
      <c r="G105" s="117">
        <f t="shared" si="16"/>
        <v>532.2</v>
      </c>
      <c r="H105" s="117">
        <f t="shared" si="16"/>
        <v>355.9</v>
      </c>
      <c r="I105" s="227">
        <f t="shared" si="11"/>
        <v>66.87335588124765</v>
      </c>
    </row>
    <row r="106" spans="1:9" s="5" customFormat="1" ht="12.75">
      <c r="A106" s="118" t="s">
        <v>112</v>
      </c>
      <c r="B106" s="99" t="s">
        <v>519</v>
      </c>
      <c r="C106" s="100" t="s">
        <v>69</v>
      </c>
      <c r="D106" s="100" t="s">
        <v>67</v>
      </c>
      <c r="E106" s="101" t="s">
        <v>113</v>
      </c>
      <c r="F106" s="98"/>
      <c r="G106" s="117">
        <f t="shared" si="16"/>
        <v>532.2</v>
      </c>
      <c r="H106" s="117">
        <f t="shared" si="16"/>
        <v>355.9</v>
      </c>
      <c r="I106" s="227">
        <f t="shared" si="11"/>
        <v>66.87335588124765</v>
      </c>
    </row>
    <row r="107" spans="1:9" s="5" customFormat="1" ht="12.75">
      <c r="A107" s="118" t="s">
        <v>116</v>
      </c>
      <c r="B107" s="99" t="s">
        <v>519</v>
      </c>
      <c r="C107" s="100" t="s">
        <v>69</v>
      </c>
      <c r="D107" s="100" t="s">
        <v>67</v>
      </c>
      <c r="E107" s="101" t="s">
        <v>117</v>
      </c>
      <c r="F107" s="98"/>
      <c r="G107" s="117">
        <f t="shared" si="16"/>
        <v>532.2</v>
      </c>
      <c r="H107" s="117">
        <f t="shared" si="16"/>
        <v>355.9</v>
      </c>
      <c r="I107" s="227">
        <f t="shared" si="11"/>
        <v>66.87335588124765</v>
      </c>
    </row>
    <row r="108" spans="1:9" s="5" customFormat="1" ht="12.75">
      <c r="A108" s="115" t="s">
        <v>157</v>
      </c>
      <c r="B108" s="99" t="s">
        <v>519</v>
      </c>
      <c r="C108" s="100" t="s">
        <v>69</v>
      </c>
      <c r="D108" s="100" t="s">
        <v>67</v>
      </c>
      <c r="E108" s="101" t="s">
        <v>117</v>
      </c>
      <c r="F108" s="98">
        <v>725</v>
      </c>
      <c r="G108" s="117">
        <v>532.2</v>
      </c>
      <c r="H108" s="117">
        <v>355.9</v>
      </c>
      <c r="I108" s="227">
        <f t="shared" si="11"/>
        <v>66.87335588124765</v>
      </c>
    </row>
    <row r="109" spans="1:9" s="71" customFormat="1" ht="14.25" customHeight="1">
      <c r="A109" s="115" t="s">
        <v>540</v>
      </c>
      <c r="B109" s="99" t="s">
        <v>519</v>
      </c>
      <c r="C109" s="100" t="s">
        <v>69</v>
      </c>
      <c r="D109" s="100" t="s">
        <v>70</v>
      </c>
      <c r="E109" s="101"/>
      <c r="F109" s="98"/>
      <c r="G109" s="117">
        <f aca="true" t="shared" si="17" ref="G109:H112">G110</f>
        <v>103</v>
      </c>
      <c r="H109" s="117">
        <f t="shared" si="17"/>
        <v>72.5</v>
      </c>
      <c r="I109" s="227">
        <f t="shared" si="11"/>
        <v>70.3883495145631</v>
      </c>
    </row>
    <row r="110" spans="1:9" s="71" customFormat="1" ht="21">
      <c r="A110" s="118" t="s">
        <v>106</v>
      </c>
      <c r="B110" s="99" t="s">
        <v>519</v>
      </c>
      <c r="C110" s="100" t="s">
        <v>69</v>
      </c>
      <c r="D110" s="100" t="s">
        <v>70</v>
      </c>
      <c r="E110" s="101" t="s">
        <v>107</v>
      </c>
      <c r="F110" s="98"/>
      <c r="G110" s="117">
        <f t="shared" si="17"/>
        <v>103</v>
      </c>
      <c r="H110" s="117">
        <f t="shared" si="17"/>
        <v>72.5</v>
      </c>
      <c r="I110" s="227">
        <f t="shared" si="11"/>
        <v>70.3883495145631</v>
      </c>
    </row>
    <row r="111" spans="1:9" s="71" customFormat="1" ht="12.75">
      <c r="A111" s="118" t="s">
        <v>112</v>
      </c>
      <c r="B111" s="99" t="s">
        <v>519</v>
      </c>
      <c r="C111" s="100" t="s">
        <v>69</v>
      </c>
      <c r="D111" s="100" t="s">
        <v>70</v>
      </c>
      <c r="E111" s="101" t="s">
        <v>113</v>
      </c>
      <c r="F111" s="98"/>
      <c r="G111" s="117">
        <f t="shared" si="17"/>
        <v>103</v>
      </c>
      <c r="H111" s="117">
        <f t="shared" si="17"/>
        <v>72.5</v>
      </c>
      <c r="I111" s="227">
        <f t="shared" si="11"/>
        <v>70.3883495145631</v>
      </c>
    </row>
    <row r="112" spans="1:9" s="71" customFormat="1" ht="12.75">
      <c r="A112" s="118" t="s">
        <v>116</v>
      </c>
      <c r="B112" s="99" t="s">
        <v>519</v>
      </c>
      <c r="C112" s="100" t="s">
        <v>69</v>
      </c>
      <c r="D112" s="100" t="s">
        <v>70</v>
      </c>
      <c r="E112" s="101" t="s">
        <v>117</v>
      </c>
      <c r="F112" s="98"/>
      <c r="G112" s="117">
        <f t="shared" si="17"/>
        <v>103</v>
      </c>
      <c r="H112" s="117">
        <f t="shared" si="17"/>
        <v>72.5</v>
      </c>
      <c r="I112" s="227">
        <f t="shared" si="11"/>
        <v>70.3883495145631</v>
      </c>
    </row>
    <row r="113" spans="1:9" s="71" customFormat="1" ht="12" customHeight="1">
      <c r="A113" s="115" t="s">
        <v>157</v>
      </c>
      <c r="B113" s="99" t="s">
        <v>519</v>
      </c>
      <c r="C113" s="100" t="s">
        <v>69</v>
      </c>
      <c r="D113" s="100" t="s">
        <v>70</v>
      </c>
      <c r="E113" s="101" t="s">
        <v>117</v>
      </c>
      <c r="F113" s="98">
        <v>725</v>
      </c>
      <c r="G113" s="117">
        <v>103</v>
      </c>
      <c r="H113" s="117">
        <v>72.5</v>
      </c>
      <c r="I113" s="227">
        <f t="shared" si="11"/>
        <v>70.3883495145631</v>
      </c>
    </row>
    <row r="114" spans="1:9" s="71" customFormat="1" ht="12" customHeight="1">
      <c r="A114" s="230" t="s">
        <v>805</v>
      </c>
      <c r="B114" s="232" t="s">
        <v>804</v>
      </c>
      <c r="C114" s="97"/>
      <c r="D114" s="97"/>
      <c r="E114" s="102"/>
      <c r="F114" s="94"/>
      <c r="G114" s="107">
        <v>0</v>
      </c>
      <c r="H114" s="107">
        <f>H115</f>
        <v>167.9</v>
      </c>
      <c r="I114" s="227"/>
    </row>
    <row r="115" spans="1:9" s="71" customFormat="1" ht="12" customHeight="1">
      <c r="A115" s="118" t="s">
        <v>116</v>
      </c>
      <c r="B115" s="231" t="s">
        <v>804</v>
      </c>
      <c r="C115" s="100" t="s">
        <v>69</v>
      </c>
      <c r="D115" s="100" t="s">
        <v>67</v>
      </c>
      <c r="E115" s="101" t="s">
        <v>117</v>
      </c>
      <c r="F115" s="98"/>
      <c r="G115" s="117">
        <v>0</v>
      </c>
      <c r="H115" s="117">
        <f>H116</f>
        <v>167.9</v>
      </c>
      <c r="I115" s="227"/>
    </row>
    <row r="116" spans="1:9" s="71" customFormat="1" ht="12" customHeight="1">
      <c r="A116" s="115" t="s">
        <v>157</v>
      </c>
      <c r="B116" s="231" t="s">
        <v>804</v>
      </c>
      <c r="C116" s="100" t="s">
        <v>69</v>
      </c>
      <c r="D116" s="100" t="s">
        <v>67</v>
      </c>
      <c r="E116" s="101" t="s">
        <v>117</v>
      </c>
      <c r="F116" s="98">
        <v>725</v>
      </c>
      <c r="G116" s="117">
        <v>0</v>
      </c>
      <c r="H116" s="117">
        <v>167.9</v>
      </c>
      <c r="I116" s="227"/>
    </row>
    <row r="117" spans="1:9" s="5" customFormat="1" ht="12.75">
      <c r="A117" s="114" t="s">
        <v>528</v>
      </c>
      <c r="B117" s="95" t="s">
        <v>529</v>
      </c>
      <c r="C117" s="97"/>
      <c r="D117" s="97"/>
      <c r="E117" s="102"/>
      <c r="F117" s="94"/>
      <c r="G117" s="107">
        <f aca="true" t="shared" si="18" ref="G117:H122">G118</f>
        <v>210</v>
      </c>
      <c r="H117" s="107">
        <f t="shared" si="18"/>
        <v>29.7</v>
      </c>
      <c r="I117" s="235">
        <f t="shared" si="11"/>
        <v>14.142857142857142</v>
      </c>
    </row>
    <row r="118" spans="1:9" s="5" customFormat="1" ht="12.75">
      <c r="A118" s="114" t="s">
        <v>8</v>
      </c>
      <c r="B118" s="95" t="s">
        <v>529</v>
      </c>
      <c r="C118" s="97" t="s">
        <v>69</v>
      </c>
      <c r="D118" s="97" t="s">
        <v>36</v>
      </c>
      <c r="E118" s="101"/>
      <c r="F118" s="98"/>
      <c r="G118" s="107">
        <f t="shared" si="18"/>
        <v>210</v>
      </c>
      <c r="H118" s="107">
        <f t="shared" si="18"/>
        <v>29.7</v>
      </c>
      <c r="I118" s="235">
        <f t="shared" si="11"/>
        <v>14.142857142857142</v>
      </c>
    </row>
    <row r="119" spans="1:9" s="5" customFormat="1" ht="12.75">
      <c r="A119" s="115" t="s">
        <v>663</v>
      </c>
      <c r="B119" s="99" t="s">
        <v>529</v>
      </c>
      <c r="C119" s="100" t="s">
        <v>69</v>
      </c>
      <c r="D119" s="100" t="s">
        <v>67</v>
      </c>
      <c r="E119" s="101"/>
      <c r="F119" s="98"/>
      <c r="G119" s="117">
        <f t="shared" si="18"/>
        <v>210</v>
      </c>
      <c r="H119" s="117">
        <f t="shared" si="18"/>
        <v>29.7</v>
      </c>
      <c r="I119" s="227">
        <f t="shared" si="11"/>
        <v>14.142857142857142</v>
      </c>
    </row>
    <row r="120" spans="1:9" s="5" customFormat="1" ht="21">
      <c r="A120" s="118" t="s">
        <v>106</v>
      </c>
      <c r="B120" s="99" t="s">
        <v>529</v>
      </c>
      <c r="C120" s="100" t="s">
        <v>69</v>
      </c>
      <c r="D120" s="100" t="s">
        <v>67</v>
      </c>
      <c r="E120" s="101" t="s">
        <v>107</v>
      </c>
      <c r="F120" s="98"/>
      <c r="G120" s="117">
        <f t="shared" si="18"/>
        <v>210</v>
      </c>
      <c r="H120" s="117">
        <f t="shared" si="18"/>
        <v>29.7</v>
      </c>
      <c r="I120" s="227">
        <f t="shared" si="11"/>
        <v>14.142857142857142</v>
      </c>
    </row>
    <row r="121" spans="1:9" s="5" customFormat="1" ht="12.75">
      <c r="A121" s="118" t="s">
        <v>112</v>
      </c>
      <c r="B121" s="99" t="s">
        <v>529</v>
      </c>
      <c r="C121" s="100" t="s">
        <v>69</v>
      </c>
      <c r="D121" s="100" t="s">
        <v>67</v>
      </c>
      <c r="E121" s="101" t="s">
        <v>113</v>
      </c>
      <c r="F121" s="98"/>
      <c r="G121" s="117">
        <f t="shared" si="18"/>
        <v>210</v>
      </c>
      <c r="H121" s="117">
        <f t="shared" si="18"/>
        <v>29.7</v>
      </c>
      <c r="I121" s="227">
        <f t="shared" si="11"/>
        <v>14.142857142857142</v>
      </c>
    </row>
    <row r="122" spans="1:9" s="5" customFormat="1" ht="12.75">
      <c r="A122" s="118" t="s">
        <v>116</v>
      </c>
      <c r="B122" s="99" t="s">
        <v>529</v>
      </c>
      <c r="C122" s="100" t="s">
        <v>69</v>
      </c>
      <c r="D122" s="100" t="s">
        <v>67</v>
      </c>
      <c r="E122" s="101" t="s">
        <v>117</v>
      </c>
      <c r="F122" s="98"/>
      <c r="G122" s="117">
        <f t="shared" si="18"/>
        <v>210</v>
      </c>
      <c r="H122" s="117">
        <f t="shared" si="18"/>
        <v>29.7</v>
      </c>
      <c r="I122" s="227">
        <f t="shared" si="11"/>
        <v>14.142857142857142</v>
      </c>
    </row>
    <row r="123" spans="1:9" s="5" customFormat="1" ht="12" customHeight="1">
      <c r="A123" s="115" t="s">
        <v>157</v>
      </c>
      <c r="B123" s="99" t="s">
        <v>529</v>
      </c>
      <c r="C123" s="100" t="s">
        <v>69</v>
      </c>
      <c r="D123" s="100" t="s">
        <v>67</v>
      </c>
      <c r="E123" s="101" t="s">
        <v>117</v>
      </c>
      <c r="F123" s="98">
        <v>725</v>
      </c>
      <c r="G123" s="117">
        <v>210</v>
      </c>
      <c r="H123" s="117">
        <v>29.7</v>
      </c>
      <c r="I123" s="227">
        <f t="shared" si="11"/>
        <v>14.142857142857142</v>
      </c>
    </row>
    <row r="124" spans="1:9" s="5" customFormat="1" ht="10.5" customHeight="1">
      <c r="A124" s="114" t="s">
        <v>530</v>
      </c>
      <c r="B124" s="95" t="s">
        <v>531</v>
      </c>
      <c r="C124" s="97"/>
      <c r="D124" s="97"/>
      <c r="E124" s="102"/>
      <c r="F124" s="94"/>
      <c r="G124" s="107">
        <f aca="true" t="shared" si="19" ref="G124:H129">G125</f>
        <v>35</v>
      </c>
      <c r="H124" s="107">
        <f t="shared" si="19"/>
        <v>35</v>
      </c>
      <c r="I124" s="235">
        <f t="shared" si="11"/>
        <v>100</v>
      </c>
    </row>
    <row r="125" spans="1:9" s="5" customFormat="1" ht="12.75">
      <c r="A125" s="114" t="s">
        <v>8</v>
      </c>
      <c r="B125" s="95" t="s">
        <v>531</v>
      </c>
      <c r="C125" s="97"/>
      <c r="D125" s="97"/>
      <c r="E125" s="102"/>
      <c r="F125" s="94"/>
      <c r="G125" s="107">
        <f t="shared" si="19"/>
        <v>35</v>
      </c>
      <c r="H125" s="107">
        <f t="shared" si="19"/>
        <v>35</v>
      </c>
      <c r="I125" s="235">
        <f t="shared" si="11"/>
        <v>100</v>
      </c>
    </row>
    <row r="126" spans="1:9" s="5" customFormat="1" ht="12.75">
      <c r="A126" s="115" t="s">
        <v>663</v>
      </c>
      <c r="B126" s="99" t="s">
        <v>531</v>
      </c>
      <c r="C126" s="100" t="s">
        <v>69</v>
      </c>
      <c r="D126" s="100" t="s">
        <v>67</v>
      </c>
      <c r="E126" s="101"/>
      <c r="F126" s="98"/>
      <c r="G126" s="117">
        <f t="shared" si="19"/>
        <v>35</v>
      </c>
      <c r="H126" s="117">
        <f t="shared" si="19"/>
        <v>35</v>
      </c>
      <c r="I126" s="227">
        <f t="shared" si="11"/>
        <v>100</v>
      </c>
    </row>
    <row r="127" spans="1:9" s="5" customFormat="1" ht="21">
      <c r="A127" s="118" t="s">
        <v>106</v>
      </c>
      <c r="B127" s="99" t="s">
        <v>531</v>
      </c>
      <c r="C127" s="100" t="s">
        <v>69</v>
      </c>
      <c r="D127" s="100" t="s">
        <v>67</v>
      </c>
      <c r="E127" s="101" t="s">
        <v>107</v>
      </c>
      <c r="F127" s="98"/>
      <c r="G127" s="117">
        <f t="shared" si="19"/>
        <v>35</v>
      </c>
      <c r="H127" s="117">
        <f t="shared" si="19"/>
        <v>35</v>
      </c>
      <c r="I127" s="227">
        <f t="shared" si="11"/>
        <v>100</v>
      </c>
    </row>
    <row r="128" spans="1:9" s="5" customFormat="1" ht="12.75">
      <c r="A128" s="118" t="s">
        <v>112</v>
      </c>
      <c r="B128" s="99" t="s">
        <v>531</v>
      </c>
      <c r="C128" s="100" t="s">
        <v>69</v>
      </c>
      <c r="D128" s="100" t="s">
        <v>67</v>
      </c>
      <c r="E128" s="101" t="s">
        <v>113</v>
      </c>
      <c r="F128" s="98"/>
      <c r="G128" s="117">
        <f t="shared" si="19"/>
        <v>35</v>
      </c>
      <c r="H128" s="117">
        <f t="shared" si="19"/>
        <v>35</v>
      </c>
      <c r="I128" s="227">
        <f t="shared" si="11"/>
        <v>100</v>
      </c>
    </row>
    <row r="129" spans="1:9" s="5" customFormat="1" ht="12.75">
      <c r="A129" s="118" t="s">
        <v>116</v>
      </c>
      <c r="B129" s="99" t="s">
        <v>531</v>
      </c>
      <c r="C129" s="100" t="s">
        <v>69</v>
      </c>
      <c r="D129" s="100" t="s">
        <v>67</v>
      </c>
      <c r="E129" s="101" t="s">
        <v>117</v>
      </c>
      <c r="F129" s="98"/>
      <c r="G129" s="117">
        <f t="shared" si="19"/>
        <v>35</v>
      </c>
      <c r="H129" s="117">
        <f t="shared" si="19"/>
        <v>35</v>
      </c>
      <c r="I129" s="227">
        <f t="shared" si="11"/>
        <v>100</v>
      </c>
    </row>
    <row r="130" spans="1:9" s="5" customFormat="1" ht="12" customHeight="1">
      <c r="A130" s="115" t="s">
        <v>157</v>
      </c>
      <c r="B130" s="99" t="s">
        <v>531</v>
      </c>
      <c r="C130" s="100" t="s">
        <v>69</v>
      </c>
      <c r="D130" s="100" t="s">
        <v>67</v>
      </c>
      <c r="E130" s="101" t="s">
        <v>117</v>
      </c>
      <c r="F130" s="98">
        <v>725</v>
      </c>
      <c r="G130" s="117">
        <v>35</v>
      </c>
      <c r="H130" s="117">
        <v>35</v>
      </c>
      <c r="I130" s="227">
        <f t="shared" si="11"/>
        <v>100</v>
      </c>
    </row>
    <row r="131" spans="1:9" s="5" customFormat="1" ht="21">
      <c r="A131" s="114" t="s">
        <v>453</v>
      </c>
      <c r="B131" s="95" t="s">
        <v>194</v>
      </c>
      <c r="C131" s="97"/>
      <c r="D131" s="97"/>
      <c r="E131" s="98"/>
      <c r="F131" s="98"/>
      <c r="G131" s="107">
        <f>G132+G150+G226</f>
        <v>179113.19999999998</v>
      </c>
      <c r="H131" s="107">
        <f>H132+H150+H226</f>
        <v>135256.00000000003</v>
      </c>
      <c r="I131" s="235">
        <f t="shared" si="11"/>
        <v>75.51425578907643</v>
      </c>
    </row>
    <row r="132" spans="1:9" s="5" customFormat="1" ht="12.75">
      <c r="A132" s="114" t="s">
        <v>260</v>
      </c>
      <c r="B132" s="95" t="s">
        <v>346</v>
      </c>
      <c r="C132" s="97"/>
      <c r="D132" s="97"/>
      <c r="E132" s="98"/>
      <c r="F132" s="98"/>
      <c r="G132" s="107">
        <f>G141+G133</f>
        <v>140</v>
      </c>
      <c r="H132" s="107">
        <f>H141+H133</f>
        <v>100</v>
      </c>
      <c r="I132" s="235">
        <f t="shared" si="11"/>
        <v>71.42857142857143</v>
      </c>
    </row>
    <row r="133" spans="1:9" s="5" customFormat="1" ht="12.75">
      <c r="A133" s="114" t="s">
        <v>664</v>
      </c>
      <c r="B133" s="95" t="s">
        <v>347</v>
      </c>
      <c r="C133" s="97"/>
      <c r="D133" s="97"/>
      <c r="E133" s="94"/>
      <c r="F133" s="94"/>
      <c r="G133" s="107">
        <f aca="true" t="shared" si="20" ref="G133:H138">G134</f>
        <v>30</v>
      </c>
      <c r="H133" s="107">
        <f t="shared" si="20"/>
        <v>30</v>
      </c>
      <c r="I133" s="235">
        <f t="shared" si="11"/>
        <v>100</v>
      </c>
    </row>
    <row r="134" spans="1:9" s="5" customFormat="1" ht="12.75">
      <c r="A134" s="114" t="s">
        <v>8</v>
      </c>
      <c r="B134" s="95" t="s">
        <v>347</v>
      </c>
      <c r="C134" s="97" t="s">
        <v>69</v>
      </c>
      <c r="D134" s="97" t="s">
        <v>36</v>
      </c>
      <c r="E134" s="94"/>
      <c r="F134" s="94"/>
      <c r="G134" s="107">
        <f t="shared" si="20"/>
        <v>30</v>
      </c>
      <c r="H134" s="107">
        <f t="shared" si="20"/>
        <v>30</v>
      </c>
      <c r="I134" s="235">
        <f t="shared" si="11"/>
        <v>100</v>
      </c>
    </row>
    <row r="135" spans="1:9" s="5" customFormat="1" ht="12.75">
      <c r="A135" s="115" t="s">
        <v>11</v>
      </c>
      <c r="B135" s="99" t="s">
        <v>347</v>
      </c>
      <c r="C135" s="100" t="s">
        <v>69</v>
      </c>
      <c r="D135" s="100" t="s">
        <v>75</v>
      </c>
      <c r="E135" s="98"/>
      <c r="F135" s="98"/>
      <c r="G135" s="117">
        <f t="shared" si="20"/>
        <v>30</v>
      </c>
      <c r="H135" s="117">
        <f t="shared" si="20"/>
        <v>30</v>
      </c>
      <c r="I135" s="227">
        <f t="shared" si="11"/>
        <v>100</v>
      </c>
    </row>
    <row r="136" spans="1:9" s="5" customFormat="1" ht="21">
      <c r="A136" s="118" t="s">
        <v>622</v>
      </c>
      <c r="B136" s="99" t="s">
        <v>347</v>
      </c>
      <c r="C136" s="100" t="s">
        <v>69</v>
      </c>
      <c r="D136" s="100" t="s">
        <v>75</v>
      </c>
      <c r="E136" s="101" t="s">
        <v>105</v>
      </c>
      <c r="F136" s="98"/>
      <c r="G136" s="117">
        <f t="shared" si="20"/>
        <v>30</v>
      </c>
      <c r="H136" s="117">
        <f t="shared" si="20"/>
        <v>30</v>
      </c>
      <c r="I136" s="227">
        <f aca="true" t="shared" si="21" ref="I136:I199">H136/G136*100</f>
        <v>100</v>
      </c>
    </row>
    <row r="137" spans="1:9" s="5" customFormat="1" ht="21">
      <c r="A137" s="118" t="s">
        <v>99</v>
      </c>
      <c r="B137" s="99" t="s">
        <v>347</v>
      </c>
      <c r="C137" s="100" t="s">
        <v>69</v>
      </c>
      <c r="D137" s="100" t="s">
        <v>75</v>
      </c>
      <c r="E137" s="101" t="s">
        <v>100</v>
      </c>
      <c r="F137" s="98"/>
      <c r="G137" s="117">
        <f t="shared" si="20"/>
        <v>30</v>
      </c>
      <c r="H137" s="117">
        <f t="shared" si="20"/>
        <v>30</v>
      </c>
      <c r="I137" s="227">
        <f t="shared" si="21"/>
        <v>100</v>
      </c>
    </row>
    <row r="138" spans="1:9" s="5" customFormat="1" ht="21">
      <c r="A138" s="118" t="s">
        <v>101</v>
      </c>
      <c r="B138" s="99" t="s">
        <v>347</v>
      </c>
      <c r="C138" s="100" t="s">
        <v>69</v>
      </c>
      <c r="D138" s="100" t="s">
        <v>75</v>
      </c>
      <c r="E138" s="101" t="s">
        <v>102</v>
      </c>
      <c r="F138" s="98"/>
      <c r="G138" s="117">
        <f t="shared" si="20"/>
        <v>30</v>
      </c>
      <c r="H138" s="117">
        <f t="shared" si="20"/>
        <v>30</v>
      </c>
      <c r="I138" s="227">
        <f t="shared" si="21"/>
        <v>100</v>
      </c>
    </row>
    <row r="139" spans="1:9" s="5" customFormat="1" ht="13.5" customHeight="1">
      <c r="A139" s="115" t="s">
        <v>157</v>
      </c>
      <c r="B139" s="99" t="s">
        <v>347</v>
      </c>
      <c r="C139" s="100" t="s">
        <v>69</v>
      </c>
      <c r="D139" s="100" t="s">
        <v>75</v>
      </c>
      <c r="E139" s="101" t="s">
        <v>102</v>
      </c>
      <c r="F139" s="98">
        <v>725</v>
      </c>
      <c r="G139" s="117">
        <v>30</v>
      </c>
      <c r="H139" s="117">
        <v>30</v>
      </c>
      <c r="I139" s="227">
        <f t="shared" si="21"/>
        <v>100</v>
      </c>
    </row>
    <row r="140" spans="1:9" s="5" customFormat="1" ht="30.75">
      <c r="A140" s="114" t="s">
        <v>195</v>
      </c>
      <c r="B140" s="95" t="s">
        <v>348</v>
      </c>
      <c r="C140" s="100"/>
      <c r="D140" s="100"/>
      <c r="E140" s="101"/>
      <c r="F140" s="98"/>
      <c r="G140" s="107">
        <f>G141</f>
        <v>110</v>
      </c>
      <c r="H140" s="107">
        <f>H141</f>
        <v>70</v>
      </c>
      <c r="I140" s="235">
        <f t="shared" si="21"/>
        <v>63.63636363636363</v>
      </c>
    </row>
    <row r="141" spans="1:9" s="5" customFormat="1" ht="12.75">
      <c r="A141" s="114" t="s">
        <v>8</v>
      </c>
      <c r="B141" s="95" t="s">
        <v>348</v>
      </c>
      <c r="C141" s="97" t="s">
        <v>69</v>
      </c>
      <c r="D141" s="97" t="s">
        <v>36</v>
      </c>
      <c r="E141" s="98"/>
      <c r="F141" s="98"/>
      <c r="G141" s="107">
        <f>G142+G147</f>
        <v>110</v>
      </c>
      <c r="H141" s="107">
        <f>H142+H147</f>
        <v>70</v>
      </c>
      <c r="I141" s="235">
        <f t="shared" si="21"/>
        <v>63.63636363636363</v>
      </c>
    </row>
    <row r="142" spans="1:9" s="5" customFormat="1" ht="12.75">
      <c r="A142" s="115" t="s">
        <v>11</v>
      </c>
      <c r="B142" s="99" t="s">
        <v>348</v>
      </c>
      <c r="C142" s="100" t="s">
        <v>69</v>
      </c>
      <c r="D142" s="100" t="s">
        <v>75</v>
      </c>
      <c r="E142" s="98"/>
      <c r="F142" s="98"/>
      <c r="G142" s="117">
        <f aca="true" t="shared" si="22" ref="G142:H145">G143</f>
        <v>70</v>
      </c>
      <c r="H142" s="117">
        <f t="shared" si="22"/>
        <v>50</v>
      </c>
      <c r="I142" s="227">
        <f t="shared" si="21"/>
        <v>71.42857142857143</v>
      </c>
    </row>
    <row r="143" spans="1:9" s="5" customFormat="1" ht="21">
      <c r="A143" s="118" t="s">
        <v>622</v>
      </c>
      <c r="B143" s="99" t="s">
        <v>348</v>
      </c>
      <c r="C143" s="100" t="s">
        <v>69</v>
      </c>
      <c r="D143" s="100" t="s">
        <v>75</v>
      </c>
      <c r="E143" s="101" t="s">
        <v>105</v>
      </c>
      <c r="F143" s="98"/>
      <c r="G143" s="117">
        <f t="shared" si="22"/>
        <v>70</v>
      </c>
      <c r="H143" s="117">
        <f t="shared" si="22"/>
        <v>50</v>
      </c>
      <c r="I143" s="227">
        <f t="shared" si="21"/>
        <v>71.42857142857143</v>
      </c>
    </row>
    <row r="144" spans="1:9" s="5" customFormat="1" ht="21">
      <c r="A144" s="118" t="s">
        <v>99</v>
      </c>
      <c r="B144" s="99" t="s">
        <v>348</v>
      </c>
      <c r="C144" s="100" t="s">
        <v>69</v>
      </c>
      <c r="D144" s="100" t="s">
        <v>75</v>
      </c>
      <c r="E144" s="101" t="s">
        <v>100</v>
      </c>
      <c r="F144" s="98"/>
      <c r="G144" s="117">
        <f t="shared" si="22"/>
        <v>70</v>
      </c>
      <c r="H144" s="117">
        <f t="shared" si="22"/>
        <v>50</v>
      </c>
      <c r="I144" s="227">
        <f t="shared" si="21"/>
        <v>71.42857142857143</v>
      </c>
    </row>
    <row r="145" spans="1:9" s="5" customFormat="1" ht="21">
      <c r="A145" s="118" t="s">
        <v>101</v>
      </c>
      <c r="B145" s="99" t="s">
        <v>348</v>
      </c>
      <c r="C145" s="100" t="s">
        <v>69</v>
      </c>
      <c r="D145" s="100" t="s">
        <v>75</v>
      </c>
      <c r="E145" s="101" t="s">
        <v>102</v>
      </c>
      <c r="F145" s="98"/>
      <c r="G145" s="117">
        <f t="shared" si="22"/>
        <v>70</v>
      </c>
      <c r="H145" s="117">
        <f t="shared" si="22"/>
        <v>50</v>
      </c>
      <c r="I145" s="227">
        <f t="shared" si="21"/>
        <v>71.42857142857143</v>
      </c>
    </row>
    <row r="146" spans="1:9" s="5" customFormat="1" ht="12" customHeight="1">
      <c r="A146" s="115" t="s">
        <v>157</v>
      </c>
      <c r="B146" s="99" t="s">
        <v>348</v>
      </c>
      <c r="C146" s="100" t="s">
        <v>69</v>
      </c>
      <c r="D146" s="100" t="s">
        <v>75</v>
      </c>
      <c r="E146" s="101" t="s">
        <v>102</v>
      </c>
      <c r="F146" s="98">
        <v>725</v>
      </c>
      <c r="G146" s="117">
        <v>70</v>
      </c>
      <c r="H146" s="117">
        <v>50</v>
      </c>
      <c r="I146" s="227">
        <f t="shared" si="21"/>
        <v>71.42857142857143</v>
      </c>
    </row>
    <row r="147" spans="1:9" s="5" customFormat="1" ht="12.75">
      <c r="A147" s="118" t="s">
        <v>118</v>
      </c>
      <c r="B147" s="99" t="s">
        <v>348</v>
      </c>
      <c r="C147" s="100" t="s">
        <v>69</v>
      </c>
      <c r="D147" s="100" t="s">
        <v>75</v>
      </c>
      <c r="E147" s="101" t="s">
        <v>119</v>
      </c>
      <c r="F147" s="98"/>
      <c r="G147" s="117">
        <f>G148</f>
        <v>40</v>
      </c>
      <c r="H147" s="117">
        <f>H148</f>
        <v>20</v>
      </c>
      <c r="I147" s="227">
        <f t="shared" si="21"/>
        <v>50</v>
      </c>
    </row>
    <row r="148" spans="1:9" s="5" customFormat="1" ht="12.75">
      <c r="A148" s="118" t="s">
        <v>150</v>
      </c>
      <c r="B148" s="99" t="s">
        <v>348</v>
      </c>
      <c r="C148" s="100" t="s">
        <v>69</v>
      </c>
      <c r="D148" s="100" t="s">
        <v>75</v>
      </c>
      <c r="E148" s="101" t="s">
        <v>149</v>
      </c>
      <c r="F148" s="98"/>
      <c r="G148" s="117">
        <f>G149</f>
        <v>40</v>
      </c>
      <c r="H148" s="117">
        <f>H149</f>
        <v>20</v>
      </c>
      <c r="I148" s="227">
        <f t="shared" si="21"/>
        <v>50</v>
      </c>
    </row>
    <row r="149" spans="1:9" s="5" customFormat="1" ht="13.5" customHeight="1">
      <c r="A149" s="115" t="s">
        <v>157</v>
      </c>
      <c r="B149" s="99" t="s">
        <v>348</v>
      </c>
      <c r="C149" s="100" t="s">
        <v>69</v>
      </c>
      <c r="D149" s="100" t="s">
        <v>75</v>
      </c>
      <c r="E149" s="101" t="s">
        <v>149</v>
      </c>
      <c r="F149" s="98">
        <v>725</v>
      </c>
      <c r="G149" s="117">
        <f>20+60+40-80</f>
        <v>40</v>
      </c>
      <c r="H149" s="117">
        <v>20</v>
      </c>
      <c r="I149" s="227">
        <f t="shared" si="21"/>
        <v>50</v>
      </c>
    </row>
    <row r="150" spans="1:9" s="54" customFormat="1" ht="12.75">
      <c r="A150" s="120" t="s">
        <v>750</v>
      </c>
      <c r="B150" s="102" t="s">
        <v>627</v>
      </c>
      <c r="C150" s="102"/>
      <c r="D150" s="102"/>
      <c r="E150" s="102"/>
      <c r="F150" s="94"/>
      <c r="G150" s="107">
        <f>G151+G158+G176+G194+G201+G208</f>
        <v>174895.3</v>
      </c>
      <c r="H150" s="107">
        <f>H151+H158+H176+H194+H201+H208</f>
        <v>132487.90000000002</v>
      </c>
      <c r="I150" s="235">
        <f t="shared" si="21"/>
        <v>75.75269318272134</v>
      </c>
    </row>
    <row r="151" spans="1:9" s="54" customFormat="1" ht="31.5" customHeight="1">
      <c r="A151" s="120" t="s">
        <v>526</v>
      </c>
      <c r="B151" s="102" t="s">
        <v>632</v>
      </c>
      <c r="C151" s="102"/>
      <c r="D151" s="102"/>
      <c r="E151" s="102"/>
      <c r="F151" s="94"/>
      <c r="G151" s="107">
        <f aca="true" t="shared" si="23" ref="G151:H156">G152</f>
        <v>109547.8</v>
      </c>
      <c r="H151" s="107">
        <f t="shared" si="23"/>
        <v>83367.5</v>
      </c>
      <c r="I151" s="235">
        <f t="shared" si="21"/>
        <v>76.10148264045466</v>
      </c>
    </row>
    <row r="152" spans="1:9" s="54" customFormat="1" ht="12.75">
      <c r="A152" s="114" t="s">
        <v>8</v>
      </c>
      <c r="B152" s="102" t="s">
        <v>632</v>
      </c>
      <c r="C152" s="102" t="s">
        <v>69</v>
      </c>
      <c r="D152" s="102" t="s">
        <v>36</v>
      </c>
      <c r="E152" s="102"/>
      <c r="F152" s="94"/>
      <c r="G152" s="107">
        <f t="shared" si="23"/>
        <v>109547.8</v>
      </c>
      <c r="H152" s="107">
        <f t="shared" si="23"/>
        <v>83367.5</v>
      </c>
      <c r="I152" s="235">
        <f t="shared" si="21"/>
        <v>76.10148264045466</v>
      </c>
    </row>
    <row r="153" spans="1:9" s="11" customFormat="1" ht="12.75">
      <c r="A153" s="118" t="s">
        <v>10</v>
      </c>
      <c r="B153" s="101" t="s">
        <v>632</v>
      </c>
      <c r="C153" s="101" t="s">
        <v>69</v>
      </c>
      <c r="D153" s="101" t="s">
        <v>67</v>
      </c>
      <c r="E153" s="101"/>
      <c r="F153" s="98"/>
      <c r="G153" s="117">
        <f t="shared" si="23"/>
        <v>109547.8</v>
      </c>
      <c r="H153" s="117">
        <f t="shared" si="23"/>
        <v>83367.5</v>
      </c>
      <c r="I153" s="227">
        <f t="shared" si="21"/>
        <v>76.10148264045466</v>
      </c>
    </row>
    <row r="154" spans="1:9" s="11" customFormat="1" ht="21">
      <c r="A154" s="118" t="s">
        <v>106</v>
      </c>
      <c r="B154" s="101" t="s">
        <v>632</v>
      </c>
      <c r="C154" s="101" t="s">
        <v>69</v>
      </c>
      <c r="D154" s="101" t="s">
        <v>67</v>
      </c>
      <c r="E154" s="101" t="s">
        <v>107</v>
      </c>
      <c r="F154" s="98"/>
      <c r="G154" s="117">
        <f t="shared" si="23"/>
        <v>109547.8</v>
      </c>
      <c r="H154" s="117">
        <f t="shared" si="23"/>
        <v>83367.5</v>
      </c>
      <c r="I154" s="227">
        <f t="shared" si="21"/>
        <v>76.10148264045466</v>
      </c>
    </row>
    <row r="155" spans="1:9" s="11" customFormat="1" ht="12.75">
      <c r="A155" s="118" t="s">
        <v>112</v>
      </c>
      <c r="B155" s="101" t="s">
        <v>632</v>
      </c>
      <c r="C155" s="101" t="s">
        <v>69</v>
      </c>
      <c r="D155" s="101" t="s">
        <v>67</v>
      </c>
      <c r="E155" s="101" t="s">
        <v>113</v>
      </c>
      <c r="F155" s="98"/>
      <c r="G155" s="117">
        <f t="shared" si="23"/>
        <v>109547.8</v>
      </c>
      <c r="H155" s="117">
        <f t="shared" si="23"/>
        <v>83367.5</v>
      </c>
      <c r="I155" s="227">
        <f t="shared" si="21"/>
        <v>76.10148264045466</v>
      </c>
    </row>
    <row r="156" spans="1:9" s="11" customFormat="1" ht="30.75">
      <c r="A156" s="118" t="s">
        <v>114</v>
      </c>
      <c r="B156" s="101" t="s">
        <v>632</v>
      </c>
      <c r="C156" s="101" t="s">
        <v>69</v>
      </c>
      <c r="D156" s="101" t="s">
        <v>67</v>
      </c>
      <c r="E156" s="101" t="s">
        <v>115</v>
      </c>
      <c r="F156" s="98"/>
      <c r="G156" s="117">
        <f t="shared" si="23"/>
        <v>109547.8</v>
      </c>
      <c r="H156" s="117">
        <f t="shared" si="23"/>
        <v>83367.5</v>
      </c>
      <c r="I156" s="227">
        <f t="shared" si="21"/>
        <v>76.10148264045466</v>
      </c>
    </row>
    <row r="157" spans="1:9" s="11" customFormat="1" ht="12.75" customHeight="1">
      <c r="A157" s="115" t="s">
        <v>157</v>
      </c>
      <c r="B157" s="101" t="s">
        <v>632</v>
      </c>
      <c r="C157" s="101" t="s">
        <v>69</v>
      </c>
      <c r="D157" s="101" t="s">
        <v>67</v>
      </c>
      <c r="E157" s="101" t="s">
        <v>115</v>
      </c>
      <c r="F157" s="98">
        <v>725</v>
      </c>
      <c r="G157" s="117">
        <v>109547.8</v>
      </c>
      <c r="H157" s="117">
        <v>83367.5</v>
      </c>
      <c r="I157" s="227">
        <f t="shared" si="21"/>
        <v>76.10148264045466</v>
      </c>
    </row>
    <row r="158" spans="1:9" s="54" customFormat="1" ht="30.75">
      <c r="A158" s="120" t="s">
        <v>513</v>
      </c>
      <c r="B158" s="102" t="s">
        <v>628</v>
      </c>
      <c r="C158" s="102"/>
      <c r="D158" s="102"/>
      <c r="E158" s="102"/>
      <c r="F158" s="94"/>
      <c r="G158" s="107">
        <f aca="true" t="shared" si="24" ref="G158:H163">G159</f>
        <v>2086.4</v>
      </c>
      <c r="H158" s="107">
        <f t="shared" si="24"/>
        <v>1341.2</v>
      </c>
      <c r="I158" s="235">
        <f t="shared" si="21"/>
        <v>64.2829754601227</v>
      </c>
    </row>
    <row r="159" spans="1:9" s="54" customFormat="1" ht="12.75">
      <c r="A159" s="114" t="s">
        <v>8</v>
      </c>
      <c r="B159" s="102" t="s">
        <v>628</v>
      </c>
      <c r="C159" s="102" t="s">
        <v>69</v>
      </c>
      <c r="D159" s="102" t="s">
        <v>36</v>
      </c>
      <c r="E159" s="102"/>
      <c r="F159" s="94"/>
      <c r="G159" s="107">
        <f>G160+G165+G170</f>
        <v>2086.4</v>
      </c>
      <c r="H159" s="107">
        <f>H160+H165+H170</f>
        <v>1341.2</v>
      </c>
      <c r="I159" s="235">
        <f t="shared" si="21"/>
        <v>64.2829754601227</v>
      </c>
    </row>
    <row r="160" spans="1:9" s="11" customFormat="1" ht="12.75">
      <c r="A160" s="118" t="s">
        <v>9</v>
      </c>
      <c r="B160" s="101" t="s">
        <v>628</v>
      </c>
      <c r="C160" s="101" t="s">
        <v>69</v>
      </c>
      <c r="D160" s="101" t="s">
        <v>66</v>
      </c>
      <c r="E160" s="101"/>
      <c r="F160" s="98"/>
      <c r="G160" s="117">
        <f t="shared" si="24"/>
        <v>341.9</v>
      </c>
      <c r="H160" s="117">
        <f t="shared" si="24"/>
        <v>216.7</v>
      </c>
      <c r="I160" s="227">
        <f t="shared" si="21"/>
        <v>63.381105586428774</v>
      </c>
    </row>
    <row r="161" spans="1:9" s="11" customFormat="1" ht="21">
      <c r="A161" s="118" t="s">
        <v>106</v>
      </c>
      <c r="B161" s="101" t="s">
        <v>628</v>
      </c>
      <c r="C161" s="101" t="s">
        <v>69</v>
      </c>
      <c r="D161" s="101" t="s">
        <v>66</v>
      </c>
      <c r="E161" s="101" t="s">
        <v>107</v>
      </c>
      <c r="F161" s="98"/>
      <c r="G161" s="117">
        <f t="shared" si="24"/>
        <v>341.9</v>
      </c>
      <c r="H161" s="117">
        <f t="shared" si="24"/>
        <v>216.7</v>
      </c>
      <c r="I161" s="227">
        <f t="shared" si="21"/>
        <v>63.381105586428774</v>
      </c>
    </row>
    <row r="162" spans="1:9" s="11" customFormat="1" ht="12.75">
      <c r="A162" s="118" t="s">
        <v>112</v>
      </c>
      <c r="B162" s="101" t="s">
        <v>628</v>
      </c>
      <c r="C162" s="101" t="s">
        <v>69</v>
      </c>
      <c r="D162" s="101" t="s">
        <v>66</v>
      </c>
      <c r="E162" s="101" t="s">
        <v>113</v>
      </c>
      <c r="F162" s="98"/>
      <c r="G162" s="117">
        <f t="shared" si="24"/>
        <v>341.9</v>
      </c>
      <c r="H162" s="117">
        <f t="shared" si="24"/>
        <v>216.7</v>
      </c>
      <c r="I162" s="227">
        <f t="shared" si="21"/>
        <v>63.381105586428774</v>
      </c>
    </row>
    <row r="163" spans="1:9" s="11" customFormat="1" ht="30.75">
      <c r="A163" s="118" t="s">
        <v>114</v>
      </c>
      <c r="B163" s="101" t="s">
        <v>628</v>
      </c>
      <c r="C163" s="101" t="s">
        <v>69</v>
      </c>
      <c r="D163" s="101" t="s">
        <v>66</v>
      </c>
      <c r="E163" s="101" t="s">
        <v>115</v>
      </c>
      <c r="F163" s="98"/>
      <c r="G163" s="117">
        <f t="shared" si="24"/>
        <v>341.9</v>
      </c>
      <c r="H163" s="117">
        <f t="shared" si="24"/>
        <v>216.7</v>
      </c>
      <c r="I163" s="227">
        <f t="shared" si="21"/>
        <v>63.381105586428774</v>
      </c>
    </row>
    <row r="164" spans="1:9" s="11" customFormat="1" ht="12" customHeight="1">
      <c r="A164" s="115" t="s">
        <v>157</v>
      </c>
      <c r="B164" s="101" t="s">
        <v>628</v>
      </c>
      <c r="C164" s="101" t="s">
        <v>69</v>
      </c>
      <c r="D164" s="101" t="s">
        <v>66</v>
      </c>
      <c r="E164" s="101" t="s">
        <v>115</v>
      </c>
      <c r="F164" s="98">
        <v>725</v>
      </c>
      <c r="G164" s="117">
        <v>341.9</v>
      </c>
      <c r="H164" s="117">
        <v>216.7</v>
      </c>
      <c r="I164" s="227">
        <f t="shared" si="21"/>
        <v>63.381105586428774</v>
      </c>
    </row>
    <row r="165" spans="1:9" s="11" customFormat="1" ht="12.75">
      <c r="A165" s="115" t="s">
        <v>10</v>
      </c>
      <c r="B165" s="101" t="s">
        <v>628</v>
      </c>
      <c r="C165" s="101" t="s">
        <v>69</v>
      </c>
      <c r="D165" s="101" t="s">
        <v>67</v>
      </c>
      <c r="E165" s="101"/>
      <c r="F165" s="98"/>
      <c r="G165" s="117">
        <f aca="true" t="shared" si="25" ref="G165:H168">G166</f>
        <v>1303</v>
      </c>
      <c r="H165" s="117">
        <f t="shared" si="25"/>
        <v>882</v>
      </c>
      <c r="I165" s="227">
        <f t="shared" si="21"/>
        <v>67.68994627782041</v>
      </c>
    </row>
    <row r="166" spans="1:9" s="11" customFormat="1" ht="21">
      <c r="A166" s="118" t="s">
        <v>106</v>
      </c>
      <c r="B166" s="101" t="s">
        <v>628</v>
      </c>
      <c r="C166" s="101" t="s">
        <v>69</v>
      </c>
      <c r="D166" s="101" t="s">
        <v>67</v>
      </c>
      <c r="E166" s="101" t="s">
        <v>107</v>
      </c>
      <c r="F166" s="98"/>
      <c r="G166" s="117">
        <f t="shared" si="25"/>
        <v>1303</v>
      </c>
      <c r="H166" s="117">
        <f t="shared" si="25"/>
        <v>882</v>
      </c>
      <c r="I166" s="227">
        <f t="shared" si="21"/>
        <v>67.68994627782041</v>
      </c>
    </row>
    <row r="167" spans="1:9" s="11" customFormat="1" ht="12.75">
      <c r="A167" s="118" t="s">
        <v>112</v>
      </c>
      <c r="B167" s="101" t="s">
        <v>628</v>
      </c>
      <c r="C167" s="101" t="s">
        <v>69</v>
      </c>
      <c r="D167" s="101" t="s">
        <v>67</v>
      </c>
      <c r="E167" s="101" t="s">
        <v>113</v>
      </c>
      <c r="F167" s="98"/>
      <c r="G167" s="117">
        <f t="shared" si="25"/>
        <v>1303</v>
      </c>
      <c r="H167" s="117">
        <f t="shared" si="25"/>
        <v>882</v>
      </c>
      <c r="I167" s="227">
        <f t="shared" si="21"/>
        <v>67.68994627782041</v>
      </c>
    </row>
    <row r="168" spans="1:9" s="11" customFormat="1" ht="30.75">
      <c r="A168" s="118" t="s">
        <v>114</v>
      </c>
      <c r="B168" s="101" t="s">
        <v>628</v>
      </c>
      <c r="C168" s="101" t="s">
        <v>69</v>
      </c>
      <c r="D168" s="101" t="s">
        <v>67</v>
      </c>
      <c r="E168" s="101" t="s">
        <v>115</v>
      </c>
      <c r="F168" s="98"/>
      <c r="G168" s="117">
        <f t="shared" si="25"/>
        <v>1303</v>
      </c>
      <c r="H168" s="117">
        <f t="shared" si="25"/>
        <v>882</v>
      </c>
      <c r="I168" s="227">
        <f t="shared" si="21"/>
        <v>67.68994627782041</v>
      </c>
    </row>
    <row r="169" spans="1:9" s="11" customFormat="1" ht="12.75" customHeight="1">
      <c r="A169" s="115" t="s">
        <v>157</v>
      </c>
      <c r="B169" s="101" t="s">
        <v>628</v>
      </c>
      <c r="C169" s="101" t="s">
        <v>69</v>
      </c>
      <c r="D169" s="101" t="s">
        <v>67</v>
      </c>
      <c r="E169" s="101" t="s">
        <v>115</v>
      </c>
      <c r="F169" s="98">
        <v>725</v>
      </c>
      <c r="G169" s="117">
        <v>1303</v>
      </c>
      <c r="H169" s="117">
        <v>882</v>
      </c>
      <c r="I169" s="227">
        <f t="shared" si="21"/>
        <v>67.68994627782041</v>
      </c>
    </row>
    <row r="170" spans="1:9" s="11" customFormat="1" ht="12.75">
      <c r="A170" s="115" t="s">
        <v>540</v>
      </c>
      <c r="B170" s="101" t="s">
        <v>628</v>
      </c>
      <c r="C170" s="101" t="s">
        <v>69</v>
      </c>
      <c r="D170" s="101" t="s">
        <v>70</v>
      </c>
      <c r="E170" s="101"/>
      <c r="F170" s="98"/>
      <c r="G170" s="117">
        <f aca="true" t="shared" si="26" ref="G170:H172">G171</f>
        <v>441.5</v>
      </c>
      <c r="H170" s="117">
        <f t="shared" si="26"/>
        <v>242.5</v>
      </c>
      <c r="I170" s="227">
        <f t="shared" si="21"/>
        <v>54.92638731596829</v>
      </c>
    </row>
    <row r="171" spans="1:9" s="11" customFormat="1" ht="21">
      <c r="A171" s="118" t="s">
        <v>106</v>
      </c>
      <c r="B171" s="101" t="s">
        <v>628</v>
      </c>
      <c r="C171" s="101" t="s">
        <v>69</v>
      </c>
      <c r="D171" s="101" t="s">
        <v>70</v>
      </c>
      <c r="E171" s="101" t="s">
        <v>107</v>
      </c>
      <c r="F171" s="98"/>
      <c r="G171" s="117">
        <f t="shared" si="26"/>
        <v>441.5</v>
      </c>
      <c r="H171" s="117">
        <f t="shared" si="26"/>
        <v>242.5</v>
      </c>
      <c r="I171" s="227">
        <f t="shared" si="21"/>
        <v>54.92638731596829</v>
      </c>
    </row>
    <row r="172" spans="1:9" s="11" customFormat="1" ht="12.75">
      <c r="A172" s="118" t="s">
        <v>112</v>
      </c>
      <c r="B172" s="101" t="s">
        <v>628</v>
      </c>
      <c r="C172" s="101" t="s">
        <v>69</v>
      </c>
      <c r="D172" s="101" t="s">
        <v>70</v>
      </c>
      <c r="E172" s="101" t="s">
        <v>113</v>
      </c>
      <c r="F172" s="98"/>
      <c r="G172" s="117">
        <f t="shared" si="26"/>
        <v>441.5</v>
      </c>
      <c r="H172" s="117">
        <f t="shared" si="26"/>
        <v>242.5</v>
      </c>
      <c r="I172" s="227">
        <f t="shared" si="21"/>
        <v>54.92638731596829</v>
      </c>
    </row>
    <row r="173" spans="1:9" s="11" customFormat="1" ht="30.75">
      <c r="A173" s="118" t="s">
        <v>114</v>
      </c>
      <c r="B173" s="101" t="s">
        <v>628</v>
      </c>
      <c r="C173" s="101" t="s">
        <v>69</v>
      </c>
      <c r="D173" s="101" t="s">
        <v>70</v>
      </c>
      <c r="E173" s="101" t="s">
        <v>115</v>
      </c>
      <c r="F173" s="98"/>
      <c r="G173" s="117">
        <f>G174+G175</f>
        <v>441.5</v>
      </c>
      <c r="H173" s="117">
        <f>H174+H175</f>
        <v>242.5</v>
      </c>
      <c r="I173" s="227">
        <f t="shared" si="21"/>
        <v>54.92638731596829</v>
      </c>
    </row>
    <row r="174" spans="1:9" s="11" customFormat="1" ht="12" customHeight="1">
      <c r="A174" s="115" t="s">
        <v>157</v>
      </c>
      <c r="B174" s="101" t="s">
        <v>628</v>
      </c>
      <c r="C174" s="101" t="s">
        <v>69</v>
      </c>
      <c r="D174" s="101" t="s">
        <v>70</v>
      </c>
      <c r="E174" s="101" t="s">
        <v>115</v>
      </c>
      <c r="F174" s="98">
        <v>725</v>
      </c>
      <c r="G174" s="117">
        <v>171.5</v>
      </c>
      <c r="H174" s="117">
        <v>64.4</v>
      </c>
      <c r="I174" s="227">
        <f t="shared" si="21"/>
        <v>37.55102040816327</v>
      </c>
    </row>
    <row r="175" spans="1:9" s="11" customFormat="1" ht="21">
      <c r="A175" s="115" t="s">
        <v>158</v>
      </c>
      <c r="B175" s="101" t="s">
        <v>628</v>
      </c>
      <c r="C175" s="101" t="s">
        <v>69</v>
      </c>
      <c r="D175" s="101" t="s">
        <v>70</v>
      </c>
      <c r="E175" s="101" t="s">
        <v>115</v>
      </c>
      <c r="F175" s="98">
        <v>726</v>
      </c>
      <c r="G175" s="117">
        <v>270</v>
      </c>
      <c r="H175" s="117">
        <v>178.1</v>
      </c>
      <c r="I175" s="227">
        <f t="shared" si="21"/>
        <v>65.96296296296296</v>
      </c>
    </row>
    <row r="176" spans="1:9" s="54" customFormat="1" ht="41.25">
      <c r="A176" s="120" t="s">
        <v>514</v>
      </c>
      <c r="B176" s="102" t="s">
        <v>629</v>
      </c>
      <c r="C176" s="102"/>
      <c r="D176" s="102"/>
      <c r="E176" s="102"/>
      <c r="F176" s="94"/>
      <c r="G176" s="107">
        <f aca="true" t="shared" si="27" ref="G176:H181">G177</f>
        <v>5300.4</v>
      </c>
      <c r="H176" s="107">
        <f t="shared" si="27"/>
        <v>3181.5</v>
      </c>
      <c r="I176" s="235">
        <f t="shared" si="21"/>
        <v>60.02377179080825</v>
      </c>
    </row>
    <row r="177" spans="1:9" s="54" customFormat="1" ht="12.75">
      <c r="A177" s="114" t="s">
        <v>8</v>
      </c>
      <c r="B177" s="102" t="s">
        <v>629</v>
      </c>
      <c r="C177" s="102" t="s">
        <v>69</v>
      </c>
      <c r="D177" s="102" t="s">
        <v>36</v>
      </c>
      <c r="E177" s="102"/>
      <c r="F177" s="94"/>
      <c r="G177" s="107">
        <f>G178+G183+G188</f>
        <v>5300.4</v>
      </c>
      <c r="H177" s="107">
        <f>H178+H183+H188</f>
        <v>3181.5</v>
      </c>
      <c r="I177" s="235">
        <f t="shared" si="21"/>
        <v>60.02377179080825</v>
      </c>
    </row>
    <row r="178" spans="1:9" s="11" customFormat="1" ht="12.75">
      <c r="A178" s="118" t="s">
        <v>9</v>
      </c>
      <c r="B178" s="101" t="s">
        <v>629</v>
      </c>
      <c r="C178" s="101" t="s">
        <v>69</v>
      </c>
      <c r="D178" s="101" t="s">
        <v>66</v>
      </c>
      <c r="E178" s="101"/>
      <c r="F178" s="98"/>
      <c r="G178" s="117">
        <f t="shared" si="27"/>
        <v>1377.7</v>
      </c>
      <c r="H178" s="117">
        <f t="shared" si="27"/>
        <v>1106.7</v>
      </c>
      <c r="I178" s="227">
        <f t="shared" si="21"/>
        <v>80.32953473179938</v>
      </c>
    </row>
    <row r="179" spans="1:9" s="11" customFormat="1" ht="21">
      <c r="A179" s="118" t="s">
        <v>106</v>
      </c>
      <c r="B179" s="101" t="s">
        <v>629</v>
      </c>
      <c r="C179" s="101" t="s">
        <v>69</v>
      </c>
      <c r="D179" s="101" t="s">
        <v>66</v>
      </c>
      <c r="E179" s="101" t="s">
        <v>107</v>
      </c>
      <c r="F179" s="98"/>
      <c r="G179" s="117">
        <f t="shared" si="27"/>
        <v>1377.7</v>
      </c>
      <c r="H179" s="117">
        <f t="shared" si="27"/>
        <v>1106.7</v>
      </c>
      <c r="I179" s="227">
        <f t="shared" si="21"/>
        <v>80.32953473179938</v>
      </c>
    </row>
    <row r="180" spans="1:9" s="11" customFormat="1" ht="12.75">
      <c r="A180" s="118" t="s">
        <v>112</v>
      </c>
      <c r="B180" s="101" t="s">
        <v>629</v>
      </c>
      <c r="C180" s="101" t="s">
        <v>69</v>
      </c>
      <c r="D180" s="101" t="s">
        <v>66</v>
      </c>
      <c r="E180" s="101" t="s">
        <v>113</v>
      </c>
      <c r="F180" s="98"/>
      <c r="G180" s="117">
        <f t="shared" si="27"/>
        <v>1377.7</v>
      </c>
      <c r="H180" s="117">
        <f t="shared" si="27"/>
        <v>1106.7</v>
      </c>
      <c r="I180" s="227">
        <f t="shared" si="21"/>
        <v>80.32953473179938</v>
      </c>
    </row>
    <row r="181" spans="1:9" s="11" customFormat="1" ht="30.75">
      <c r="A181" s="118" t="s">
        <v>114</v>
      </c>
      <c r="B181" s="101" t="s">
        <v>629</v>
      </c>
      <c r="C181" s="101" t="s">
        <v>69</v>
      </c>
      <c r="D181" s="101" t="s">
        <v>66</v>
      </c>
      <c r="E181" s="101" t="s">
        <v>115</v>
      </c>
      <c r="F181" s="98"/>
      <c r="G181" s="117">
        <f t="shared" si="27"/>
        <v>1377.7</v>
      </c>
      <c r="H181" s="117">
        <f t="shared" si="27"/>
        <v>1106.7</v>
      </c>
      <c r="I181" s="227">
        <f t="shared" si="21"/>
        <v>80.32953473179938</v>
      </c>
    </row>
    <row r="182" spans="1:9" s="11" customFormat="1" ht="13.5" customHeight="1">
      <c r="A182" s="115" t="s">
        <v>157</v>
      </c>
      <c r="B182" s="101" t="s">
        <v>629</v>
      </c>
      <c r="C182" s="101" t="s">
        <v>69</v>
      </c>
      <c r="D182" s="101" t="s">
        <v>66</v>
      </c>
      <c r="E182" s="101" t="s">
        <v>115</v>
      </c>
      <c r="F182" s="98">
        <v>725</v>
      </c>
      <c r="G182" s="117">
        <v>1377.7</v>
      </c>
      <c r="H182" s="117">
        <v>1106.7</v>
      </c>
      <c r="I182" s="227">
        <f t="shared" si="21"/>
        <v>80.32953473179938</v>
      </c>
    </row>
    <row r="183" spans="1:9" s="11" customFormat="1" ht="12.75">
      <c r="A183" s="115" t="s">
        <v>10</v>
      </c>
      <c r="B183" s="101" t="s">
        <v>629</v>
      </c>
      <c r="C183" s="101" t="s">
        <v>69</v>
      </c>
      <c r="D183" s="101" t="s">
        <v>67</v>
      </c>
      <c r="E183" s="101"/>
      <c r="F183" s="98"/>
      <c r="G183" s="117">
        <f aca="true" t="shared" si="28" ref="G183:H186">G184</f>
        <v>2692.1</v>
      </c>
      <c r="H183" s="117">
        <f t="shared" si="28"/>
        <v>1379.2</v>
      </c>
      <c r="I183" s="227">
        <f t="shared" si="21"/>
        <v>51.23138070651165</v>
      </c>
    </row>
    <row r="184" spans="1:9" s="11" customFormat="1" ht="21">
      <c r="A184" s="118" t="s">
        <v>106</v>
      </c>
      <c r="B184" s="101" t="s">
        <v>629</v>
      </c>
      <c r="C184" s="101" t="s">
        <v>69</v>
      </c>
      <c r="D184" s="101" t="s">
        <v>67</v>
      </c>
      <c r="E184" s="101" t="s">
        <v>107</v>
      </c>
      <c r="F184" s="98"/>
      <c r="G184" s="117">
        <f t="shared" si="28"/>
        <v>2692.1</v>
      </c>
      <c r="H184" s="117">
        <f t="shared" si="28"/>
        <v>1379.2</v>
      </c>
      <c r="I184" s="227">
        <f t="shared" si="21"/>
        <v>51.23138070651165</v>
      </c>
    </row>
    <row r="185" spans="1:9" s="11" customFormat="1" ht="12.75">
      <c r="A185" s="118" t="s">
        <v>112</v>
      </c>
      <c r="B185" s="101" t="s">
        <v>629</v>
      </c>
      <c r="C185" s="101" t="s">
        <v>69</v>
      </c>
      <c r="D185" s="101" t="s">
        <v>67</v>
      </c>
      <c r="E185" s="101" t="s">
        <v>113</v>
      </c>
      <c r="F185" s="98"/>
      <c r="G185" s="117">
        <f t="shared" si="28"/>
        <v>2692.1</v>
      </c>
      <c r="H185" s="117">
        <f t="shared" si="28"/>
        <v>1379.2</v>
      </c>
      <c r="I185" s="227">
        <f t="shared" si="21"/>
        <v>51.23138070651165</v>
      </c>
    </row>
    <row r="186" spans="1:9" s="11" customFormat="1" ht="30.75">
      <c r="A186" s="118" t="s">
        <v>114</v>
      </c>
      <c r="B186" s="101" t="s">
        <v>629</v>
      </c>
      <c r="C186" s="101" t="s">
        <v>69</v>
      </c>
      <c r="D186" s="101" t="s">
        <v>67</v>
      </c>
      <c r="E186" s="101" t="s">
        <v>115</v>
      </c>
      <c r="F186" s="98"/>
      <c r="G186" s="117">
        <f t="shared" si="28"/>
        <v>2692.1</v>
      </c>
      <c r="H186" s="117">
        <f t="shared" si="28"/>
        <v>1379.2</v>
      </c>
      <c r="I186" s="227">
        <f t="shared" si="21"/>
        <v>51.23138070651165</v>
      </c>
    </row>
    <row r="187" spans="1:9" s="11" customFormat="1" ht="11.25" customHeight="1">
      <c r="A187" s="115" t="s">
        <v>157</v>
      </c>
      <c r="B187" s="101" t="s">
        <v>629</v>
      </c>
      <c r="C187" s="101" t="s">
        <v>69</v>
      </c>
      <c r="D187" s="101" t="s">
        <v>67</v>
      </c>
      <c r="E187" s="101" t="s">
        <v>115</v>
      </c>
      <c r="F187" s="98">
        <v>725</v>
      </c>
      <c r="G187" s="117">
        <v>2692.1</v>
      </c>
      <c r="H187" s="117">
        <v>1379.2</v>
      </c>
      <c r="I187" s="227">
        <f t="shared" si="21"/>
        <v>51.23138070651165</v>
      </c>
    </row>
    <row r="188" spans="1:9" s="11" customFormat="1" ht="12.75">
      <c r="A188" s="115" t="s">
        <v>540</v>
      </c>
      <c r="B188" s="101" t="s">
        <v>629</v>
      </c>
      <c r="C188" s="101" t="s">
        <v>69</v>
      </c>
      <c r="D188" s="101" t="s">
        <v>70</v>
      </c>
      <c r="E188" s="101"/>
      <c r="F188" s="98"/>
      <c r="G188" s="117">
        <f aca="true" t="shared" si="29" ref="G188:H190">G189</f>
        <v>1230.6</v>
      </c>
      <c r="H188" s="117">
        <f t="shared" si="29"/>
        <v>695.5999999999999</v>
      </c>
      <c r="I188" s="227">
        <f t="shared" si="21"/>
        <v>56.52527222493092</v>
      </c>
    </row>
    <row r="189" spans="1:9" s="11" customFormat="1" ht="21">
      <c r="A189" s="118" t="s">
        <v>106</v>
      </c>
      <c r="B189" s="101" t="s">
        <v>629</v>
      </c>
      <c r="C189" s="101" t="s">
        <v>69</v>
      </c>
      <c r="D189" s="101" t="s">
        <v>70</v>
      </c>
      <c r="E189" s="101" t="s">
        <v>107</v>
      </c>
      <c r="F189" s="98"/>
      <c r="G189" s="117">
        <f t="shared" si="29"/>
        <v>1230.6</v>
      </c>
      <c r="H189" s="117">
        <f t="shared" si="29"/>
        <v>695.5999999999999</v>
      </c>
      <c r="I189" s="227">
        <f t="shared" si="21"/>
        <v>56.52527222493092</v>
      </c>
    </row>
    <row r="190" spans="1:9" s="11" customFormat="1" ht="12.75">
      <c r="A190" s="118" t="s">
        <v>112</v>
      </c>
      <c r="B190" s="101" t="s">
        <v>629</v>
      </c>
      <c r="C190" s="101" t="s">
        <v>69</v>
      </c>
      <c r="D190" s="101" t="s">
        <v>70</v>
      </c>
      <c r="E190" s="101" t="s">
        <v>113</v>
      </c>
      <c r="F190" s="98"/>
      <c r="G190" s="117">
        <f t="shared" si="29"/>
        <v>1230.6</v>
      </c>
      <c r="H190" s="117">
        <f t="shared" si="29"/>
        <v>695.5999999999999</v>
      </c>
      <c r="I190" s="227">
        <f t="shared" si="21"/>
        <v>56.52527222493092</v>
      </c>
    </row>
    <row r="191" spans="1:9" s="11" customFormat="1" ht="30.75">
      <c r="A191" s="118" t="s">
        <v>114</v>
      </c>
      <c r="B191" s="101" t="s">
        <v>629</v>
      </c>
      <c r="C191" s="101" t="s">
        <v>69</v>
      </c>
      <c r="D191" s="101" t="s">
        <v>70</v>
      </c>
      <c r="E191" s="101" t="s">
        <v>115</v>
      </c>
      <c r="F191" s="98"/>
      <c r="G191" s="117">
        <f>G192+G193</f>
        <v>1230.6</v>
      </c>
      <c r="H191" s="117">
        <f>H192+H193</f>
        <v>695.5999999999999</v>
      </c>
      <c r="I191" s="227">
        <f t="shared" si="21"/>
        <v>56.52527222493092</v>
      </c>
    </row>
    <row r="192" spans="1:9" s="11" customFormat="1" ht="11.25" customHeight="1">
      <c r="A192" s="115" t="s">
        <v>157</v>
      </c>
      <c r="B192" s="101" t="s">
        <v>629</v>
      </c>
      <c r="C192" s="101" t="s">
        <v>69</v>
      </c>
      <c r="D192" s="101" t="s">
        <v>70</v>
      </c>
      <c r="E192" s="101" t="s">
        <v>115</v>
      </c>
      <c r="F192" s="98">
        <v>725</v>
      </c>
      <c r="G192" s="117">
        <v>679.8</v>
      </c>
      <c r="H192" s="117">
        <v>299.7</v>
      </c>
      <c r="I192" s="227">
        <f t="shared" si="21"/>
        <v>44.0864960282436</v>
      </c>
    </row>
    <row r="193" spans="1:9" s="11" customFormat="1" ht="21">
      <c r="A193" s="115" t="s">
        <v>158</v>
      </c>
      <c r="B193" s="101" t="s">
        <v>629</v>
      </c>
      <c r="C193" s="101" t="s">
        <v>69</v>
      </c>
      <c r="D193" s="101" t="s">
        <v>70</v>
      </c>
      <c r="E193" s="101" t="s">
        <v>115</v>
      </c>
      <c r="F193" s="98">
        <v>726</v>
      </c>
      <c r="G193" s="117">
        <v>550.8</v>
      </c>
      <c r="H193" s="117">
        <v>395.9</v>
      </c>
      <c r="I193" s="227">
        <f t="shared" si="21"/>
        <v>71.87726942628903</v>
      </c>
    </row>
    <row r="194" spans="1:9" s="54" customFormat="1" ht="42.75" customHeight="1">
      <c r="A194" s="120" t="s">
        <v>515</v>
      </c>
      <c r="B194" s="102" t="s">
        <v>630</v>
      </c>
      <c r="C194" s="102"/>
      <c r="D194" s="102"/>
      <c r="E194" s="102"/>
      <c r="F194" s="94"/>
      <c r="G194" s="107">
        <f aca="true" t="shared" si="30" ref="G194:H199">G195</f>
        <v>49835.5</v>
      </c>
      <c r="H194" s="107">
        <f t="shared" si="30"/>
        <v>37567.4</v>
      </c>
      <c r="I194" s="235">
        <f t="shared" si="21"/>
        <v>75.3828094430677</v>
      </c>
    </row>
    <row r="195" spans="1:9" s="54" customFormat="1" ht="12.75">
      <c r="A195" s="114" t="s">
        <v>8</v>
      </c>
      <c r="B195" s="102" t="s">
        <v>630</v>
      </c>
      <c r="C195" s="102" t="s">
        <v>69</v>
      </c>
      <c r="D195" s="102" t="s">
        <v>36</v>
      </c>
      <c r="E195" s="102"/>
      <c r="F195" s="94"/>
      <c r="G195" s="107">
        <f t="shared" si="30"/>
        <v>49835.5</v>
      </c>
      <c r="H195" s="107">
        <f t="shared" si="30"/>
        <v>37567.4</v>
      </c>
      <c r="I195" s="235">
        <f t="shared" si="21"/>
        <v>75.3828094430677</v>
      </c>
    </row>
    <row r="196" spans="1:9" s="11" customFormat="1" ht="12.75">
      <c r="A196" s="118" t="s">
        <v>9</v>
      </c>
      <c r="B196" s="101" t="s">
        <v>630</v>
      </c>
      <c r="C196" s="101" t="s">
        <v>69</v>
      </c>
      <c r="D196" s="101" t="s">
        <v>66</v>
      </c>
      <c r="E196" s="101"/>
      <c r="F196" s="98"/>
      <c r="G196" s="117">
        <f t="shared" si="30"/>
        <v>49835.5</v>
      </c>
      <c r="H196" s="117">
        <f t="shared" si="30"/>
        <v>37567.4</v>
      </c>
      <c r="I196" s="227">
        <f t="shared" si="21"/>
        <v>75.3828094430677</v>
      </c>
    </row>
    <row r="197" spans="1:9" s="11" customFormat="1" ht="21">
      <c r="A197" s="118" t="s">
        <v>106</v>
      </c>
      <c r="B197" s="101" t="s">
        <v>630</v>
      </c>
      <c r="C197" s="101" t="s">
        <v>69</v>
      </c>
      <c r="D197" s="101" t="s">
        <v>66</v>
      </c>
      <c r="E197" s="101" t="s">
        <v>107</v>
      </c>
      <c r="F197" s="98"/>
      <c r="G197" s="117">
        <f t="shared" si="30"/>
        <v>49835.5</v>
      </c>
      <c r="H197" s="117">
        <f t="shared" si="30"/>
        <v>37567.4</v>
      </c>
      <c r="I197" s="227">
        <f t="shared" si="21"/>
        <v>75.3828094430677</v>
      </c>
    </row>
    <row r="198" spans="1:9" s="11" customFormat="1" ht="12.75">
      <c r="A198" s="118" t="s">
        <v>112</v>
      </c>
      <c r="B198" s="101" t="s">
        <v>630</v>
      </c>
      <c r="C198" s="101" t="s">
        <v>69</v>
      </c>
      <c r="D198" s="101" t="s">
        <v>66</v>
      </c>
      <c r="E198" s="101" t="s">
        <v>113</v>
      </c>
      <c r="F198" s="98"/>
      <c r="G198" s="117">
        <f t="shared" si="30"/>
        <v>49835.5</v>
      </c>
      <c r="H198" s="117">
        <f t="shared" si="30"/>
        <v>37567.4</v>
      </c>
      <c r="I198" s="227">
        <f t="shared" si="21"/>
        <v>75.3828094430677</v>
      </c>
    </row>
    <row r="199" spans="1:9" s="11" customFormat="1" ht="30.75">
      <c r="A199" s="118" t="s">
        <v>114</v>
      </c>
      <c r="B199" s="101" t="s">
        <v>630</v>
      </c>
      <c r="C199" s="101" t="s">
        <v>69</v>
      </c>
      <c r="D199" s="101" t="s">
        <v>66</v>
      </c>
      <c r="E199" s="101" t="s">
        <v>115</v>
      </c>
      <c r="F199" s="98"/>
      <c r="G199" s="117">
        <f t="shared" si="30"/>
        <v>49835.5</v>
      </c>
      <c r="H199" s="117">
        <f t="shared" si="30"/>
        <v>37567.4</v>
      </c>
      <c r="I199" s="227">
        <f t="shared" si="21"/>
        <v>75.3828094430677</v>
      </c>
    </row>
    <row r="200" spans="1:9" s="11" customFormat="1" ht="10.5" customHeight="1">
      <c r="A200" s="115" t="s">
        <v>157</v>
      </c>
      <c r="B200" s="101" t="s">
        <v>630</v>
      </c>
      <c r="C200" s="101" t="s">
        <v>69</v>
      </c>
      <c r="D200" s="101" t="s">
        <v>66</v>
      </c>
      <c r="E200" s="101" t="s">
        <v>115</v>
      </c>
      <c r="F200" s="98">
        <v>725</v>
      </c>
      <c r="G200" s="117">
        <f>48275.5+1560</f>
        <v>49835.5</v>
      </c>
      <c r="H200" s="117">
        <v>37567.4</v>
      </c>
      <c r="I200" s="227">
        <f aca="true" t="shared" si="31" ref="I200:I259">H200/G200*100</f>
        <v>75.3828094430677</v>
      </c>
    </row>
    <row r="201" spans="1:9" s="54" customFormat="1" ht="21">
      <c r="A201" s="120" t="s">
        <v>527</v>
      </c>
      <c r="B201" s="102" t="s">
        <v>633</v>
      </c>
      <c r="C201" s="102"/>
      <c r="D201" s="102"/>
      <c r="E201" s="102"/>
      <c r="F201" s="94"/>
      <c r="G201" s="107">
        <f aca="true" t="shared" si="32" ref="G201:H206">G202</f>
        <v>1150.5</v>
      </c>
      <c r="H201" s="107">
        <f t="shared" si="32"/>
        <v>867.6</v>
      </c>
      <c r="I201" s="235">
        <f t="shared" si="31"/>
        <v>75.41069100391134</v>
      </c>
    </row>
    <row r="202" spans="1:9" s="54" customFormat="1" ht="12.75">
      <c r="A202" s="114" t="s">
        <v>8</v>
      </c>
      <c r="B202" s="102" t="s">
        <v>633</v>
      </c>
      <c r="C202" s="102" t="s">
        <v>69</v>
      </c>
      <c r="D202" s="102" t="s">
        <v>36</v>
      </c>
      <c r="E202" s="102"/>
      <c r="F202" s="94"/>
      <c r="G202" s="107">
        <f t="shared" si="32"/>
        <v>1150.5</v>
      </c>
      <c r="H202" s="107">
        <f t="shared" si="32"/>
        <v>867.6</v>
      </c>
      <c r="I202" s="235">
        <f t="shared" si="31"/>
        <v>75.41069100391134</v>
      </c>
    </row>
    <row r="203" spans="1:9" s="11" customFormat="1" ht="12.75">
      <c r="A203" s="118" t="s">
        <v>10</v>
      </c>
      <c r="B203" s="101" t="s">
        <v>633</v>
      </c>
      <c r="C203" s="101" t="s">
        <v>69</v>
      </c>
      <c r="D203" s="101" t="s">
        <v>67</v>
      </c>
      <c r="E203" s="101"/>
      <c r="F203" s="98"/>
      <c r="G203" s="117">
        <f t="shared" si="32"/>
        <v>1150.5</v>
      </c>
      <c r="H203" s="117">
        <f t="shared" si="32"/>
        <v>867.6</v>
      </c>
      <c r="I203" s="227">
        <f t="shared" si="31"/>
        <v>75.41069100391134</v>
      </c>
    </row>
    <row r="204" spans="1:9" s="11" customFormat="1" ht="21">
      <c r="A204" s="118" t="s">
        <v>106</v>
      </c>
      <c r="B204" s="101" t="s">
        <v>633</v>
      </c>
      <c r="C204" s="101" t="s">
        <v>69</v>
      </c>
      <c r="D204" s="101" t="s">
        <v>67</v>
      </c>
      <c r="E204" s="101" t="s">
        <v>107</v>
      </c>
      <c r="F204" s="98"/>
      <c r="G204" s="117">
        <f t="shared" si="32"/>
        <v>1150.5</v>
      </c>
      <c r="H204" s="117">
        <f t="shared" si="32"/>
        <v>867.6</v>
      </c>
      <c r="I204" s="227">
        <f t="shared" si="31"/>
        <v>75.41069100391134</v>
      </c>
    </row>
    <row r="205" spans="1:9" s="11" customFormat="1" ht="12.75">
      <c r="A205" s="118" t="s">
        <v>112</v>
      </c>
      <c r="B205" s="101" t="s">
        <v>633</v>
      </c>
      <c r="C205" s="101" t="s">
        <v>69</v>
      </c>
      <c r="D205" s="101" t="s">
        <v>67</v>
      </c>
      <c r="E205" s="101" t="s">
        <v>113</v>
      </c>
      <c r="F205" s="98"/>
      <c r="G205" s="117">
        <f t="shared" si="32"/>
        <v>1150.5</v>
      </c>
      <c r="H205" s="117">
        <f t="shared" si="32"/>
        <v>867.6</v>
      </c>
      <c r="I205" s="227">
        <f t="shared" si="31"/>
        <v>75.41069100391134</v>
      </c>
    </row>
    <row r="206" spans="1:9" s="11" customFormat="1" ht="30.75">
      <c r="A206" s="118" t="s">
        <v>114</v>
      </c>
      <c r="B206" s="101" t="s">
        <v>633</v>
      </c>
      <c r="C206" s="101" t="s">
        <v>69</v>
      </c>
      <c r="D206" s="101" t="s">
        <v>67</v>
      </c>
      <c r="E206" s="101" t="s">
        <v>115</v>
      </c>
      <c r="F206" s="98"/>
      <c r="G206" s="117">
        <f t="shared" si="32"/>
        <v>1150.5</v>
      </c>
      <c r="H206" s="117">
        <f t="shared" si="32"/>
        <v>867.6</v>
      </c>
      <c r="I206" s="227">
        <f t="shared" si="31"/>
        <v>75.41069100391134</v>
      </c>
    </row>
    <row r="207" spans="1:9" s="11" customFormat="1" ht="12.75" customHeight="1">
      <c r="A207" s="115" t="s">
        <v>157</v>
      </c>
      <c r="B207" s="101" t="s">
        <v>633</v>
      </c>
      <c r="C207" s="101" t="s">
        <v>69</v>
      </c>
      <c r="D207" s="101" t="s">
        <v>67</v>
      </c>
      <c r="E207" s="101" t="s">
        <v>115</v>
      </c>
      <c r="F207" s="98">
        <v>725</v>
      </c>
      <c r="G207" s="117">
        <v>1150.5</v>
      </c>
      <c r="H207" s="117">
        <v>867.6</v>
      </c>
      <c r="I207" s="227">
        <f t="shared" si="31"/>
        <v>75.41069100391134</v>
      </c>
    </row>
    <row r="208" spans="1:9" s="54" customFormat="1" ht="44.25" customHeight="1">
      <c r="A208" s="120" t="s">
        <v>516</v>
      </c>
      <c r="B208" s="102" t="s">
        <v>631</v>
      </c>
      <c r="C208" s="102"/>
      <c r="D208" s="102"/>
      <c r="E208" s="102"/>
      <c r="F208" s="94"/>
      <c r="G208" s="107">
        <f aca="true" t="shared" si="33" ref="G208:H213">G209</f>
        <v>6974.7</v>
      </c>
      <c r="H208" s="107">
        <f t="shared" si="33"/>
        <v>6162.7</v>
      </c>
      <c r="I208" s="235">
        <f t="shared" si="31"/>
        <v>88.35792220453926</v>
      </c>
    </row>
    <row r="209" spans="1:9" s="54" customFormat="1" ht="12.75">
      <c r="A209" s="114" t="s">
        <v>8</v>
      </c>
      <c r="B209" s="102" t="s">
        <v>631</v>
      </c>
      <c r="C209" s="102" t="s">
        <v>69</v>
      </c>
      <c r="D209" s="102" t="s">
        <v>36</v>
      </c>
      <c r="E209" s="102"/>
      <c r="F209" s="94"/>
      <c r="G209" s="107">
        <f>G210+G215+G220</f>
        <v>6974.7</v>
      </c>
      <c r="H209" s="107">
        <f>H210+H215+H220</f>
        <v>6162.7</v>
      </c>
      <c r="I209" s="235">
        <f t="shared" si="31"/>
        <v>88.35792220453926</v>
      </c>
    </row>
    <row r="210" spans="1:9" s="11" customFormat="1" ht="12.75">
      <c r="A210" s="118" t="s">
        <v>9</v>
      </c>
      <c r="B210" s="101" t="s">
        <v>631</v>
      </c>
      <c r="C210" s="101" t="s">
        <v>69</v>
      </c>
      <c r="D210" s="101" t="s">
        <v>66</v>
      </c>
      <c r="E210" s="101"/>
      <c r="F210" s="98"/>
      <c r="G210" s="117">
        <f t="shared" si="33"/>
        <v>1713.9</v>
      </c>
      <c r="H210" s="117">
        <f t="shared" si="33"/>
        <v>1713.7</v>
      </c>
      <c r="I210" s="227">
        <f t="shared" si="31"/>
        <v>99.98833070774256</v>
      </c>
    </row>
    <row r="211" spans="1:9" s="11" customFormat="1" ht="21">
      <c r="A211" s="118" t="s">
        <v>106</v>
      </c>
      <c r="B211" s="101" t="s">
        <v>631</v>
      </c>
      <c r="C211" s="101" t="s">
        <v>69</v>
      </c>
      <c r="D211" s="101" t="s">
        <v>66</v>
      </c>
      <c r="E211" s="101" t="s">
        <v>107</v>
      </c>
      <c r="F211" s="98"/>
      <c r="G211" s="117">
        <f t="shared" si="33"/>
        <v>1713.9</v>
      </c>
      <c r="H211" s="117">
        <f t="shared" si="33"/>
        <v>1713.7</v>
      </c>
      <c r="I211" s="227">
        <f t="shared" si="31"/>
        <v>99.98833070774256</v>
      </c>
    </row>
    <row r="212" spans="1:9" s="11" customFormat="1" ht="12.75">
      <c r="A212" s="118" t="s">
        <v>112</v>
      </c>
      <c r="B212" s="101" t="s">
        <v>631</v>
      </c>
      <c r="C212" s="101" t="s">
        <v>69</v>
      </c>
      <c r="D212" s="101" t="s">
        <v>66</v>
      </c>
      <c r="E212" s="101" t="s">
        <v>113</v>
      </c>
      <c r="F212" s="98"/>
      <c r="G212" s="117">
        <f t="shared" si="33"/>
        <v>1713.9</v>
      </c>
      <c r="H212" s="117">
        <f t="shared" si="33"/>
        <v>1713.7</v>
      </c>
      <c r="I212" s="227">
        <f t="shared" si="31"/>
        <v>99.98833070774256</v>
      </c>
    </row>
    <row r="213" spans="1:9" s="11" customFormat="1" ht="12.75">
      <c r="A213" s="118" t="s">
        <v>116</v>
      </c>
      <c r="B213" s="101" t="s">
        <v>631</v>
      </c>
      <c r="C213" s="101" t="s">
        <v>69</v>
      </c>
      <c r="D213" s="101" t="s">
        <v>66</v>
      </c>
      <c r="E213" s="101" t="s">
        <v>117</v>
      </c>
      <c r="F213" s="98"/>
      <c r="G213" s="117">
        <f t="shared" si="33"/>
        <v>1713.9</v>
      </c>
      <c r="H213" s="117">
        <f t="shared" si="33"/>
        <v>1713.7</v>
      </c>
      <c r="I213" s="227">
        <f t="shared" si="31"/>
        <v>99.98833070774256</v>
      </c>
    </row>
    <row r="214" spans="1:9" s="11" customFormat="1" ht="13.5" customHeight="1">
      <c r="A214" s="115" t="s">
        <v>157</v>
      </c>
      <c r="B214" s="101" t="s">
        <v>631</v>
      </c>
      <c r="C214" s="101" t="s">
        <v>69</v>
      </c>
      <c r="D214" s="101" t="s">
        <v>66</v>
      </c>
      <c r="E214" s="101" t="s">
        <v>117</v>
      </c>
      <c r="F214" s="98">
        <v>725</v>
      </c>
      <c r="G214" s="117">
        <v>1713.9</v>
      </c>
      <c r="H214" s="117">
        <v>1713.7</v>
      </c>
      <c r="I214" s="227">
        <f t="shared" si="31"/>
        <v>99.98833070774256</v>
      </c>
    </row>
    <row r="215" spans="1:9" s="11" customFormat="1" ht="12.75">
      <c r="A215" s="118" t="s">
        <v>10</v>
      </c>
      <c r="B215" s="101" t="s">
        <v>631</v>
      </c>
      <c r="C215" s="101" t="s">
        <v>69</v>
      </c>
      <c r="D215" s="101" t="s">
        <v>67</v>
      </c>
      <c r="E215" s="101"/>
      <c r="F215" s="98"/>
      <c r="G215" s="117">
        <f aca="true" t="shared" si="34" ref="G215:H218">G216</f>
        <v>3542.6</v>
      </c>
      <c r="H215" s="117">
        <f t="shared" si="34"/>
        <v>2892.3</v>
      </c>
      <c r="I215" s="227">
        <f t="shared" si="31"/>
        <v>81.64342573251285</v>
      </c>
    </row>
    <row r="216" spans="1:9" s="11" customFormat="1" ht="21">
      <c r="A216" s="118" t="s">
        <v>106</v>
      </c>
      <c r="B216" s="101" t="s">
        <v>631</v>
      </c>
      <c r="C216" s="101" t="s">
        <v>69</v>
      </c>
      <c r="D216" s="101" t="s">
        <v>67</v>
      </c>
      <c r="E216" s="101" t="s">
        <v>107</v>
      </c>
      <c r="F216" s="98"/>
      <c r="G216" s="117">
        <f t="shared" si="34"/>
        <v>3542.6</v>
      </c>
      <c r="H216" s="117">
        <f t="shared" si="34"/>
        <v>2892.3</v>
      </c>
      <c r="I216" s="227">
        <f t="shared" si="31"/>
        <v>81.64342573251285</v>
      </c>
    </row>
    <row r="217" spans="1:9" s="11" customFormat="1" ht="12.75">
      <c r="A217" s="118" t="s">
        <v>112</v>
      </c>
      <c r="B217" s="101" t="s">
        <v>631</v>
      </c>
      <c r="C217" s="101" t="s">
        <v>69</v>
      </c>
      <c r="D217" s="101" t="s">
        <v>67</v>
      </c>
      <c r="E217" s="101" t="s">
        <v>113</v>
      </c>
      <c r="F217" s="98"/>
      <c r="G217" s="117">
        <f t="shared" si="34"/>
        <v>3542.6</v>
      </c>
      <c r="H217" s="117">
        <f t="shared" si="34"/>
        <v>2892.3</v>
      </c>
      <c r="I217" s="227">
        <f t="shared" si="31"/>
        <v>81.64342573251285</v>
      </c>
    </row>
    <row r="218" spans="1:9" s="11" customFormat="1" ht="12.75">
      <c r="A218" s="118" t="s">
        <v>116</v>
      </c>
      <c r="B218" s="101" t="s">
        <v>631</v>
      </c>
      <c r="C218" s="101" t="s">
        <v>69</v>
      </c>
      <c r="D218" s="101" t="s">
        <v>67</v>
      </c>
      <c r="E218" s="101" t="s">
        <v>117</v>
      </c>
      <c r="F218" s="98"/>
      <c r="G218" s="117">
        <f t="shared" si="34"/>
        <v>3542.6</v>
      </c>
      <c r="H218" s="117">
        <f t="shared" si="34"/>
        <v>2892.3</v>
      </c>
      <c r="I218" s="227">
        <f t="shared" si="31"/>
        <v>81.64342573251285</v>
      </c>
    </row>
    <row r="219" spans="1:9" s="11" customFormat="1" ht="12" customHeight="1">
      <c r="A219" s="115" t="s">
        <v>157</v>
      </c>
      <c r="B219" s="101" t="s">
        <v>631</v>
      </c>
      <c r="C219" s="101" t="s">
        <v>69</v>
      </c>
      <c r="D219" s="101" t="s">
        <v>67</v>
      </c>
      <c r="E219" s="101" t="s">
        <v>117</v>
      </c>
      <c r="F219" s="98">
        <v>725</v>
      </c>
      <c r="G219" s="117">
        <v>3542.6</v>
      </c>
      <c r="H219" s="117">
        <v>2892.3</v>
      </c>
      <c r="I219" s="227">
        <f t="shared" si="31"/>
        <v>81.64342573251285</v>
      </c>
    </row>
    <row r="220" spans="1:9" s="11" customFormat="1" ht="12.75">
      <c r="A220" s="115" t="s">
        <v>540</v>
      </c>
      <c r="B220" s="101" t="s">
        <v>631</v>
      </c>
      <c r="C220" s="101" t="s">
        <v>69</v>
      </c>
      <c r="D220" s="101" t="s">
        <v>70</v>
      </c>
      <c r="E220" s="101"/>
      <c r="F220" s="98"/>
      <c r="G220" s="117">
        <f aca="true" t="shared" si="35" ref="G220:H222">G221</f>
        <v>1718.2</v>
      </c>
      <c r="H220" s="117">
        <f t="shared" si="35"/>
        <v>1556.7</v>
      </c>
      <c r="I220" s="227">
        <f t="shared" si="31"/>
        <v>90.6006285647771</v>
      </c>
    </row>
    <row r="221" spans="1:9" s="11" customFormat="1" ht="21">
      <c r="A221" s="118" t="s">
        <v>106</v>
      </c>
      <c r="B221" s="101" t="s">
        <v>631</v>
      </c>
      <c r="C221" s="101" t="s">
        <v>69</v>
      </c>
      <c r="D221" s="101" t="s">
        <v>70</v>
      </c>
      <c r="E221" s="101" t="s">
        <v>107</v>
      </c>
      <c r="F221" s="98"/>
      <c r="G221" s="117">
        <f t="shared" si="35"/>
        <v>1718.2</v>
      </c>
      <c r="H221" s="117">
        <f t="shared" si="35"/>
        <v>1556.7</v>
      </c>
      <c r="I221" s="227">
        <f t="shared" si="31"/>
        <v>90.6006285647771</v>
      </c>
    </row>
    <row r="222" spans="1:9" s="11" customFormat="1" ht="12.75">
      <c r="A222" s="118" t="s">
        <v>112</v>
      </c>
      <c r="B222" s="101" t="s">
        <v>631</v>
      </c>
      <c r="C222" s="101" t="s">
        <v>69</v>
      </c>
      <c r="D222" s="101" t="s">
        <v>70</v>
      </c>
      <c r="E222" s="101" t="s">
        <v>113</v>
      </c>
      <c r="F222" s="98"/>
      <c r="G222" s="117">
        <f t="shared" si="35"/>
        <v>1718.2</v>
      </c>
      <c r="H222" s="117">
        <f t="shared" si="35"/>
        <v>1556.7</v>
      </c>
      <c r="I222" s="227">
        <f t="shared" si="31"/>
        <v>90.6006285647771</v>
      </c>
    </row>
    <row r="223" spans="1:9" s="11" customFormat="1" ht="12.75">
      <c r="A223" s="118" t="s">
        <v>116</v>
      </c>
      <c r="B223" s="101" t="s">
        <v>631</v>
      </c>
      <c r="C223" s="101" t="s">
        <v>69</v>
      </c>
      <c r="D223" s="101" t="s">
        <v>70</v>
      </c>
      <c r="E223" s="101" t="s">
        <v>117</v>
      </c>
      <c r="F223" s="98"/>
      <c r="G223" s="117">
        <f>G224+G225</f>
        <v>1718.2</v>
      </c>
      <c r="H223" s="117">
        <f>H224+H225</f>
        <v>1556.7</v>
      </c>
      <c r="I223" s="227">
        <f t="shared" si="31"/>
        <v>90.6006285647771</v>
      </c>
    </row>
    <row r="224" spans="1:9" s="11" customFormat="1" ht="12" customHeight="1">
      <c r="A224" s="115" t="s">
        <v>157</v>
      </c>
      <c r="B224" s="101" t="s">
        <v>631</v>
      </c>
      <c r="C224" s="101" t="s">
        <v>69</v>
      </c>
      <c r="D224" s="101" t="s">
        <v>70</v>
      </c>
      <c r="E224" s="101" t="s">
        <v>117</v>
      </c>
      <c r="F224" s="98">
        <v>725</v>
      </c>
      <c r="G224" s="117">
        <v>840.2</v>
      </c>
      <c r="H224" s="117">
        <v>682.2</v>
      </c>
      <c r="I224" s="227">
        <f t="shared" si="31"/>
        <v>81.19495358248037</v>
      </c>
    </row>
    <row r="225" spans="1:9" s="11" customFormat="1" ht="21">
      <c r="A225" s="115" t="s">
        <v>158</v>
      </c>
      <c r="B225" s="101" t="s">
        <v>631</v>
      </c>
      <c r="C225" s="101" t="s">
        <v>69</v>
      </c>
      <c r="D225" s="101" t="s">
        <v>70</v>
      </c>
      <c r="E225" s="101" t="s">
        <v>117</v>
      </c>
      <c r="F225" s="98">
        <v>726</v>
      </c>
      <c r="G225" s="117">
        <v>878</v>
      </c>
      <c r="H225" s="117">
        <v>874.5</v>
      </c>
      <c r="I225" s="227">
        <f t="shared" si="31"/>
        <v>99.60136674259681</v>
      </c>
    </row>
    <row r="226" spans="1:9" s="66" customFormat="1" ht="30" customHeight="1">
      <c r="A226" s="114" t="s">
        <v>455</v>
      </c>
      <c r="B226" s="102" t="s">
        <v>512</v>
      </c>
      <c r="C226" s="102"/>
      <c r="D226" s="102"/>
      <c r="E226" s="102"/>
      <c r="F226" s="94"/>
      <c r="G226" s="107">
        <f>G227+G236</f>
        <v>4077.9</v>
      </c>
      <c r="H226" s="107">
        <f>H227+H236</f>
        <v>2668.1000000000004</v>
      </c>
      <c r="I226" s="235">
        <f t="shared" si="31"/>
        <v>65.4282841658697</v>
      </c>
    </row>
    <row r="227" spans="1:9" s="65" customFormat="1" ht="33.75" customHeight="1">
      <c r="A227" s="115" t="s">
        <v>456</v>
      </c>
      <c r="B227" s="102" t="s">
        <v>626</v>
      </c>
      <c r="C227" s="102"/>
      <c r="D227" s="102"/>
      <c r="E227" s="102"/>
      <c r="F227" s="94"/>
      <c r="G227" s="107">
        <f aca="true" t="shared" si="36" ref="G227:H230">G228</f>
        <v>1752.9</v>
      </c>
      <c r="H227" s="107">
        <f t="shared" si="36"/>
        <v>1279</v>
      </c>
      <c r="I227" s="235">
        <f t="shared" si="31"/>
        <v>72.96480118660506</v>
      </c>
    </row>
    <row r="228" spans="1:9" s="65" customFormat="1" ht="12.75">
      <c r="A228" s="114" t="s">
        <v>8</v>
      </c>
      <c r="B228" s="102" t="s">
        <v>626</v>
      </c>
      <c r="C228" s="102" t="s">
        <v>69</v>
      </c>
      <c r="D228" s="102" t="s">
        <v>36</v>
      </c>
      <c r="E228" s="102"/>
      <c r="F228" s="94"/>
      <c r="G228" s="107">
        <f t="shared" si="36"/>
        <v>1752.9</v>
      </c>
      <c r="H228" s="107">
        <f t="shared" si="36"/>
        <v>1279</v>
      </c>
      <c r="I228" s="235">
        <f t="shared" si="31"/>
        <v>72.96480118660506</v>
      </c>
    </row>
    <row r="229" spans="1:9" s="65" customFormat="1" ht="12.75">
      <c r="A229" s="118" t="s">
        <v>11</v>
      </c>
      <c r="B229" s="101" t="s">
        <v>626</v>
      </c>
      <c r="C229" s="102" t="s">
        <v>69</v>
      </c>
      <c r="D229" s="102" t="s">
        <v>75</v>
      </c>
      <c r="E229" s="102"/>
      <c r="F229" s="94"/>
      <c r="G229" s="107">
        <f t="shared" si="36"/>
        <v>1752.9</v>
      </c>
      <c r="H229" s="107">
        <f t="shared" si="36"/>
        <v>1279</v>
      </c>
      <c r="I229" s="235">
        <f t="shared" si="31"/>
        <v>72.96480118660506</v>
      </c>
    </row>
    <row r="230" spans="1:9" s="5" customFormat="1" ht="41.25">
      <c r="A230" s="118" t="s">
        <v>103</v>
      </c>
      <c r="B230" s="101" t="s">
        <v>626</v>
      </c>
      <c r="C230" s="101" t="s">
        <v>69</v>
      </c>
      <c r="D230" s="101" t="s">
        <v>75</v>
      </c>
      <c r="E230" s="101" t="s">
        <v>104</v>
      </c>
      <c r="F230" s="98"/>
      <c r="G230" s="117">
        <f t="shared" si="36"/>
        <v>1752.9</v>
      </c>
      <c r="H230" s="117">
        <f t="shared" si="36"/>
        <v>1279</v>
      </c>
      <c r="I230" s="227">
        <f t="shared" si="31"/>
        <v>72.96480118660506</v>
      </c>
    </row>
    <row r="231" spans="1:9" s="5" customFormat="1" ht="12.75">
      <c r="A231" s="118" t="s">
        <v>94</v>
      </c>
      <c r="B231" s="101" t="s">
        <v>626</v>
      </c>
      <c r="C231" s="101" t="s">
        <v>69</v>
      </c>
      <c r="D231" s="101" t="s">
        <v>75</v>
      </c>
      <c r="E231" s="101" t="s">
        <v>95</v>
      </c>
      <c r="F231" s="98"/>
      <c r="G231" s="117">
        <f>G232+G234</f>
        <v>1752.9</v>
      </c>
      <c r="H231" s="117">
        <f>H232+H234</f>
        <v>1279</v>
      </c>
      <c r="I231" s="227">
        <f t="shared" si="31"/>
        <v>72.96480118660506</v>
      </c>
    </row>
    <row r="232" spans="1:9" s="5" customFormat="1" ht="12.75">
      <c r="A232" s="118" t="s">
        <v>159</v>
      </c>
      <c r="B232" s="101" t="s">
        <v>626</v>
      </c>
      <c r="C232" s="101" t="s">
        <v>69</v>
      </c>
      <c r="D232" s="101" t="s">
        <v>75</v>
      </c>
      <c r="E232" s="101" t="s">
        <v>96</v>
      </c>
      <c r="F232" s="98"/>
      <c r="G232" s="117">
        <f>G233</f>
        <v>1346.3</v>
      </c>
      <c r="H232" s="117">
        <f>H233</f>
        <v>896.8</v>
      </c>
      <c r="I232" s="227">
        <f t="shared" si="31"/>
        <v>66.61219639010622</v>
      </c>
    </row>
    <row r="233" spans="1:9" s="5" customFormat="1" ht="12.75">
      <c r="A233" s="118" t="s">
        <v>154</v>
      </c>
      <c r="B233" s="101" t="s">
        <v>626</v>
      </c>
      <c r="C233" s="101" t="s">
        <v>69</v>
      </c>
      <c r="D233" s="101" t="s">
        <v>75</v>
      </c>
      <c r="E233" s="101" t="s">
        <v>96</v>
      </c>
      <c r="F233" s="98">
        <v>721</v>
      </c>
      <c r="G233" s="117">
        <v>1346.3</v>
      </c>
      <c r="H233" s="117">
        <v>896.8</v>
      </c>
      <c r="I233" s="227">
        <f t="shared" si="31"/>
        <v>66.61219639010622</v>
      </c>
    </row>
    <row r="234" spans="1:9" s="5" customFormat="1" ht="30.75">
      <c r="A234" s="118" t="s">
        <v>161</v>
      </c>
      <c r="B234" s="101" t="s">
        <v>626</v>
      </c>
      <c r="C234" s="101" t="s">
        <v>69</v>
      </c>
      <c r="D234" s="101" t="s">
        <v>75</v>
      </c>
      <c r="E234" s="101" t="s">
        <v>160</v>
      </c>
      <c r="F234" s="98"/>
      <c r="G234" s="117">
        <f>G235</f>
        <v>406.6</v>
      </c>
      <c r="H234" s="117">
        <f>H235</f>
        <v>382.2</v>
      </c>
      <c r="I234" s="227">
        <f t="shared" si="31"/>
        <v>93.9990162321692</v>
      </c>
    </row>
    <row r="235" spans="1:9" s="5" customFormat="1" ht="12.75">
      <c r="A235" s="118" t="s">
        <v>154</v>
      </c>
      <c r="B235" s="101" t="s">
        <v>626</v>
      </c>
      <c r="C235" s="101" t="s">
        <v>69</v>
      </c>
      <c r="D235" s="101" t="s">
        <v>75</v>
      </c>
      <c r="E235" s="101" t="s">
        <v>160</v>
      </c>
      <c r="F235" s="98">
        <v>721</v>
      </c>
      <c r="G235" s="117">
        <v>406.6</v>
      </c>
      <c r="H235" s="117">
        <v>382.2</v>
      </c>
      <c r="I235" s="227">
        <f t="shared" si="31"/>
        <v>93.9990162321692</v>
      </c>
    </row>
    <row r="236" spans="1:9" s="66" customFormat="1" ht="30.75">
      <c r="A236" s="120" t="s">
        <v>467</v>
      </c>
      <c r="B236" s="102" t="s">
        <v>634</v>
      </c>
      <c r="C236" s="102"/>
      <c r="D236" s="102"/>
      <c r="E236" s="102"/>
      <c r="F236" s="94"/>
      <c r="G236" s="107">
        <f>G237</f>
        <v>2325</v>
      </c>
      <c r="H236" s="107">
        <f>H237</f>
        <v>1389.1000000000001</v>
      </c>
      <c r="I236" s="235">
        <f t="shared" si="31"/>
        <v>59.74623655913979</v>
      </c>
    </row>
    <row r="237" spans="1:9" s="66" customFormat="1" ht="12.75">
      <c r="A237" s="120" t="s">
        <v>62</v>
      </c>
      <c r="B237" s="102" t="s">
        <v>634</v>
      </c>
      <c r="C237" s="102" t="s">
        <v>71</v>
      </c>
      <c r="D237" s="102" t="s">
        <v>36</v>
      </c>
      <c r="E237" s="102"/>
      <c r="F237" s="94"/>
      <c r="G237" s="107">
        <f>G238</f>
        <v>2325</v>
      </c>
      <c r="H237" s="107">
        <f>H238</f>
        <v>1389.1000000000001</v>
      </c>
      <c r="I237" s="235">
        <f t="shared" si="31"/>
        <v>59.74623655913979</v>
      </c>
    </row>
    <row r="238" spans="1:9" s="66" customFormat="1" ht="12.75">
      <c r="A238" s="118" t="s">
        <v>153</v>
      </c>
      <c r="B238" s="101" t="s">
        <v>634</v>
      </c>
      <c r="C238" s="101" t="s">
        <v>71</v>
      </c>
      <c r="D238" s="101" t="s">
        <v>76</v>
      </c>
      <c r="E238" s="102"/>
      <c r="F238" s="94"/>
      <c r="G238" s="107">
        <f>G239+G247</f>
        <v>2325</v>
      </c>
      <c r="H238" s="107">
        <f>H239+H247</f>
        <v>1389.1000000000001</v>
      </c>
      <c r="I238" s="235">
        <f t="shared" si="31"/>
        <v>59.74623655913979</v>
      </c>
    </row>
    <row r="239" spans="1:9" s="69" customFormat="1" ht="41.25">
      <c r="A239" s="118" t="s">
        <v>103</v>
      </c>
      <c r="B239" s="101" t="s">
        <v>634</v>
      </c>
      <c r="C239" s="101" t="s">
        <v>71</v>
      </c>
      <c r="D239" s="101" t="s">
        <v>76</v>
      </c>
      <c r="E239" s="101" t="s">
        <v>104</v>
      </c>
      <c r="F239" s="98"/>
      <c r="G239" s="117">
        <f>G240</f>
        <v>2131.8</v>
      </c>
      <c r="H239" s="117">
        <f>H240</f>
        <v>1312.2</v>
      </c>
      <c r="I239" s="227">
        <f t="shared" si="31"/>
        <v>61.553616661975795</v>
      </c>
    </row>
    <row r="240" spans="1:9" s="69" customFormat="1" ht="12.75">
      <c r="A240" s="118" t="s">
        <v>94</v>
      </c>
      <c r="B240" s="101" t="s">
        <v>634</v>
      </c>
      <c r="C240" s="101" t="s">
        <v>71</v>
      </c>
      <c r="D240" s="101" t="s">
        <v>76</v>
      </c>
      <c r="E240" s="101" t="s">
        <v>95</v>
      </c>
      <c r="F240" s="98"/>
      <c r="G240" s="117">
        <f>G241+G243+G245</f>
        <v>2131.8</v>
      </c>
      <c r="H240" s="117">
        <f>H241+H243+H245</f>
        <v>1312.2</v>
      </c>
      <c r="I240" s="227">
        <f t="shared" si="31"/>
        <v>61.553616661975795</v>
      </c>
    </row>
    <row r="241" spans="1:9" s="69" customFormat="1" ht="12.75">
      <c r="A241" s="118" t="s">
        <v>159</v>
      </c>
      <c r="B241" s="101" t="s">
        <v>634</v>
      </c>
      <c r="C241" s="101" t="s">
        <v>71</v>
      </c>
      <c r="D241" s="101" t="s">
        <v>76</v>
      </c>
      <c r="E241" s="101" t="s">
        <v>96</v>
      </c>
      <c r="F241" s="98"/>
      <c r="G241" s="117">
        <f>G242</f>
        <v>1517</v>
      </c>
      <c r="H241" s="117">
        <f>H242</f>
        <v>952</v>
      </c>
      <c r="I241" s="227">
        <f t="shared" si="31"/>
        <v>62.75543836519446</v>
      </c>
    </row>
    <row r="242" spans="1:9" s="69" customFormat="1" ht="12.75">
      <c r="A242" s="118" t="s">
        <v>154</v>
      </c>
      <c r="B242" s="101" t="s">
        <v>634</v>
      </c>
      <c r="C242" s="101" t="s">
        <v>71</v>
      </c>
      <c r="D242" s="101" t="s">
        <v>76</v>
      </c>
      <c r="E242" s="101" t="s">
        <v>96</v>
      </c>
      <c r="F242" s="98">
        <v>721</v>
      </c>
      <c r="G242" s="117">
        <v>1517</v>
      </c>
      <c r="H242" s="117">
        <v>952</v>
      </c>
      <c r="I242" s="227">
        <f t="shared" si="31"/>
        <v>62.75543836519446</v>
      </c>
    </row>
    <row r="243" spans="1:9" s="69" customFormat="1" ht="21">
      <c r="A243" s="118" t="s">
        <v>97</v>
      </c>
      <c r="B243" s="101" t="s">
        <v>634</v>
      </c>
      <c r="C243" s="101" t="s">
        <v>71</v>
      </c>
      <c r="D243" s="101" t="s">
        <v>76</v>
      </c>
      <c r="E243" s="101" t="s">
        <v>98</v>
      </c>
      <c r="F243" s="98"/>
      <c r="G243" s="117">
        <f>G244</f>
        <v>160</v>
      </c>
      <c r="H243" s="117">
        <f>H244</f>
        <v>0</v>
      </c>
      <c r="I243" s="227">
        <f t="shared" si="31"/>
        <v>0</v>
      </c>
    </row>
    <row r="244" spans="1:9" s="69" customFormat="1" ht="12.75">
      <c r="A244" s="118" t="s">
        <v>154</v>
      </c>
      <c r="B244" s="101" t="s">
        <v>634</v>
      </c>
      <c r="C244" s="101" t="s">
        <v>71</v>
      </c>
      <c r="D244" s="101" t="s">
        <v>76</v>
      </c>
      <c r="E244" s="101" t="s">
        <v>98</v>
      </c>
      <c r="F244" s="98">
        <v>721</v>
      </c>
      <c r="G244" s="117">
        <v>160</v>
      </c>
      <c r="H244" s="117">
        <v>0</v>
      </c>
      <c r="I244" s="227">
        <f t="shared" si="31"/>
        <v>0</v>
      </c>
    </row>
    <row r="245" spans="1:9" s="69" customFormat="1" ht="30.75">
      <c r="A245" s="118" t="s">
        <v>161</v>
      </c>
      <c r="B245" s="101" t="s">
        <v>634</v>
      </c>
      <c r="C245" s="101" t="s">
        <v>71</v>
      </c>
      <c r="D245" s="101" t="s">
        <v>76</v>
      </c>
      <c r="E245" s="101" t="s">
        <v>160</v>
      </c>
      <c r="F245" s="98"/>
      <c r="G245" s="117">
        <f>G246</f>
        <v>454.8</v>
      </c>
      <c r="H245" s="117">
        <f>H246</f>
        <v>360.2</v>
      </c>
      <c r="I245" s="227">
        <f t="shared" si="31"/>
        <v>79.19964819700968</v>
      </c>
    </row>
    <row r="246" spans="1:9" s="69" customFormat="1" ht="12.75">
      <c r="A246" s="118" t="s">
        <v>154</v>
      </c>
      <c r="B246" s="101" t="s">
        <v>634</v>
      </c>
      <c r="C246" s="101" t="s">
        <v>71</v>
      </c>
      <c r="D246" s="101" t="s">
        <v>76</v>
      </c>
      <c r="E246" s="101" t="s">
        <v>160</v>
      </c>
      <c r="F246" s="98">
        <v>721</v>
      </c>
      <c r="G246" s="117">
        <v>454.8</v>
      </c>
      <c r="H246" s="117">
        <v>360.2</v>
      </c>
      <c r="I246" s="227">
        <f t="shared" si="31"/>
        <v>79.19964819700968</v>
      </c>
    </row>
    <row r="247" spans="1:9" s="69" customFormat="1" ht="21">
      <c r="A247" s="118" t="s">
        <v>622</v>
      </c>
      <c r="B247" s="101" t="s">
        <v>634</v>
      </c>
      <c r="C247" s="101" t="s">
        <v>71</v>
      </c>
      <c r="D247" s="101" t="s">
        <v>76</v>
      </c>
      <c r="E247" s="101" t="s">
        <v>105</v>
      </c>
      <c r="F247" s="98"/>
      <c r="G247" s="117">
        <f aca="true" t="shared" si="37" ref="G247:H249">G248</f>
        <v>193.2</v>
      </c>
      <c r="H247" s="117">
        <f t="shared" si="37"/>
        <v>76.9</v>
      </c>
      <c r="I247" s="227">
        <f t="shared" si="31"/>
        <v>39.80331262939959</v>
      </c>
    </row>
    <row r="248" spans="1:9" s="69" customFormat="1" ht="21">
      <c r="A248" s="118" t="s">
        <v>99</v>
      </c>
      <c r="B248" s="101" t="s">
        <v>634</v>
      </c>
      <c r="C248" s="101" t="s">
        <v>71</v>
      </c>
      <c r="D248" s="101" t="s">
        <v>76</v>
      </c>
      <c r="E248" s="101" t="s">
        <v>100</v>
      </c>
      <c r="F248" s="98"/>
      <c r="G248" s="117">
        <f t="shared" si="37"/>
        <v>193.2</v>
      </c>
      <c r="H248" s="117">
        <f t="shared" si="37"/>
        <v>76.9</v>
      </c>
      <c r="I248" s="227">
        <f t="shared" si="31"/>
        <v>39.80331262939959</v>
      </c>
    </row>
    <row r="249" spans="1:9" s="69" customFormat="1" ht="21">
      <c r="A249" s="118" t="s">
        <v>101</v>
      </c>
      <c r="B249" s="101" t="s">
        <v>634</v>
      </c>
      <c r="C249" s="101" t="s">
        <v>71</v>
      </c>
      <c r="D249" s="101" t="s">
        <v>76</v>
      </c>
      <c r="E249" s="101" t="s">
        <v>102</v>
      </c>
      <c r="F249" s="98"/>
      <c r="G249" s="117">
        <f t="shared" si="37"/>
        <v>193.2</v>
      </c>
      <c r="H249" s="117">
        <f t="shared" si="37"/>
        <v>76.9</v>
      </c>
      <c r="I249" s="227">
        <f t="shared" si="31"/>
        <v>39.80331262939959</v>
      </c>
    </row>
    <row r="250" spans="1:9" s="69" customFormat="1" ht="12.75">
      <c r="A250" s="118" t="s">
        <v>154</v>
      </c>
      <c r="B250" s="101" t="s">
        <v>634</v>
      </c>
      <c r="C250" s="101" t="s">
        <v>71</v>
      </c>
      <c r="D250" s="101" t="s">
        <v>76</v>
      </c>
      <c r="E250" s="101" t="s">
        <v>102</v>
      </c>
      <c r="F250" s="98">
        <v>721</v>
      </c>
      <c r="G250" s="117">
        <v>193.2</v>
      </c>
      <c r="H250" s="117">
        <v>76.9</v>
      </c>
      <c r="I250" s="227">
        <f t="shared" si="31"/>
        <v>39.80331262939959</v>
      </c>
    </row>
    <row r="251" spans="1:9" s="5" customFormat="1" ht="12.75">
      <c r="A251" s="114" t="s">
        <v>665</v>
      </c>
      <c r="B251" s="95" t="s">
        <v>186</v>
      </c>
      <c r="C251" s="97"/>
      <c r="D251" s="97"/>
      <c r="E251" s="98"/>
      <c r="F251" s="98"/>
      <c r="G251" s="107">
        <f>G252</f>
        <v>342</v>
      </c>
      <c r="H251" s="107">
        <f>H252</f>
        <v>334.5</v>
      </c>
      <c r="I251" s="235">
        <f t="shared" si="31"/>
        <v>97.80701754385966</v>
      </c>
    </row>
    <row r="252" spans="1:9" s="5" customFormat="1" ht="21">
      <c r="A252" s="114" t="s">
        <v>258</v>
      </c>
      <c r="B252" s="95" t="s">
        <v>338</v>
      </c>
      <c r="C252" s="97"/>
      <c r="D252" s="97"/>
      <c r="E252" s="98"/>
      <c r="F252" s="98"/>
      <c r="G252" s="107">
        <f>G253+G265</f>
        <v>342</v>
      </c>
      <c r="H252" s="107">
        <f>H253+H265</f>
        <v>334.5</v>
      </c>
      <c r="I252" s="235">
        <f t="shared" si="31"/>
        <v>97.80701754385966</v>
      </c>
    </row>
    <row r="253" spans="1:9" s="5" customFormat="1" ht="12.75">
      <c r="A253" s="114" t="s">
        <v>187</v>
      </c>
      <c r="B253" s="95" t="s">
        <v>339</v>
      </c>
      <c r="C253" s="97"/>
      <c r="D253" s="97"/>
      <c r="E253" s="98"/>
      <c r="F253" s="98"/>
      <c r="G253" s="107">
        <f>G254</f>
        <v>275</v>
      </c>
      <c r="H253" s="107">
        <f>H254</f>
        <v>267.5</v>
      </c>
      <c r="I253" s="235">
        <f t="shared" si="31"/>
        <v>97.27272727272728</v>
      </c>
    </row>
    <row r="254" spans="1:9" s="5" customFormat="1" ht="12.75">
      <c r="A254" s="114" t="s">
        <v>8</v>
      </c>
      <c r="B254" s="95" t="s">
        <v>339</v>
      </c>
      <c r="C254" s="97" t="s">
        <v>69</v>
      </c>
      <c r="D254" s="97" t="s">
        <v>36</v>
      </c>
      <c r="E254" s="98"/>
      <c r="F254" s="98"/>
      <c r="G254" s="107">
        <f>G255</f>
        <v>275</v>
      </c>
      <c r="H254" s="107">
        <f>H255</f>
        <v>267.5</v>
      </c>
      <c r="I254" s="235">
        <f t="shared" si="31"/>
        <v>97.27272727272728</v>
      </c>
    </row>
    <row r="255" spans="1:9" s="5" customFormat="1" ht="12.75">
      <c r="A255" s="115" t="s">
        <v>625</v>
      </c>
      <c r="B255" s="99" t="s">
        <v>339</v>
      </c>
      <c r="C255" s="100" t="s">
        <v>69</v>
      </c>
      <c r="D255" s="100" t="s">
        <v>69</v>
      </c>
      <c r="E255" s="98"/>
      <c r="F255" s="98"/>
      <c r="G255" s="117">
        <f>G256+G261</f>
        <v>275</v>
      </c>
      <c r="H255" s="117">
        <f>H256+H261</f>
        <v>267.5</v>
      </c>
      <c r="I255" s="227">
        <f t="shared" si="31"/>
        <v>97.27272727272728</v>
      </c>
    </row>
    <row r="256" spans="1:9" s="5" customFormat="1" ht="12.75">
      <c r="A256" s="118" t="s">
        <v>118</v>
      </c>
      <c r="B256" s="99" t="s">
        <v>339</v>
      </c>
      <c r="C256" s="101" t="s">
        <v>69</v>
      </c>
      <c r="D256" s="101" t="s">
        <v>69</v>
      </c>
      <c r="E256" s="101" t="s">
        <v>119</v>
      </c>
      <c r="F256" s="98"/>
      <c r="G256" s="117">
        <f>G257+G259</f>
        <v>183</v>
      </c>
      <c r="H256" s="117">
        <f>H257+H259</f>
        <v>177</v>
      </c>
      <c r="I256" s="227">
        <f t="shared" si="31"/>
        <v>96.72131147540983</v>
      </c>
    </row>
    <row r="257" spans="1:9" s="5" customFormat="1" ht="12.75">
      <c r="A257" s="118" t="s">
        <v>148</v>
      </c>
      <c r="B257" s="99" t="s">
        <v>339</v>
      </c>
      <c r="C257" s="101" t="s">
        <v>69</v>
      </c>
      <c r="D257" s="101" t="s">
        <v>69</v>
      </c>
      <c r="E257" s="101" t="s">
        <v>147</v>
      </c>
      <c r="F257" s="98"/>
      <c r="G257" s="117">
        <f>G258</f>
        <v>133</v>
      </c>
      <c r="H257" s="117">
        <f>H258</f>
        <v>127</v>
      </c>
      <c r="I257" s="227">
        <f t="shared" si="31"/>
        <v>95.48872180451127</v>
      </c>
    </row>
    <row r="258" spans="1:9" s="5" customFormat="1" ht="13.5" customHeight="1">
      <c r="A258" s="115" t="s">
        <v>157</v>
      </c>
      <c r="B258" s="99" t="s">
        <v>339</v>
      </c>
      <c r="C258" s="101" t="s">
        <v>69</v>
      </c>
      <c r="D258" s="101" t="s">
        <v>69</v>
      </c>
      <c r="E258" s="101" t="s">
        <v>147</v>
      </c>
      <c r="F258" s="98">
        <v>725</v>
      </c>
      <c r="G258" s="117">
        <f>205-72</f>
        <v>133</v>
      </c>
      <c r="H258" s="117">
        <v>127</v>
      </c>
      <c r="I258" s="227">
        <f t="shared" si="31"/>
        <v>95.48872180451127</v>
      </c>
    </row>
    <row r="259" spans="1:9" s="5" customFormat="1" ht="12.75">
      <c r="A259" s="118" t="s">
        <v>150</v>
      </c>
      <c r="B259" s="99" t="s">
        <v>339</v>
      </c>
      <c r="C259" s="101" t="s">
        <v>69</v>
      </c>
      <c r="D259" s="101" t="s">
        <v>69</v>
      </c>
      <c r="E259" s="101" t="s">
        <v>149</v>
      </c>
      <c r="F259" s="98"/>
      <c r="G259" s="117">
        <f>G260</f>
        <v>50</v>
      </c>
      <c r="H259" s="117">
        <v>50</v>
      </c>
      <c r="I259" s="227">
        <f t="shared" si="31"/>
        <v>100</v>
      </c>
    </row>
    <row r="260" spans="1:9" s="5" customFormat="1" ht="12.75" customHeight="1">
      <c r="A260" s="115" t="s">
        <v>157</v>
      </c>
      <c r="B260" s="99" t="s">
        <v>339</v>
      </c>
      <c r="C260" s="101" t="s">
        <v>69</v>
      </c>
      <c r="D260" s="101" t="s">
        <v>69</v>
      </c>
      <c r="E260" s="101" t="s">
        <v>149</v>
      </c>
      <c r="F260" s="98">
        <v>725</v>
      </c>
      <c r="G260" s="117">
        <f>70-20</f>
        <v>50</v>
      </c>
      <c r="H260" s="117">
        <v>50</v>
      </c>
      <c r="I260" s="227">
        <f aca="true" t="shared" si="38" ref="I260:I323">H260/G260*100</f>
        <v>100</v>
      </c>
    </row>
    <row r="261" spans="1:9" s="5" customFormat="1" ht="21">
      <c r="A261" s="118" t="s">
        <v>106</v>
      </c>
      <c r="B261" s="99" t="s">
        <v>339</v>
      </c>
      <c r="C261" s="101" t="s">
        <v>69</v>
      </c>
      <c r="D261" s="101" t="s">
        <v>69</v>
      </c>
      <c r="E261" s="101" t="s">
        <v>107</v>
      </c>
      <c r="F261" s="98"/>
      <c r="G261" s="117">
        <f aca="true" t="shared" si="39" ref="G261:H263">G262</f>
        <v>92</v>
      </c>
      <c r="H261" s="117">
        <f t="shared" si="39"/>
        <v>90.5</v>
      </c>
      <c r="I261" s="227">
        <f t="shared" si="38"/>
        <v>98.36956521739131</v>
      </c>
    </row>
    <row r="262" spans="1:9" s="5" customFormat="1" ht="12.75">
      <c r="A262" s="118" t="s">
        <v>112</v>
      </c>
      <c r="B262" s="99" t="s">
        <v>339</v>
      </c>
      <c r="C262" s="101" t="s">
        <v>69</v>
      </c>
      <c r="D262" s="101" t="s">
        <v>69</v>
      </c>
      <c r="E262" s="101" t="s">
        <v>113</v>
      </c>
      <c r="F262" s="98"/>
      <c r="G262" s="117">
        <f t="shared" si="39"/>
        <v>92</v>
      </c>
      <c r="H262" s="117">
        <f t="shared" si="39"/>
        <v>90.5</v>
      </c>
      <c r="I262" s="227">
        <f t="shared" si="38"/>
        <v>98.36956521739131</v>
      </c>
    </row>
    <row r="263" spans="1:9" s="5" customFormat="1" ht="12.75">
      <c r="A263" s="118" t="s">
        <v>116</v>
      </c>
      <c r="B263" s="99" t="s">
        <v>339</v>
      </c>
      <c r="C263" s="101" t="s">
        <v>69</v>
      </c>
      <c r="D263" s="101" t="s">
        <v>69</v>
      </c>
      <c r="E263" s="101" t="s">
        <v>117</v>
      </c>
      <c r="F263" s="98"/>
      <c r="G263" s="117">
        <f t="shared" si="39"/>
        <v>92</v>
      </c>
      <c r="H263" s="117">
        <f t="shared" si="39"/>
        <v>90.5</v>
      </c>
      <c r="I263" s="227">
        <f t="shared" si="38"/>
        <v>98.36956521739131</v>
      </c>
    </row>
    <row r="264" spans="1:9" s="5" customFormat="1" ht="13.5" customHeight="1">
      <c r="A264" s="115" t="s">
        <v>157</v>
      </c>
      <c r="B264" s="99" t="s">
        <v>339</v>
      </c>
      <c r="C264" s="101" t="s">
        <v>69</v>
      </c>
      <c r="D264" s="101" t="s">
        <v>69</v>
      </c>
      <c r="E264" s="101" t="s">
        <v>117</v>
      </c>
      <c r="F264" s="98">
        <v>725</v>
      </c>
      <c r="G264" s="117">
        <v>92</v>
      </c>
      <c r="H264" s="117">
        <v>90.5</v>
      </c>
      <c r="I264" s="227">
        <f t="shared" si="38"/>
        <v>98.36956521739131</v>
      </c>
    </row>
    <row r="265" spans="1:9" s="65" customFormat="1" ht="12.75">
      <c r="A265" s="121" t="s">
        <v>542</v>
      </c>
      <c r="B265" s="95" t="s">
        <v>666</v>
      </c>
      <c r="C265" s="102"/>
      <c r="D265" s="102"/>
      <c r="E265" s="102"/>
      <c r="F265" s="94"/>
      <c r="G265" s="107">
        <f>G271</f>
        <v>67</v>
      </c>
      <c r="H265" s="107">
        <f>H271</f>
        <v>67</v>
      </c>
      <c r="I265" s="235">
        <f t="shared" si="38"/>
        <v>100</v>
      </c>
    </row>
    <row r="266" spans="1:9" s="5" customFormat="1" ht="12.75">
      <c r="A266" s="114" t="s">
        <v>8</v>
      </c>
      <c r="B266" s="95" t="s">
        <v>666</v>
      </c>
      <c r="C266" s="97" t="s">
        <v>69</v>
      </c>
      <c r="D266" s="97" t="s">
        <v>36</v>
      </c>
      <c r="E266" s="98"/>
      <c r="F266" s="98"/>
      <c r="G266" s="107">
        <f aca="true" t="shared" si="40" ref="G266:H270">G267</f>
        <v>67</v>
      </c>
      <c r="H266" s="107">
        <f t="shared" si="40"/>
        <v>67</v>
      </c>
      <c r="I266" s="235">
        <f t="shared" si="38"/>
        <v>100</v>
      </c>
    </row>
    <row r="267" spans="1:9" s="5" customFormat="1" ht="12.75">
      <c r="A267" s="115" t="s">
        <v>625</v>
      </c>
      <c r="B267" s="99" t="s">
        <v>666</v>
      </c>
      <c r="C267" s="100" t="s">
        <v>69</v>
      </c>
      <c r="D267" s="100" t="s">
        <v>69</v>
      </c>
      <c r="E267" s="98"/>
      <c r="F267" s="98"/>
      <c r="G267" s="117">
        <f t="shared" si="40"/>
        <v>67</v>
      </c>
      <c r="H267" s="117">
        <f t="shared" si="40"/>
        <v>67</v>
      </c>
      <c r="I267" s="227">
        <f t="shared" si="38"/>
        <v>100</v>
      </c>
    </row>
    <row r="268" spans="1:9" s="5" customFormat="1" ht="21">
      <c r="A268" s="118" t="s">
        <v>622</v>
      </c>
      <c r="B268" s="99" t="s">
        <v>666</v>
      </c>
      <c r="C268" s="101" t="s">
        <v>69</v>
      </c>
      <c r="D268" s="101" t="s">
        <v>69</v>
      </c>
      <c r="E268" s="101" t="s">
        <v>105</v>
      </c>
      <c r="F268" s="98"/>
      <c r="G268" s="117">
        <f t="shared" si="40"/>
        <v>67</v>
      </c>
      <c r="H268" s="117">
        <f t="shared" si="40"/>
        <v>67</v>
      </c>
      <c r="I268" s="227">
        <f t="shared" si="38"/>
        <v>100</v>
      </c>
    </row>
    <row r="269" spans="1:9" s="5" customFormat="1" ht="23.25" customHeight="1">
      <c r="A269" s="118" t="s">
        <v>99</v>
      </c>
      <c r="B269" s="99" t="s">
        <v>666</v>
      </c>
      <c r="C269" s="101" t="s">
        <v>69</v>
      </c>
      <c r="D269" s="101" t="s">
        <v>69</v>
      </c>
      <c r="E269" s="101" t="s">
        <v>100</v>
      </c>
      <c r="F269" s="98"/>
      <c r="G269" s="117">
        <f t="shared" si="40"/>
        <v>67</v>
      </c>
      <c r="H269" s="117">
        <f t="shared" si="40"/>
        <v>67</v>
      </c>
      <c r="I269" s="227">
        <f t="shared" si="38"/>
        <v>100</v>
      </c>
    </row>
    <row r="270" spans="1:9" s="5" customFormat="1" ht="21">
      <c r="A270" s="118" t="s">
        <v>101</v>
      </c>
      <c r="B270" s="99" t="s">
        <v>666</v>
      </c>
      <c r="C270" s="101" t="s">
        <v>69</v>
      </c>
      <c r="D270" s="101" t="s">
        <v>69</v>
      </c>
      <c r="E270" s="101" t="s">
        <v>102</v>
      </c>
      <c r="F270" s="98"/>
      <c r="G270" s="117">
        <f t="shared" si="40"/>
        <v>67</v>
      </c>
      <c r="H270" s="117">
        <f t="shared" si="40"/>
        <v>67</v>
      </c>
      <c r="I270" s="227">
        <f t="shared" si="38"/>
        <v>100</v>
      </c>
    </row>
    <row r="271" spans="1:9" s="5" customFormat="1" ht="13.5" customHeight="1">
      <c r="A271" s="115" t="s">
        <v>157</v>
      </c>
      <c r="B271" s="99" t="s">
        <v>666</v>
      </c>
      <c r="C271" s="101" t="s">
        <v>69</v>
      </c>
      <c r="D271" s="101" t="s">
        <v>69</v>
      </c>
      <c r="E271" s="101" t="s">
        <v>102</v>
      </c>
      <c r="F271" s="98">
        <v>725</v>
      </c>
      <c r="G271" s="117">
        <v>67</v>
      </c>
      <c r="H271" s="117">
        <v>67</v>
      </c>
      <c r="I271" s="227">
        <f t="shared" si="38"/>
        <v>100</v>
      </c>
    </row>
    <row r="272" spans="1:9" s="5" customFormat="1" ht="31.5" customHeight="1">
      <c r="A272" s="114" t="s">
        <v>544</v>
      </c>
      <c r="B272" s="95" t="s">
        <v>189</v>
      </c>
      <c r="C272" s="97"/>
      <c r="D272" s="97"/>
      <c r="E272" s="98"/>
      <c r="F272" s="98"/>
      <c r="G272" s="107">
        <f aca="true" t="shared" si="41" ref="G272:H275">G273</f>
        <v>580</v>
      </c>
      <c r="H272" s="107">
        <f t="shared" si="41"/>
        <v>601.2</v>
      </c>
      <c r="I272" s="235">
        <f t="shared" si="38"/>
        <v>103.65517241379311</v>
      </c>
    </row>
    <row r="273" spans="1:9" s="5" customFormat="1" ht="42" customHeight="1">
      <c r="A273" s="114" t="s">
        <v>545</v>
      </c>
      <c r="B273" s="95" t="s">
        <v>340</v>
      </c>
      <c r="C273" s="97"/>
      <c r="D273" s="97"/>
      <c r="E273" s="94"/>
      <c r="F273" s="94"/>
      <c r="G273" s="107">
        <f t="shared" si="41"/>
        <v>580</v>
      </c>
      <c r="H273" s="107">
        <f t="shared" si="41"/>
        <v>601.2</v>
      </c>
      <c r="I273" s="235">
        <f t="shared" si="38"/>
        <v>103.65517241379311</v>
      </c>
    </row>
    <row r="274" spans="1:9" s="5" customFormat="1" ht="14.25" customHeight="1">
      <c r="A274" s="114" t="s">
        <v>188</v>
      </c>
      <c r="B274" s="95" t="s">
        <v>341</v>
      </c>
      <c r="C274" s="97"/>
      <c r="D274" s="97"/>
      <c r="E274" s="94"/>
      <c r="F274" s="94"/>
      <c r="G274" s="107">
        <f t="shared" si="41"/>
        <v>580</v>
      </c>
      <c r="H274" s="107">
        <f t="shared" si="41"/>
        <v>601.2</v>
      </c>
      <c r="I274" s="235">
        <f t="shared" si="38"/>
        <v>103.65517241379311</v>
      </c>
    </row>
    <row r="275" spans="1:9" s="5" customFormat="1" ht="13.5" customHeight="1">
      <c r="A275" s="114" t="s">
        <v>8</v>
      </c>
      <c r="B275" s="95" t="s">
        <v>341</v>
      </c>
      <c r="C275" s="97" t="s">
        <v>69</v>
      </c>
      <c r="D275" s="97" t="s">
        <v>36</v>
      </c>
      <c r="E275" s="98"/>
      <c r="F275" s="98"/>
      <c r="G275" s="107">
        <f t="shared" si="41"/>
        <v>580</v>
      </c>
      <c r="H275" s="107">
        <f t="shared" si="41"/>
        <v>601.2</v>
      </c>
      <c r="I275" s="235">
        <f t="shared" si="38"/>
        <v>103.65517241379311</v>
      </c>
    </row>
    <row r="276" spans="1:9" s="5" customFormat="1" ht="12.75">
      <c r="A276" s="115" t="s">
        <v>625</v>
      </c>
      <c r="B276" s="99" t="s">
        <v>341</v>
      </c>
      <c r="C276" s="100" t="s">
        <v>69</v>
      </c>
      <c r="D276" s="100" t="s">
        <v>69</v>
      </c>
      <c r="E276" s="98"/>
      <c r="F276" s="98"/>
      <c r="G276" s="117">
        <f>G277+G281</f>
        <v>580</v>
      </c>
      <c r="H276" s="117">
        <f>H277+H281</f>
        <v>601.2</v>
      </c>
      <c r="I276" s="227">
        <f t="shared" si="38"/>
        <v>103.65517241379311</v>
      </c>
    </row>
    <row r="277" spans="1:9" s="5" customFormat="1" ht="21">
      <c r="A277" s="118" t="s">
        <v>106</v>
      </c>
      <c r="B277" s="99" t="s">
        <v>341</v>
      </c>
      <c r="C277" s="100" t="s">
        <v>69</v>
      </c>
      <c r="D277" s="100" t="s">
        <v>69</v>
      </c>
      <c r="E277" s="101" t="s">
        <v>107</v>
      </c>
      <c r="F277" s="98"/>
      <c r="G277" s="117">
        <f aca="true" t="shared" si="42" ref="G277:H279">G278</f>
        <v>533.9</v>
      </c>
      <c r="H277" s="117">
        <f t="shared" si="42"/>
        <v>554.1</v>
      </c>
      <c r="I277" s="227">
        <f t="shared" si="38"/>
        <v>103.78348005244429</v>
      </c>
    </row>
    <row r="278" spans="1:9" s="5" customFormat="1" ht="12.75">
      <c r="A278" s="118" t="s">
        <v>112</v>
      </c>
      <c r="B278" s="99" t="s">
        <v>341</v>
      </c>
      <c r="C278" s="100" t="s">
        <v>69</v>
      </c>
      <c r="D278" s="100" t="s">
        <v>69</v>
      </c>
      <c r="E278" s="101" t="s">
        <v>113</v>
      </c>
      <c r="F278" s="98"/>
      <c r="G278" s="117">
        <f t="shared" si="42"/>
        <v>533.9</v>
      </c>
      <c r="H278" s="117">
        <f t="shared" si="42"/>
        <v>554.1</v>
      </c>
      <c r="I278" s="227">
        <f t="shared" si="38"/>
        <v>103.78348005244429</v>
      </c>
    </row>
    <row r="279" spans="1:9" s="5" customFormat="1" ht="12.75">
      <c r="A279" s="118" t="s">
        <v>116</v>
      </c>
      <c r="B279" s="99" t="s">
        <v>341</v>
      </c>
      <c r="C279" s="100" t="s">
        <v>69</v>
      </c>
      <c r="D279" s="100" t="s">
        <v>69</v>
      </c>
      <c r="E279" s="101" t="s">
        <v>117</v>
      </c>
      <c r="F279" s="98"/>
      <c r="G279" s="117">
        <f t="shared" si="42"/>
        <v>533.9</v>
      </c>
      <c r="H279" s="117">
        <f t="shared" si="42"/>
        <v>554.1</v>
      </c>
      <c r="I279" s="227">
        <f t="shared" si="38"/>
        <v>103.78348005244429</v>
      </c>
    </row>
    <row r="280" spans="1:9" s="5" customFormat="1" ht="12.75" customHeight="1">
      <c r="A280" s="118" t="s">
        <v>157</v>
      </c>
      <c r="B280" s="99" t="s">
        <v>341</v>
      </c>
      <c r="C280" s="100" t="s">
        <v>69</v>
      </c>
      <c r="D280" s="100" t="s">
        <v>69</v>
      </c>
      <c r="E280" s="101" t="s">
        <v>117</v>
      </c>
      <c r="F280" s="98">
        <v>725</v>
      </c>
      <c r="G280" s="117">
        <v>533.9</v>
      </c>
      <c r="H280" s="117">
        <v>554.1</v>
      </c>
      <c r="I280" s="227">
        <f t="shared" si="38"/>
        <v>103.78348005244429</v>
      </c>
    </row>
    <row r="281" spans="1:9" s="5" customFormat="1" ht="41.25">
      <c r="A281" s="115" t="s">
        <v>103</v>
      </c>
      <c r="B281" s="99" t="s">
        <v>341</v>
      </c>
      <c r="C281" s="100" t="s">
        <v>69</v>
      </c>
      <c r="D281" s="100" t="s">
        <v>69</v>
      </c>
      <c r="E281" s="101" t="s">
        <v>104</v>
      </c>
      <c r="F281" s="98"/>
      <c r="G281" s="117">
        <f>G282</f>
        <v>46.099999999999994</v>
      </c>
      <c r="H281" s="117">
        <f>H282</f>
        <v>47.1</v>
      </c>
      <c r="I281" s="227">
        <f t="shared" si="38"/>
        <v>102.16919739696313</v>
      </c>
    </row>
    <row r="282" spans="1:9" s="5" customFormat="1" ht="12.75">
      <c r="A282" s="115" t="str">
        <f>'пр.4 вед.стр.'!A894</f>
        <v>Расходы на выплаты персоналу казенных учреждений</v>
      </c>
      <c r="B282" s="99" t="s">
        <v>341</v>
      </c>
      <c r="C282" s="100" t="s">
        <v>69</v>
      </c>
      <c r="D282" s="100" t="s">
        <v>69</v>
      </c>
      <c r="E282" s="101" t="s">
        <v>302</v>
      </c>
      <c r="F282" s="98"/>
      <c r="G282" s="117">
        <f>G283+G285</f>
        <v>46.099999999999994</v>
      </c>
      <c r="H282" s="117">
        <f>H283+H285</f>
        <v>47.1</v>
      </c>
      <c r="I282" s="227">
        <f t="shared" si="38"/>
        <v>102.16919739696313</v>
      </c>
    </row>
    <row r="283" spans="1:9" s="5" customFormat="1" ht="12.75">
      <c r="A283" s="118" t="s">
        <v>555</v>
      </c>
      <c r="B283" s="99" t="s">
        <v>341</v>
      </c>
      <c r="C283" s="100" t="s">
        <v>69</v>
      </c>
      <c r="D283" s="100" t="s">
        <v>69</v>
      </c>
      <c r="E283" s="101" t="s">
        <v>303</v>
      </c>
      <c r="F283" s="98"/>
      <c r="G283" s="117">
        <f>G284</f>
        <v>35.4</v>
      </c>
      <c r="H283" s="117">
        <f>H284</f>
        <v>36.2</v>
      </c>
      <c r="I283" s="227">
        <f t="shared" si="38"/>
        <v>102.25988700564972</v>
      </c>
    </row>
    <row r="284" spans="1:9" s="5" customFormat="1" ht="21">
      <c r="A284" s="115" t="s">
        <v>158</v>
      </c>
      <c r="B284" s="99" t="s">
        <v>341</v>
      </c>
      <c r="C284" s="100" t="s">
        <v>69</v>
      </c>
      <c r="D284" s="100" t="s">
        <v>69</v>
      </c>
      <c r="E284" s="101" t="s">
        <v>303</v>
      </c>
      <c r="F284" s="98">
        <v>726</v>
      </c>
      <c r="G284" s="117">
        <v>35.4</v>
      </c>
      <c r="H284" s="117">
        <v>36.2</v>
      </c>
      <c r="I284" s="227">
        <f t="shared" si="38"/>
        <v>102.25988700564972</v>
      </c>
    </row>
    <row r="285" spans="1:9" s="5" customFormat="1" ht="21">
      <c r="A285" s="118" t="s">
        <v>446</v>
      </c>
      <c r="B285" s="99" t="s">
        <v>341</v>
      </c>
      <c r="C285" s="100" t="s">
        <v>69</v>
      </c>
      <c r="D285" s="100" t="s">
        <v>69</v>
      </c>
      <c r="E285" s="101" t="s">
        <v>304</v>
      </c>
      <c r="F285" s="98"/>
      <c r="G285" s="117">
        <f>G286</f>
        <v>10.7</v>
      </c>
      <c r="H285" s="117">
        <f>H286</f>
        <v>10.9</v>
      </c>
      <c r="I285" s="227">
        <f t="shared" si="38"/>
        <v>101.86915887850468</v>
      </c>
    </row>
    <row r="286" spans="1:9" s="5" customFormat="1" ht="21">
      <c r="A286" s="115" t="s">
        <v>158</v>
      </c>
      <c r="B286" s="99" t="s">
        <v>341</v>
      </c>
      <c r="C286" s="100" t="s">
        <v>69</v>
      </c>
      <c r="D286" s="100" t="s">
        <v>69</v>
      </c>
      <c r="E286" s="101" t="s">
        <v>304</v>
      </c>
      <c r="F286" s="98">
        <v>726</v>
      </c>
      <c r="G286" s="117">
        <v>10.7</v>
      </c>
      <c r="H286" s="117">
        <v>10.9</v>
      </c>
      <c r="I286" s="227">
        <f t="shared" si="38"/>
        <v>101.86915887850468</v>
      </c>
    </row>
    <row r="287" spans="1:9" s="5" customFormat="1" ht="21">
      <c r="A287" s="114" t="s">
        <v>546</v>
      </c>
      <c r="B287" s="95" t="s">
        <v>191</v>
      </c>
      <c r="C287" s="97"/>
      <c r="D287" s="97"/>
      <c r="E287" s="98"/>
      <c r="F287" s="98"/>
      <c r="G287" s="107">
        <f aca="true" t="shared" si="43" ref="G287:H290">G288</f>
        <v>470.5</v>
      </c>
      <c r="H287" s="107">
        <f t="shared" si="43"/>
        <v>390.4</v>
      </c>
      <c r="I287" s="235">
        <f t="shared" si="38"/>
        <v>82.97555791710946</v>
      </c>
    </row>
    <row r="288" spans="1:9" s="5" customFormat="1" ht="23.25" customHeight="1">
      <c r="A288" s="114" t="s">
        <v>259</v>
      </c>
      <c r="B288" s="95" t="s">
        <v>342</v>
      </c>
      <c r="C288" s="97"/>
      <c r="D288" s="97"/>
      <c r="E288" s="98"/>
      <c r="F288" s="98"/>
      <c r="G288" s="107">
        <f t="shared" si="43"/>
        <v>470.5</v>
      </c>
      <c r="H288" s="107">
        <f t="shared" si="43"/>
        <v>390.4</v>
      </c>
      <c r="I288" s="235">
        <f t="shared" si="38"/>
        <v>82.97555791710946</v>
      </c>
    </row>
    <row r="289" spans="1:9" s="5" customFormat="1" ht="12.75">
      <c r="A289" s="114" t="s">
        <v>190</v>
      </c>
      <c r="B289" s="95" t="s">
        <v>343</v>
      </c>
      <c r="C289" s="97"/>
      <c r="D289" s="97"/>
      <c r="E289" s="98"/>
      <c r="F289" s="98"/>
      <c r="G289" s="107">
        <f t="shared" si="43"/>
        <v>470.5</v>
      </c>
      <c r="H289" s="107">
        <f t="shared" si="43"/>
        <v>390.4</v>
      </c>
      <c r="I289" s="235">
        <f t="shared" si="38"/>
        <v>82.97555791710946</v>
      </c>
    </row>
    <row r="290" spans="1:9" s="5" customFormat="1" ht="12.75">
      <c r="A290" s="114" t="s">
        <v>8</v>
      </c>
      <c r="B290" s="95" t="s">
        <v>343</v>
      </c>
      <c r="C290" s="97" t="s">
        <v>69</v>
      </c>
      <c r="D290" s="97" t="s">
        <v>36</v>
      </c>
      <c r="E290" s="98"/>
      <c r="F290" s="98"/>
      <c r="G290" s="107">
        <f t="shared" si="43"/>
        <v>470.5</v>
      </c>
      <c r="H290" s="107">
        <f t="shared" si="43"/>
        <v>390.4</v>
      </c>
      <c r="I290" s="235">
        <f t="shared" si="38"/>
        <v>82.97555791710946</v>
      </c>
    </row>
    <row r="291" spans="1:9" s="5" customFormat="1" ht="11.25" customHeight="1">
      <c r="A291" s="115" t="s">
        <v>625</v>
      </c>
      <c r="B291" s="99" t="s">
        <v>343</v>
      </c>
      <c r="C291" s="100" t="s">
        <v>69</v>
      </c>
      <c r="D291" s="100" t="s">
        <v>69</v>
      </c>
      <c r="E291" s="98"/>
      <c r="F291" s="98"/>
      <c r="G291" s="117">
        <f>G292+G296</f>
        <v>470.5</v>
      </c>
      <c r="H291" s="117">
        <f>H292+H296</f>
        <v>390.4</v>
      </c>
      <c r="I291" s="227">
        <f t="shared" si="38"/>
        <v>82.97555791710946</v>
      </c>
    </row>
    <row r="292" spans="1:9" s="5" customFormat="1" ht="21">
      <c r="A292" s="118" t="s">
        <v>622</v>
      </c>
      <c r="B292" s="99" t="s">
        <v>343</v>
      </c>
      <c r="C292" s="100" t="s">
        <v>69</v>
      </c>
      <c r="D292" s="100" t="s">
        <v>69</v>
      </c>
      <c r="E292" s="101" t="s">
        <v>105</v>
      </c>
      <c r="F292" s="98"/>
      <c r="G292" s="117">
        <f aca="true" t="shared" si="44" ref="G292:H294">G293</f>
        <v>384.8</v>
      </c>
      <c r="H292" s="117">
        <f t="shared" si="44"/>
        <v>311</v>
      </c>
      <c r="I292" s="227">
        <f t="shared" si="38"/>
        <v>80.82120582120582</v>
      </c>
    </row>
    <row r="293" spans="1:9" s="5" customFormat="1" ht="12" customHeight="1">
      <c r="A293" s="118" t="s">
        <v>99</v>
      </c>
      <c r="B293" s="99" t="s">
        <v>343</v>
      </c>
      <c r="C293" s="100" t="s">
        <v>69</v>
      </c>
      <c r="D293" s="100" t="s">
        <v>69</v>
      </c>
      <c r="E293" s="101" t="s">
        <v>100</v>
      </c>
      <c r="F293" s="98"/>
      <c r="G293" s="117">
        <f t="shared" si="44"/>
        <v>384.8</v>
      </c>
      <c r="H293" s="117">
        <f t="shared" si="44"/>
        <v>311</v>
      </c>
      <c r="I293" s="227">
        <f t="shared" si="38"/>
        <v>80.82120582120582</v>
      </c>
    </row>
    <row r="294" spans="1:9" s="5" customFormat="1" ht="21">
      <c r="A294" s="118" t="s">
        <v>101</v>
      </c>
      <c r="B294" s="99" t="s">
        <v>343</v>
      </c>
      <c r="C294" s="100" t="s">
        <v>69</v>
      </c>
      <c r="D294" s="100" t="s">
        <v>69</v>
      </c>
      <c r="E294" s="101" t="s">
        <v>102</v>
      </c>
      <c r="F294" s="98"/>
      <c r="G294" s="117">
        <f t="shared" si="44"/>
        <v>384.8</v>
      </c>
      <c r="H294" s="117">
        <f t="shared" si="44"/>
        <v>311</v>
      </c>
      <c r="I294" s="227">
        <f t="shared" si="38"/>
        <v>80.82120582120582</v>
      </c>
    </row>
    <row r="295" spans="1:9" s="5" customFormat="1" ht="24" customHeight="1">
      <c r="A295" s="115" t="s">
        <v>158</v>
      </c>
      <c r="B295" s="99" t="s">
        <v>343</v>
      </c>
      <c r="C295" s="100" t="s">
        <v>69</v>
      </c>
      <c r="D295" s="100" t="s">
        <v>69</v>
      </c>
      <c r="E295" s="101" t="s">
        <v>102</v>
      </c>
      <c r="F295" s="98">
        <v>726</v>
      </c>
      <c r="G295" s="117">
        <f>300+84.8</f>
        <v>384.8</v>
      </c>
      <c r="H295" s="117">
        <v>311</v>
      </c>
      <c r="I295" s="227">
        <f t="shared" si="38"/>
        <v>80.82120582120582</v>
      </c>
    </row>
    <row r="296" spans="1:9" s="5" customFormat="1" ht="21">
      <c r="A296" s="118" t="s">
        <v>106</v>
      </c>
      <c r="B296" s="99" t="s">
        <v>343</v>
      </c>
      <c r="C296" s="101" t="s">
        <v>69</v>
      </c>
      <c r="D296" s="101" t="s">
        <v>69</v>
      </c>
      <c r="E296" s="101" t="s">
        <v>107</v>
      </c>
      <c r="F296" s="98"/>
      <c r="G296" s="117">
        <f aca="true" t="shared" si="45" ref="G296:H298">G297</f>
        <v>85.7</v>
      </c>
      <c r="H296" s="117">
        <f t="shared" si="45"/>
        <v>79.4</v>
      </c>
      <c r="I296" s="227">
        <f t="shared" si="38"/>
        <v>92.6487747957993</v>
      </c>
    </row>
    <row r="297" spans="1:9" s="5" customFormat="1" ht="12.75">
      <c r="A297" s="118" t="s">
        <v>112</v>
      </c>
      <c r="B297" s="99" t="s">
        <v>343</v>
      </c>
      <c r="C297" s="100" t="s">
        <v>69</v>
      </c>
      <c r="D297" s="100" t="s">
        <v>69</v>
      </c>
      <c r="E297" s="101" t="s">
        <v>113</v>
      </c>
      <c r="F297" s="98"/>
      <c r="G297" s="117">
        <f t="shared" si="45"/>
        <v>85.7</v>
      </c>
      <c r="H297" s="117">
        <f t="shared" si="45"/>
        <v>79.4</v>
      </c>
      <c r="I297" s="227">
        <f t="shared" si="38"/>
        <v>92.6487747957993</v>
      </c>
    </row>
    <row r="298" spans="1:9" s="5" customFormat="1" ht="12.75">
      <c r="A298" s="118" t="s">
        <v>116</v>
      </c>
      <c r="B298" s="99" t="s">
        <v>343</v>
      </c>
      <c r="C298" s="101" t="s">
        <v>69</v>
      </c>
      <c r="D298" s="101" t="s">
        <v>69</v>
      </c>
      <c r="E298" s="101" t="s">
        <v>117</v>
      </c>
      <c r="F298" s="98"/>
      <c r="G298" s="117">
        <f t="shared" si="45"/>
        <v>85.7</v>
      </c>
      <c r="H298" s="117">
        <f t="shared" si="45"/>
        <v>79.4</v>
      </c>
      <c r="I298" s="227">
        <f t="shared" si="38"/>
        <v>92.6487747957993</v>
      </c>
    </row>
    <row r="299" spans="1:9" s="5" customFormat="1" ht="12" customHeight="1">
      <c r="A299" s="118" t="s">
        <v>157</v>
      </c>
      <c r="B299" s="99" t="s">
        <v>343</v>
      </c>
      <c r="C299" s="101" t="s">
        <v>69</v>
      </c>
      <c r="D299" s="101" t="s">
        <v>69</v>
      </c>
      <c r="E299" s="101" t="s">
        <v>117</v>
      </c>
      <c r="F299" s="98">
        <v>725</v>
      </c>
      <c r="G299" s="117">
        <v>85.7</v>
      </c>
      <c r="H299" s="117">
        <v>79.4</v>
      </c>
      <c r="I299" s="227">
        <f t="shared" si="38"/>
        <v>92.6487747957993</v>
      </c>
    </row>
    <row r="300" spans="1:9" s="5" customFormat="1" ht="21">
      <c r="A300" s="114" t="s">
        <v>557</v>
      </c>
      <c r="B300" s="95" t="s">
        <v>197</v>
      </c>
      <c r="C300" s="97"/>
      <c r="D300" s="97"/>
      <c r="E300" s="98"/>
      <c r="F300" s="98"/>
      <c r="G300" s="107">
        <f>G301+G309</f>
        <v>300</v>
      </c>
      <c r="H300" s="107">
        <f>H301+H309</f>
        <v>131.6</v>
      </c>
      <c r="I300" s="235">
        <f t="shared" si="38"/>
        <v>43.86666666666667</v>
      </c>
    </row>
    <row r="301" spans="1:9" s="5" customFormat="1" ht="12.75">
      <c r="A301" s="114" t="s">
        <v>261</v>
      </c>
      <c r="B301" s="95" t="s">
        <v>350</v>
      </c>
      <c r="C301" s="97"/>
      <c r="D301" s="97"/>
      <c r="E301" s="98"/>
      <c r="F301" s="98"/>
      <c r="G301" s="107">
        <f aca="true" t="shared" si="46" ref="G301:H307">G302</f>
        <v>50</v>
      </c>
      <c r="H301" s="107">
        <f t="shared" si="46"/>
        <v>42.1</v>
      </c>
      <c r="I301" s="235">
        <f t="shared" si="38"/>
        <v>84.2</v>
      </c>
    </row>
    <row r="302" spans="1:9" s="5" customFormat="1" ht="12.75">
      <c r="A302" s="114" t="s">
        <v>181</v>
      </c>
      <c r="B302" s="95" t="s">
        <v>351</v>
      </c>
      <c r="C302" s="97"/>
      <c r="D302" s="97"/>
      <c r="E302" s="98"/>
      <c r="F302" s="98"/>
      <c r="G302" s="107">
        <f t="shared" si="46"/>
        <v>50</v>
      </c>
      <c r="H302" s="107">
        <f t="shared" si="46"/>
        <v>42.1</v>
      </c>
      <c r="I302" s="235">
        <f t="shared" si="38"/>
        <v>84.2</v>
      </c>
    </row>
    <row r="303" spans="1:9" s="5" customFormat="1" ht="12.75">
      <c r="A303" s="114" t="s">
        <v>8</v>
      </c>
      <c r="B303" s="95" t="s">
        <v>351</v>
      </c>
      <c r="C303" s="97" t="s">
        <v>69</v>
      </c>
      <c r="D303" s="97" t="s">
        <v>36</v>
      </c>
      <c r="E303" s="98"/>
      <c r="F303" s="98"/>
      <c r="G303" s="107">
        <f t="shared" si="46"/>
        <v>50</v>
      </c>
      <c r="H303" s="107">
        <f t="shared" si="46"/>
        <v>42.1</v>
      </c>
      <c r="I303" s="235">
        <f t="shared" si="38"/>
        <v>84.2</v>
      </c>
    </row>
    <row r="304" spans="1:9" s="5" customFormat="1" ht="12.75">
      <c r="A304" s="115" t="s">
        <v>625</v>
      </c>
      <c r="B304" s="99" t="s">
        <v>351</v>
      </c>
      <c r="C304" s="100" t="s">
        <v>69</v>
      </c>
      <c r="D304" s="100" t="s">
        <v>69</v>
      </c>
      <c r="E304" s="98"/>
      <c r="F304" s="98"/>
      <c r="G304" s="107">
        <f t="shared" si="46"/>
        <v>50</v>
      </c>
      <c r="H304" s="107">
        <f t="shared" si="46"/>
        <v>42.1</v>
      </c>
      <c r="I304" s="235">
        <f t="shared" si="38"/>
        <v>84.2</v>
      </c>
    </row>
    <row r="305" spans="1:9" s="5" customFormat="1" ht="21">
      <c r="A305" s="118" t="s">
        <v>622</v>
      </c>
      <c r="B305" s="99" t="s">
        <v>351</v>
      </c>
      <c r="C305" s="100" t="s">
        <v>69</v>
      </c>
      <c r="D305" s="100" t="s">
        <v>69</v>
      </c>
      <c r="E305" s="101" t="s">
        <v>105</v>
      </c>
      <c r="F305" s="98"/>
      <c r="G305" s="117">
        <f t="shared" si="46"/>
        <v>50</v>
      </c>
      <c r="H305" s="117">
        <f t="shared" si="46"/>
        <v>42.1</v>
      </c>
      <c r="I305" s="227">
        <f t="shared" si="38"/>
        <v>84.2</v>
      </c>
    </row>
    <row r="306" spans="1:9" s="5" customFormat="1" ht="24" customHeight="1">
      <c r="A306" s="118" t="s">
        <v>99</v>
      </c>
      <c r="B306" s="99" t="s">
        <v>351</v>
      </c>
      <c r="C306" s="100" t="s">
        <v>69</v>
      </c>
      <c r="D306" s="100" t="s">
        <v>69</v>
      </c>
      <c r="E306" s="101" t="s">
        <v>100</v>
      </c>
      <c r="F306" s="98"/>
      <c r="G306" s="117">
        <f t="shared" si="46"/>
        <v>50</v>
      </c>
      <c r="H306" s="117">
        <f t="shared" si="46"/>
        <v>42.1</v>
      </c>
      <c r="I306" s="227">
        <f t="shared" si="38"/>
        <v>84.2</v>
      </c>
    </row>
    <row r="307" spans="1:9" s="5" customFormat="1" ht="21">
      <c r="A307" s="118" t="s">
        <v>101</v>
      </c>
      <c r="B307" s="99" t="s">
        <v>351</v>
      </c>
      <c r="C307" s="100" t="s">
        <v>69</v>
      </c>
      <c r="D307" s="100" t="s">
        <v>69</v>
      </c>
      <c r="E307" s="101" t="s">
        <v>102</v>
      </c>
      <c r="F307" s="98"/>
      <c r="G307" s="117">
        <f t="shared" si="46"/>
        <v>50</v>
      </c>
      <c r="H307" s="117">
        <f t="shared" si="46"/>
        <v>42.1</v>
      </c>
      <c r="I307" s="227">
        <f t="shared" si="38"/>
        <v>84.2</v>
      </c>
    </row>
    <row r="308" spans="1:9" s="5" customFormat="1" ht="21">
      <c r="A308" s="115" t="s">
        <v>158</v>
      </c>
      <c r="B308" s="99" t="s">
        <v>351</v>
      </c>
      <c r="C308" s="100" t="s">
        <v>69</v>
      </c>
      <c r="D308" s="100" t="s">
        <v>69</v>
      </c>
      <c r="E308" s="101" t="s">
        <v>102</v>
      </c>
      <c r="F308" s="98">
        <v>726</v>
      </c>
      <c r="G308" s="117">
        <v>50</v>
      </c>
      <c r="H308" s="117">
        <v>42.1</v>
      </c>
      <c r="I308" s="227">
        <f t="shared" si="38"/>
        <v>84.2</v>
      </c>
    </row>
    <row r="309" spans="1:9" s="5" customFormat="1" ht="12.75">
      <c r="A309" s="114" t="s">
        <v>262</v>
      </c>
      <c r="B309" s="95" t="s">
        <v>352</v>
      </c>
      <c r="C309" s="97"/>
      <c r="D309" s="97"/>
      <c r="E309" s="98"/>
      <c r="F309" s="98"/>
      <c r="G309" s="107">
        <f>G310+G317+G326+G333</f>
        <v>250</v>
      </c>
      <c r="H309" s="107">
        <f>H310+H317+H326+H333</f>
        <v>89.5</v>
      </c>
      <c r="I309" s="235">
        <f t="shared" si="38"/>
        <v>35.8</v>
      </c>
    </row>
    <row r="310" spans="1:9" s="5" customFormat="1" ht="12.75">
      <c r="A310" s="114" t="s">
        <v>198</v>
      </c>
      <c r="B310" s="95" t="s">
        <v>353</v>
      </c>
      <c r="C310" s="97"/>
      <c r="D310" s="97"/>
      <c r="E310" s="98"/>
      <c r="F310" s="98"/>
      <c r="G310" s="107">
        <f aca="true" t="shared" si="47" ref="G310:H315">G311</f>
        <v>95</v>
      </c>
      <c r="H310" s="107">
        <f t="shared" si="47"/>
        <v>35</v>
      </c>
      <c r="I310" s="235">
        <f t="shared" si="38"/>
        <v>36.84210526315789</v>
      </c>
    </row>
    <row r="311" spans="1:9" s="5" customFormat="1" ht="12.75">
      <c r="A311" s="114" t="s">
        <v>8</v>
      </c>
      <c r="B311" s="95" t="s">
        <v>353</v>
      </c>
      <c r="C311" s="97" t="s">
        <v>69</v>
      </c>
      <c r="D311" s="97" t="s">
        <v>36</v>
      </c>
      <c r="E311" s="98"/>
      <c r="F311" s="98"/>
      <c r="G311" s="107">
        <f t="shared" si="47"/>
        <v>95</v>
      </c>
      <c r="H311" s="107">
        <f t="shared" si="47"/>
        <v>35</v>
      </c>
      <c r="I311" s="235">
        <f t="shared" si="38"/>
        <v>36.84210526315789</v>
      </c>
    </row>
    <row r="312" spans="1:9" s="5" customFormat="1" ht="12.75">
      <c r="A312" s="115" t="s">
        <v>625</v>
      </c>
      <c r="B312" s="99" t="s">
        <v>353</v>
      </c>
      <c r="C312" s="100" t="s">
        <v>69</v>
      </c>
      <c r="D312" s="100" t="s">
        <v>69</v>
      </c>
      <c r="E312" s="98"/>
      <c r="F312" s="98"/>
      <c r="G312" s="107">
        <f t="shared" si="47"/>
        <v>95</v>
      </c>
      <c r="H312" s="107">
        <f t="shared" si="47"/>
        <v>35</v>
      </c>
      <c r="I312" s="235">
        <f t="shared" si="38"/>
        <v>36.84210526315789</v>
      </c>
    </row>
    <row r="313" spans="1:9" s="5" customFormat="1" ht="21">
      <c r="A313" s="118" t="s">
        <v>622</v>
      </c>
      <c r="B313" s="99" t="s">
        <v>353</v>
      </c>
      <c r="C313" s="100" t="s">
        <v>69</v>
      </c>
      <c r="D313" s="100" t="s">
        <v>69</v>
      </c>
      <c r="E313" s="101" t="s">
        <v>105</v>
      </c>
      <c r="F313" s="98"/>
      <c r="G313" s="117">
        <f t="shared" si="47"/>
        <v>95</v>
      </c>
      <c r="H313" s="117">
        <f t="shared" si="47"/>
        <v>35</v>
      </c>
      <c r="I313" s="227">
        <f t="shared" si="38"/>
        <v>36.84210526315789</v>
      </c>
    </row>
    <row r="314" spans="1:9" s="5" customFormat="1" ht="21">
      <c r="A314" s="118" t="s">
        <v>99</v>
      </c>
      <c r="B314" s="99" t="s">
        <v>353</v>
      </c>
      <c r="C314" s="100" t="s">
        <v>69</v>
      </c>
      <c r="D314" s="100" t="s">
        <v>69</v>
      </c>
      <c r="E314" s="101" t="s">
        <v>100</v>
      </c>
      <c r="F314" s="98"/>
      <c r="G314" s="117">
        <f t="shared" si="47"/>
        <v>95</v>
      </c>
      <c r="H314" s="117">
        <f t="shared" si="47"/>
        <v>35</v>
      </c>
      <c r="I314" s="227">
        <f t="shared" si="38"/>
        <v>36.84210526315789</v>
      </c>
    </row>
    <row r="315" spans="1:9" s="5" customFormat="1" ht="21">
      <c r="A315" s="118" t="s">
        <v>101</v>
      </c>
      <c r="B315" s="99" t="s">
        <v>353</v>
      </c>
      <c r="C315" s="100" t="s">
        <v>69</v>
      </c>
      <c r="D315" s="100" t="s">
        <v>69</v>
      </c>
      <c r="E315" s="101" t="s">
        <v>102</v>
      </c>
      <c r="F315" s="98"/>
      <c r="G315" s="117">
        <f t="shared" si="47"/>
        <v>95</v>
      </c>
      <c r="H315" s="117">
        <f t="shared" si="47"/>
        <v>35</v>
      </c>
      <c r="I315" s="227">
        <f t="shared" si="38"/>
        <v>36.84210526315789</v>
      </c>
    </row>
    <row r="316" spans="1:9" s="5" customFormat="1" ht="21">
      <c r="A316" s="115" t="s">
        <v>158</v>
      </c>
      <c r="B316" s="99" t="s">
        <v>353</v>
      </c>
      <c r="C316" s="100" t="s">
        <v>69</v>
      </c>
      <c r="D316" s="100" t="s">
        <v>69</v>
      </c>
      <c r="E316" s="101" t="s">
        <v>102</v>
      </c>
      <c r="F316" s="98">
        <v>726</v>
      </c>
      <c r="G316" s="117">
        <v>95</v>
      </c>
      <c r="H316" s="117">
        <v>35</v>
      </c>
      <c r="I316" s="227">
        <f t="shared" si="38"/>
        <v>36.84210526315789</v>
      </c>
    </row>
    <row r="317" spans="1:9" s="5" customFormat="1" ht="21">
      <c r="A317" s="114" t="s">
        <v>199</v>
      </c>
      <c r="B317" s="95" t="s">
        <v>354</v>
      </c>
      <c r="C317" s="97"/>
      <c r="D317" s="97"/>
      <c r="E317" s="102"/>
      <c r="F317" s="94"/>
      <c r="G317" s="107">
        <f aca="true" t="shared" si="48" ref="G317:H320">G318</f>
        <v>100</v>
      </c>
      <c r="H317" s="107">
        <f t="shared" si="48"/>
        <v>19.5</v>
      </c>
      <c r="I317" s="235">
        <f t="shared" si="38"/>
        <v>19.5</v>
      </c>
    </row>
    <row r="318" spans="1:9" s="5" customFormat="1" ht="12.75">
      <c r="A318" s="114" t="s">
        <v>8</v>
      </c>
      <c r="B318" s="95" t="s">
        <v>354</v>
      </c>
      <c r="C318" s="97" t="s">
        <v>69</v>
      </c>
      <c r="D318" s="97" t="s">
        <v>36</v>
      </c>
      <c r="E318" s="98"/>
      <c r="F318" s="98"/>
      <c r="G318" s="107">
        <f t="shared" si="48"/>
        <v>100</v>
      </c>
      <c r="H318" s="107">
        <f t="shared" si="48"/>
        <v>19.5</v>
      </c>
      <c r="I318" s="235">
        <f t="shared" si="38"/>
        <v>19.5</v>
      </c>
    </row>
    <row r="319" spans="1:9" s="5" customFormat="1" ht="12.75">
      <c r="A319" s="115" t="s">
        <v>625</v>
      </c>
      <c r="B319" s="99" t="s">
        <v>354</v>
      </c>
      <c r="C319" s="100" t="s">
        <v>69</v>
      </c>
      <c r="D319" s="100" t="s">
        <v>69</v>
      </c>
      <c r="E319" s="98"/>
      <c r="F319" s="98"/>
      <c r="G319" s="117">
        <f t="shared" si="48"/>
        <v>100</v>
      </c>
      <c r="H319" s="117">
        <f t="shared" si="48"/>
        <v>19.5</v>
      </c>
      <c r="I319" s="227">
        <f t="shared" si="38"/>
        <v>19.5</v>
      </c>
    </row>
    <row r="320" spans="1:9" s="5" customFormat="1" ht="41.25">
      <c r="A320" s="115" t="s">
        <v>103</v>
      </c>
      <c r="B320" s="99" t="s">
        <v>354</v>
      </c>
      <c r="C320" s="101" t="s">
        <v>69</v>
      </c>
      <c r="D320" s="101" t="s">
        <v>69</v>
      </c>
      <c r="E320" s="101" t="s">
        <v>104</v>
      </c>
      <c r="F320" s="98"/>
      <c r="G320" s="117">
        <f t="shared" si="48"/>
        <v>100</v>
      </c>
      <c r="H320" s="117">
        <f t="shared" si="48"/>
        <v>19.5</v>
      </c>
      <c r="I320" s="227">
        <f t="shared" si="38"/>
        <v>19.5</v>
      </c>
    </row>
    <row r="321" spans="1:9" s="11" customFormat="1" ht="12.75">
      <c r="A321" s="118" t="s">
        <v>300</v>
      </c>
      <c r="B321" s="99" t="s">
        <v>354</v>
      </c>
      <c r="C321" s="101" t="s">
        <v>69</v>
      </c>
      <c r="D321" s="101" t="s">
        <v>69</v>
      </c>
      <c r="E321" s="101" t="s">
        <v>302</v>
      </c>
      <c r="F321" s="98"/>
      <c r="G321" s="117">
        <f>G322+G324</f>
        <v>100</v>
      </c>
      <c r="H321" s="117">
        <f>H322+H324</f>
        <v>19.5</v>
      </c>
      <c r="I321" s="227">
        <f t="shared" si="38"/>
        <v>19.5</v>
      </c>
    </row>
    <row r="322" spans="1:9" s="5" customFormat="1" ht="12.75">
      <c r="A322" s="118" t="s">
        <v>442</v>
      </c>
      <c r="B322" s="99" t="s">
        <v>354</v>
      </c>
      <c r="C322" s="101" t="s">
        <v>69</v>
      </c>
      <c r="D322" s="101" t="s">
        <v>69</v>
      </c>
      <c r="E322" s="101" t="s">
        <v>301</v>
      </c>
      <c r="F322" s="98"/>
      <c r="G322" s="117">
        <f>G323</f>
        <v>20</v>
      </c>
      <c r="H322" s="117">
        <f>H323</f>
        <v>8</v>
      </c>
      <c r="I322" s="227">
        <f t="shared" si="38"/>
        <v>40</v>
      </c>
    </row>
    <row r="323" spans="1:9" s="5" customFormat="1" ht="22.5" customHeight="1">
      <c r="A323" s="115" t="s">
        <v>158</v>
      </c>
      <c r="B323" s="99" t="s">
        <v>354</v>
      </c>
      <c r="C323" s="101" t="s">
        <v>69</v>
      </c>
      <c r="D323" s="101" t="s">
        <v>69</v>
      </c>
      <c r="E323" s="101" t="s">
        <v>301</v>
      </c>
      <c r="F323" s="98">
        <v>726</v>
      </c>
      <c r="G323" s="117">
        <v>20</v>
      </c>
      <c r="H323" s="117">
        <v>8</v>
      </c>
      <c r="I323" s="227">
        <f t="shared" si="38"/>
        <v>40</v>
      </c>
    </row>
    <row r="324" spans="1:9" s="5" customFormat="1" ht="33.75" customHeight="1">
      <c r="A324" s="118" t="s">
        <v>558</v>
      </c>
      <c r="B324" s="99" t="s">
        <v>354</v>
      </c>
      <c r="C324" s="100" t="s">
        <v>69</v>
      </c>
      <c r="D324" s="100" t="s">
        <v>69</v>
      </c>
      <c r="E324" s="101" t="s">
        <v>559</v>
      </c>
      <c r="F324" s="98"/>
      <c r="G324" s="117">
        <f>G325</f>
        <v>80</v>
      </c>
      <c r="H324" s="117">
        <f>H325</f>
        <v>11.5</v>
      </c>
      <c r="I324" s="227">
        <f aca="true" t="shared" si="49" ref="I324:I387">H324/G324*100</f>
        <v>14.374999999999998</v>
      </c>
    </row>
    <row r="325" spans="1:9" s="5" customFormat="1" ht="21.75" customHeight="1">
      <c r="A325" s="115" t="s">
        <v>158</v>
      </c>
      <c r="B325" s="99" t="s">
        <v>354</v>
      </c>
      <c r="C325" s="100" t="s">
        <v>69</v>
      </c>
      <c r="D325" s="100" t="s">
        <v>69</v>
      </c>
      <c r="E325" s="101" t="s">
        <v>559</v>
      </c>
      <c r="F325" s="98">
        <v>726</v>
      </c>
      <c r="G325" s="117">
        <v>80</v>
      </c>
      <c r="H325" s="117">
        <v>11.5</v>
      </c>
      <c r="I325" s="227">
        <f t="shared" si="49"/>
        <v>14.374999999999998</v>
      </c>
    </row>
    <row r="326" spans="1:9" s="5" customFormat="1" ht="12.75">
      <c r="A326" s="114" t="s">
        <v>200</v>
      </c>
      <c r="B326" s="95" t="s">
        <v>355</v>
      </c>
      <c r="C326" s="97"/>
      <c r="D326" s="97"/>
      <c r="E326" s="102"/>
      <c r="F326" s="94"/>
      <c r="G326" s="107">
        <f aca="true" t="shared" si="50" ref="G326:H331">G327</f>
        <v>35</v>
      </c>
      <c r="H326" s="107">
        <f t="shared" si="50"/>
        <v>35</v>
      </c>
      <c r="I326" s="235">
        <f t="shared" si="49"/>
        <v>100</v>
      </c>
    </row>
    <row r="327" spans="1:9" s="5" customFormat="1" ht="12.75">
      <c r="A327" s="114" t="s">
        <v>8</v>
      </c>
      <c r="B327" s="95" t="s">
        <v>355</v>
      </c>
      <c r="C327" s="97" t="s">
        <v>69</v>
      </c>
      <c r="D327" s="97" t="s">
        <v>36</v>
      </c>
      <c r="E327" s="101"/>
      <c r="F327" s="98"/>
      <c r="G327" s="107">
        <f t="shared" si="50"/>
        <v>35</v>
      </c>
      <c r="H327" s="107">
        <f t="shared" si="50"/>
        <v>35</v>
      </c>
      <c r="I327" s="235">
        <f t="shared" si="49"/>
        <v>100</v>
      </c>
    </row>
    <row r="328" spans="1:9" s="5" customFormat="1" ht="12.75">
      <c r="A328" s="115" t="s">
        <v>625</v>
      </c>
      <c r="B328" s="99" t="s">
        <v>355</v>
      </c>
      <c r="C328" s="100" t="s">
        <v>69</v>
      </c>
      <c r="D328" s="100" t="s">
        <v>69</v>
      </c>
      <c r="E328" s="101"/>
      <c r="F328" s="98"/>
      <c r="G328" s="117">
        <f t="shared" si="50"/>
        <v>35</v>
      </c>
      <c r="H328" s="117">
        <f t="shared" si="50"/>
        <v>35</v>
      </c>
      <c r="I328" s="227">
        <f t="shared" si="49"/>
        <v>100</v>
      </c>
    </row>
    <row r="329" spans="1:9" s="5" customFormat="1" ht="23.25" customHeight="1">
      <c r="A329" s="118" t="s">
        <v>622</v>
      </c>
      <c r="B329" s="99" t="s">
        <v>355</v>
      </c>
      <c r="C329" s="100" t="s">
        <v>69</v>
      </c>
      <c r="D329" s="100" t="s">
        <v>69</v>
      </c>
      <c r="E329" s="101" t="s">
        <v>105</v>
      </c>
      <c r="F329" s="98"/>
      <c r="G329" s="117">
        <f t="shared" si="50"/>
        <v>35</v>
      </c>
      <c r="H329" s="117">
        <f t="shared" si="50"/>
        <v>35</v>
      </c>
      <c r="I329" s="227">
        <f t="shared" si="49"/>
        <v>100</v>
      </c>
    </row>
    <row r="330" spans="1:9" s="5" customFormat="1" ht="25.5" customHeight="1">
      <c r="A330" s="118" t="s">
        <v>99</v>
      </c>
      <c r="B330" s="99" t="s">
        <v>355</v>
      </c>
      <c r="C330" s="100" t="s">
        <v>69</v>
      </c>
      <c r="D330" s="100" t="s">
        <v>69</v>
      </c>
      <c r="E330" s="101" t="s">
        <v>100</v>
      </c>
      <c r="F330" s="98"/>
      <c r="G330" s="117">
        <f t="shared" si="50"/>
        <v>35</v>
      </c>
      <c r="H330" s="117">
        <f t="shared" si="50"/>
        <v>35</v>
      </c>
      <c r="I330" s="227">
        <f t="shared" si="49"/>
        <v>100</v>
      </c>
    </row>
    <row r="331" spans="1:9" s="5" customFormat="1" ht="21">
      <c r="A331" s="118" t="s">
        <v>101</v>
      </c>
      <c r="B331" s="99" t="s">
        <v>355</v>
      </c>
      <c r="C331" s="100" t="s">
        <v>69</v>
      </c>
      <c r="D331" s="100" t="s">
        <v>69</v>
      </c>
      <c r="E331" s="101" t="s">
        <v>102</v>
      </c>
      <c r="F331" s="98"/>
      <c r="G331" s="117">
        <f t="shared" si="50"/>
        <v>35</v>
      </c>
      <c r="H331" s="117">
        <f t="shared" si="50"/>
        <v>35</v>
      </c>
      <c r="I331" s="227">
        <f t="shared" si="49"/>
        <v>100</v>
      </c>
    </row>
    <row r="332" spans="1:9" s="5" customFormat="1" ht="21">
      <c r="A332" s="115" t="s">
        <v>158</v>
      </c>
      <c r="B332" s="99" t="s">
        <v>355</v>
      </c>
      <c r="C332" s="100" t="s">
        <v>69</v>
      </c>
      <c r="D332" s="100" t="s">
        <v>69</v>
      </c>
      <c r="E332" s="101" t="s">
        <v>102</v>
      </c>
      <c r="F332" s="98">
        <v>726</v>
      </c>
      <c r="G332" s="117">
        <v>35</v>
      </c>
      <c r="H332" s="117">
        <v>35</v>
      </c>
      <c r="I332" s="227">
        <f t="shared" si="49"/>
        <v>100</v>
      </c>
    </row>
    <row r="333" spans="1:9" s="5" customFormat="1" ht="21">
      <c r="A333" s="114" t="s">
        <v>201</v>
      </c>
      <c r="B333" s="95" t="s">
        <v>356</v>
      </c>
      <c r="C333" s="97"/>
      <c r="D333" s="97"/>
      <c r="E333" s="102"/>
      <c r="F333" s="94"/>
      <c r="G333" s="107">
        <f aca="true" t="shared" si="51" ref="G333:H338">G334</f>
        <v>20</v>
      </c>
      <c r="H333" s="107">
        <f t="shared" si="51"/>
        <v>0</v>
      </c>
      <c r="I333" s="235">
        <f t="shared" si="49"/>
        <v>0</v>
      </c>
    </row>
    <row r="334" spans="1:9" s="5" customFormat="1" ht="12.75">
      <c r="A334" s="114" t="s">
        <v>8</v>
      </c>
      <c r="B334" s="95" t="s">
        <v>356</v>
      </c>
      <c r="C334" s="97" t="s">
        <v>69</v>
      </c>
      <c r="D334" s="97" t="s">
        <v>36</v>
      </c>
      <c r="E334" s="101"/>
      <c r="F334" s="98"/>
      <c r="G334" s="107">
        <f t="shared" si="51"/>
        <v>20</v>
      </c>
      <c r="H334" s="107">
        <f t="shared" si="51"/>
        <v>0</v>
      </c>
      <c r="I334" s="235">
        <f t="shared" si="49"/>
        <v>0</v>
      </c>
    </row>
    <row r="335" spans="1:9" s="5" customFormat="1" ht="12.75">
      <c r="A335" s="115" t="s">
        <v>625</v>
      </c>
      <c r="B335" s="99" t="s">
        <v>356</v>
      </c>
      <c r="C335" s="100" t="s">
        <v>69</v>
      </c>
      <c r="D335" s="100" t="s">
        <v>69</v>
      </c>
      <c r="E335" s="101"/>
      <c r="F335" s="98"/>
      <c r="G335" s="117">
        <f t="shared" si="51"/>
        <v>20</v>
      </c>
      <c r="H335" s="117">
        <f t="shared" si="51"/>
        <v>0</v>
      </c>
      <c r="I335" s="227">
        <f t="shared" si="49"/>
        <v>0</v>
      </c>
    </row>
    <row r="336" spans="1:9" s="5" customFormat="1" ht="22.5" customHeight="1">
      <c r="A336" s="118" t="s">
        <v>622</v>
      </c>
      <c r="B336" s="99" t="s">
        <v>356</v>
      </c>
      <c r="C336" s="100" t="s">
        <v>69</v>
      </c>
      <c r="D336" s="100" t="s">
        <v>69</v>
      </c>
      <c r="E336" s="101" t="s">
        <v>105</v>
      </c>
      <c r="F336" s="98"/>
      <c r="G336" s="117">
        <f t="shared" si="51"/>
        <v>20</v>
      </c>
      <c r="H336" s="117">
        <f t="shared" si="51"/>
        <v>0</v>
      </c>
      <c r="I336" s="227">
        <f t="shared" si="49"/>
        <v>0</v>
      </c>
    </row>
    <row r="337" spans="1:9" s="5" customFormat="1" ht="21">
      <c r="A337" s="118" t="s">
        <v>99</v>
      </c>
      <c r="B337" s="99" t="s">
        <v>356</v>
      </c>
      <c r="C337" s="100" t="s">
        <v>69</v>
      </c>
      <c r="D337" s="100" t="s">
        <v>69</v>
      </c>
      <c r="E337" s="101" t="s">
        <v>100</v>
      </c>
      <c r="F337" s="98"/>
      <c r="G337" s="117">
        <f t="shared" si="51"/>
        <v>20</v>
      </c>
      <c r="H337" s="117">
        <f t="shared" si="51"/>
        <v>0</v>
      </c>
      <c r="I337" s="227">
        <f t="shared" si="49"/>
        <v>0</v>
      </c>
    </row>
    <row r="338" spans="1:9" s="5" customFormat="1" ht="21">
      <c r="A338" s="118" t="s">
        <v>101</v>
      </c>
      <c r="B338" s="99" t="s">
        <v>356</v>
      </c>
      <c r="C338" s="100" t="s">
        <v>69</v>
      </c>
      <c r="D338" s="100" t="s">
        <v>69</v>
      </c>
      <c r="E338" s="101" t="s">
        <v>102</v>
      </c>
      <c r="F338" s="98"/>
      <c r="G338" s="117">
        <f t="shared" si="51"/>
        <v>20</v>
      </c>
      <c r="H338" s="117">
        <f t="shared" si="51"/>
        <v>0</v>
      </c>
      <c r="I338" s="227">
        <f t="shared" si="49"/>
        <v>0</v>
      </c>
    </row>
    <row r="339" spans="1:9" s="5" customFormat="1" ht="21">
      <c r="A339" s="115" t="s">
        <v>158</v>
      </c>
      <c r="B339" s="99" t="s">
        <v>356</v>
      </c>
      <c r="C339" s="100" t="s">
        <v>69</v>
      </c>
      <c r="D339" s="100" t="s">
        <v>69</v>
      </c>
      <c r="E339" s="101" t="s">
        <v>102</v>
      </c>
      <c r="F339" s="98">
        <v>726</v>
      </c>
      <c r="G339" s="117">
        <v>20</v>
      </c>
      <c r="H339" s="117">
        <v>0</v>
      </c>
      <c r="I339" s="227">
        <f t="shared" si="49"/>
        <v>0</v>
      </c>
    </row>
    <row r="340" spans="1:9" s="5" customFormat="1" ht="21">
      <c r="A340" s="114" t="s">
        <v>667</v>
      </c>
      <c r="B340" s="95" t="s">
        <v>206</v>
      </c>
      <c r="C340" s="97"/>
      <c r="D340" s="97"/>
      <c r="E340" s="98"/>
      <c r="F340" s="98"/>
      <c r="G340" s="107">
        <f>G341</f>
        <v>1365.9</v>
      </c>
      <c r="H340" s="107">
        <f>H341</f>
        <v>615.1</v>
      </c>
      <c r="I340" s="235">
        <f t="shared" si="49"/>
        <v>45.03257925177538</v>
      </c>
    </row>
    <row r="341" spans="1:9" s="5" customFormat="1" ht="23.25" customHeight="1">
      <c r="A341" s="114" t="s">
        <v>266</v>
      </c>
      <c r="B341" s="95" t="s">
        <v>359</v>
      </c>
      <c r="C341" s="97"/>
      <c r="D341" s="97"/>
      <c r="E341" s="98"/>
      <c r="F341" s="98"/>
      <c r="G341" s="107">
        <f>G342+G349+G356</f>
        <v>1365.9</v>
      </c>
      <c r="H341" s="107">
        <f>H342+H349+H356</f>
        <v>615.1</v>
      </c>
      <c r="I341" s="235">
        <f t="shared" si="49"/>
        <v>45.03257925177538</v>
      </c>
    </row>
    <row r="342" spans="1:9" s="5" customFormat="1" ht="21">
      <c r="A342" s="114" t="s">
        <v>576</v>
      </c>
      <c r="B342" s="95" t="s">
        <v>360</v>
      </c>
      <c r="C342" s="97"/>
      <c r="D342" s="97"/>
      <c r="E342" s="98"/>
      <c r="F342" s="98"/>
      <c r="G342" s="107">
        <f aca="true" t="shared" si="52" ref="G342:H347">G343</f>
        <v>576.8</v>
      </c>
      <c r="H342" s="107">
        <f t="shared" si="52"/>
        <v>501.9</v>
      </c>
      <c r="I342" s="235">
        <f t="shared" si="49"/>
        <v>87.01456310679612</v>
      </c>
    </row>
    <row r="343" spans="1:9" s="5" customFormat="1" ht="12.75">
      <c r="A343" s="114" t="s">
        <v>84</v>
      </c>
      <c r="B343" s="95" t="s">
        <v>360</v>
      </c>
      <c r="C343" s="97" t="s">
        <v>74</v>
      </c>
      <c r="D343" s="97" t="s">
        <v>36</v>
      </c>
      <c r="E343" s="98"/>
      <c r="F343" s="98"/>
      <c r="G343" s="107">
        <f t="shared" si="52"/>
        <v>576.8</v>
      </c>
      <c r="H343" s="107">
        <f t="shared" si="52"/>
        <v>501.9</v>
      </c>
      <c r="I343" s="235">
        <f t="shared" si="49"/>
        <v>87.01456310679612</v>
      </c>
    </row>
    <row r="344" spans="1:9" s="5" customFormat="1" ht="12.75">
      <c r="A344" s="115" t="s">
        <v>85</v>
      </c>
      <c r="B344" s="99" t="s">
        <v>360</v>
      </c>
      <c r="C344" s="100" t="s">
        <v>74</v>
      </c>
      <c r="D344" s="100" t="s">
        <v>66</v>
      </c>
      <c r="E344" s="98"/>
      <c r="F344" s="98"/>
      <c r="G344" s="117">
        <f t="shared" si="52"/>
        <v>576.8</v>
      </c>
      <c r="H344" s="117">
        <f t="shared" si="52"/>
        <v>501.9</v>
      </c>
      <c r="I344" s="227">
        <f t="shared" si="49"/>
        <v>87.01456310679612</v>
      </c>
    </row>
    <row r="345" spans="1:9" s="5" customFormat="1" ht="21">
      <c r="A345" s="118" t="s">
        <v>106</v>
      </c>
      <c r="B345" s="99" t="s">
        <v>360</v>
      </c>
      <c r="C345" s="100" t="s">
        <v>74</v>
      </c>
      <c r="D345" s="100" t="s">
        <v>66</v>
      </c>
      <c r="E345" s="101" t="s">
        <v>107</v>
      </c>
      <c r="F345" s="98"/>
      <c r="G345" s="117">
        <f t="shared" si="52"/>
        <v>576.8</v>
      </c>
      <c r="H345" s="117">
        <f t="shared" si="52"/>
        <v>501.9</v>
      </c>
      <c r="I345" s="227">
        <f t="shared" si="49"/>
        <v>87.01456310679612</v>
      </c>
    </row>
    <row r="346" spans="1:9" s="5" customFormat="1" ht="12.75">
      <c r="A346" s="118" t="s">
        <v>112</v>
      </c>
      <c r="B346" s="99" t="s">
        <v>360</v>
      </c>
      <c r="C346" s="100" t="s">
        <v>74</v>
      </c>
      <c r="D346" s="100" t="s">
        <v>66</v>
      </c>
      <c r="E346" s="101" t="s">
        <v>113</v>
      </c>
      <c r="F346" s="98"/>
      <c r="G346" s="117">
        <f t="shared" si="52"/>
        <v>576.8</v>
      </c>
      <c r="H346" s="117">
        <f t="shared" si="52"/>
        <v>501.9</v>
      </c>
      <c r="I346" s="227">
        <f t="shared" si="49"/>
        <v>87.01456310679612</v>
      </c>
    </row>
    <row r="347" spans="1:9" s="5" customFormat="1" ht="12.75">
      <c r="A347" s="118" t="s">
        <v>116</v>
      </c>
      <c r="B347" s="99" t="s">
        <v>360</v>
      </c>
      <c r="C347" s="100" t="s">
        <v>74</v>
      </c>
      <c r="D347" s="100" t="s">
        <v>66</v>
      </c>
      <c r="E347" s="101" t="s">
        <v>117</v>
      </c>
      <c r="F347" s="98"/>
      <c r="G347" s="117">
        <f t="shared" si="52"/>
        <v>576.8</v>
      </c>
      <c r="H347" s="117">
        <f t="shared" si="52"/>
        <v>501.9</v>
      </c>
      <c r="I347" s="227">
        <f t="shared" si="49"/>
        <v>87.01456310679612</v>
      </c>
    </row>
    <row r="348" spans="1:9" s="5" customFormat="1" ht="21">
      <c r="A348" s="115" t="s">
        <v>158</v>
      </c>
      <c r="B348" s="99" t="s">
        <v>360</v>
      </c>
      <c r="C348" s="100" t="s">
        <v>74</v>
      </c>
      <c r="D348" s="100" t="s">
        <v>66</v>
      </c>
      <c r="E348" s="101" t="s">
        <v>117</v>
      </c>
      <c r="F348" s="98">
        <v>726</v>
      </c>
      <c r="G348" s="117">
        <v>576.8</v>
      </c>
      <c r="H348" s="117">
        <v>501.9</v>
      </c>
      <c r="I348" s="227">
        <f t="shared" si="49"/>
        <v>87.01456310679612</v>
      </c>
    </row>
    <row r="349" spans="1:9" s="5" customFormat="1" ht="12.75">
      <c r="A349" s="114" t="s">
        <v>181</v>
      </c>
      <c r="B349" s="95" t="s">
        <v>361</v>
      </c>
      <c r="C349" s="100"/>
      <c r="D349" s="100"/>
      <c r="E349" s="101"/>
      <c r="F349" s="98"/>
      <c r="G349" s="107">
        <f aca="true" t="shared" si="53" ref="G349:H354">G350</f>
        <v>173.2</v>
      </c>
      <c r="H349" s="107">
        <f t="shared" si="53"/>
        <v>0</v>
      </c>
      <c r="I349" s="235">
        <f t="shared" si="49"/>
        <v>0</v>
      </c>
    </row>
    <row r="350" spans="1:9" s="5" customFormat="1" ht="12.75">
      <c r="A350" s="114" t="s">
        <v>84</v>
      </c>
      <c r="B350" s="95" t="s">
        <v>361</v>
      </c>
      <c r="C350" s="97" t="s">
        <v>74</v>
      </c>
      <c r="D350" s="97" t="s">
        <v>36</v>
      </c>
      <c r="E350" s="98"/>
      <c r="F350" s="98"/>
      <c r="G350" s="107">
        <f t="shared" si="53"/>
        <v>173.2</v>
      </c>
      <c r="H350" s="107">
        <f t="shared" si="53"/>
        <v>0</v>
      </c>
      <c r="I350" s="235">
        <f t="shared" si="49"/>
        <v>0</v>
      </c>
    </row>
    <row r="351" spans="1:9" s="5" customFormat="1" ht="12.75">
      <c r="A351" s="115" t="s">
        <v>85</v>
      </c>
      <c r="B351" s="99" t="s">
        <v>361</v>
      </c>
      <c r="C351" s="100" t="s">
        <v>74</v>
      </c>
      <c r="D351" s="100" t="s">
        <v>66</v>
      </c>
      <c r="E351" s="98"/>
      <c r="F351" s="98"/>
      <c r="G351" s="117">
        <f t="shared" si="53"/>
        <v>173.2</v>
      </c>
      <c r="H351" s="117">
        <f t="shared" si="53"/>
        <v>0</v>
      </c>
      <c r="I351" s="227">
        <f t="shared" si="49"/>
        <v>0</v>
      </c>
    </row>
    <row r="352" spans="1:9" s="5" customFormat="1" ht="21">
      <c r="A352" s="118" t="s">
        <v>106</v>
      </c>
      <c r="B352" s="99" t="s">
        <v>361</v>
      </c>
      <c r="C352" s="100" t="s">
        <v>74</v>
      </c>
      <c r="D352" s="100" t="s">
        <v>66</v>
      </c>
      <c r="E352" s="101" t="s">
        <v>107</v>
      </c>
      <c r="F352" s="98"/>
      <c r="G352" s="117">
        <f t="shared" si="53"/>
        <v>173.2</v>
      </c>
      <c r="H352" s="117">
        <f t="shared" si="53"/>
        <v>0</v>
      </c>
      <c r="I352" s="227">
        <f t="shared" si="49"/>
        <v>0</v>
      </c>
    </row>
    <row r="353" spans="1:9" s="5" customFormat="1" ht="12.75">
      <c r="A353" s="118" t="s">
        <v>112</v>
      </c>
      <c r="B353" s="99" t="s">
        <v>361</v>
      </c>
      <c r="C353" s="100" t="s">
        <v>74</v>
      </c>
      <c r="D353" s="100" t="s">
        <v>66</v>
      </c>
      <c r="E353" s="101" t="s">
        <v>113</v>
      </c>
      <c r="F353" s="98"/>
      <c r="G353" s="117">
        <f t="shared" si="53"/>
        <v>173.2</v>
      </c>
      <c r="H353" s="117">
        <f t="shared" si="53"/>
        <v>0</v>
      </c>
      <c r="I353" s="227">
        <f t="shared" si="49"/>
        <v>0</v>
      </c>
    </row>
    <row r="354" spans="1:9" s="5" customFormat="1" ht="12.75">
      <c r="A354" s="118" t="s">
        <v>116</v>
      </c>
      <c r="B354" s="99" t="s">
        <v>361</v>
      </c>
      <c r="C354" s="100" t="s">
        <v>74</v>
      </c>
      <c r="D354" s="100" t="s">
        <v>66</v>
      </c>
      <c r="E354" s="101" t="s">
        <v>117</v>
      </c>
      <c r="F354" s="98"/>
      <c r="G354" s="117">
        <f t="shared" si="53"/>
        <v>173.2</v>
      </c>
      <c r="H354" s="117">
        <f t="shared" si="53"/>
        <v>0</v>
      </c>
      <c r="I354" s="227">
        <f t="shared" si="49"/>
        <v>0</v>
      </c>
    </row>
    <row r="355" spans="1:9" s="5" customFormat="1" ht="21">
      <c r="A355" s="115" t="s">
        <v>158</v>
      </c>
      <c r="B355" s="99" t="s">
        <v>361</v>
      </c>
      <c r="C355" s="100" t="s">
        <v>74</v>
      </c>
      <c r="D355" s="100" t="s">
        <v>66</v>
      </c>
      <c r="E355" s="101" t="s">
        <v>117</v>
      </c>
      <c r="F355" s="98">
        <v>726</v>
      </c>
      <c r="G355" s="117">
        <v>173.2</v>
      </c>
      <c r="H355" s="117">
        <v>0</v>
      </c>
      <c r="I355" s="227">
        <f t="shared" si="49"/>
        <v>0</v>
      </c>
    </row>
    <row r="356" spans="1:9" s="5" customFormat="1" ht="12.75">
      <c r="A356" s="114" t="s">
        <v>205</v>
      </c>
      <c r="B356" s="95" t="s">
        <v>362</v>
      </c>
      <c r="C356" s="97"/>
      <c r="D356" s="97"/>
      <c r="E356" s="102"/>
      <c r="F356" s="94"/>
      <c r="G356" s="107">
        <f aca="true" t="shared" si="54" ref="G356:H361">G357</f>
        <v>615.9</v>
      </c>
      <c r="H356" s="107">
        <f t="shared" si="54"/>
        <v>113.2</v>
      </c>
      <c r="I356" s="235">
        <f t="shared" si="49"/>
        <v>18.379607079071278</v>
      </c>
    </row>
    <row r="357" spans="1:9" s="5" customFormat="1" ht="12.75">
      <c r="A357" s="114" t="s">
        <v>84</v>
      </c>
      <c r="B357" s="95" t="s">
        <v>362</v>
      </c>
      <c r="C357" s="97" t="s">
        <v>74</v>
      </c>
      <c r="D357" s="97" t="s">
        <v>36</v>
      </c>
      <c r="E357" s="98"/>
      <c r="F357" s="98"/>
      <c r="G357" s="107">
        <f t="shared" si="54"/>
        <v>615.9</v>
      </c>
      <c r="H357" s="107">
        <f t="shared" si="54"/>
        <v>113.2</v>
      </c>
      <c r="I357" s="235">
        <f t="shared" si="49"/>
        <v>18.379607079071278</v>
      </c>
    </row>
    <row r="358" spans="1:9" s="5" customFormat="1" ht="12.75">
      <c r="A358" s="115" t="s">
        <v>85</v>
      </c>
      <c r="B358" s="99" t="s">
        <v>362</v>
      </c>
      <c r="C358" s="100" t="s">
        <v>74</v>
      </c>
      <c r="D358" s="100" t="s">
        <v>66</v>
      </c>
      <c r="E358" s="98"/>
      <c r="F358" s="98"/>
      <c r="G358" s="117">
        <f t="shared" si="54"/>
        <v>615.9</v>
      </c>
      <c r="H358" s="117">
        <f t="shared" si="54"/>
        <v>113.2</v>
      </c>
      <c r="I358" s="227">
        <f t="shared" si="49"/>
        <v>18.379607079071278</v>
      </c>
    </row>
    <row r="359" spans="1:9" s="5" customFormat="1" ht="21">
      <c r="A359" s="118" t="s">
        <v>106</v>
      </c>
      <c r="B359" s="99" t="s">
        <v>362</v>
      </c>
      <c r="C359" s="100" t="s">
        <v>74</v>
      </c>
      <c r="D359" s="100" t="s">
        <v>66</v>
      </c>
      <c r="E359" s="101" t="s">
        <v>107</v>
      </c>
      <c r="F359" s="98"/>
      <c r="G359" s="117">
        <f t="shared" si="54"/>
        <v>615.9</v>
      </c>
      <c r="H359" s="117">
        <f t="shared" si="54"/>
        <v>113.2</v>
      </c>
      <c r="I359" s="227">
        <f t="shared" si="49"/>
        <v>18.379607079071278</v>
      </c>
    </row>
    <row r="360" spans="1:9" s="5" customFormat="1" ht="12.75">
      <c r="A360" s="118" t="s">
        <v>112</v>
      </c>
      <c r="B360" s="99" t="s">
        <v>362</v>
      </c>
      <c r="C360" s="100" t="s">
        <v>74</v>
      </c>
      <c r="D360" s="100" t="s">
        <v>66</v>
      </c>
      <c r="E360" s="101" t="s">
        <v>113</v>
      </c>
      <c r="F360" s="98"/>
      <c r="G360" s="117">
        <f t="shared" si="54"/>
        <v>615.9</v>
      </c>
      <c r="H360" s="117">
        <f t="shared" si="54"/>
        <v>113.2</v>
      </c>
      <c r="I360" s="227">
        <f t="shared" si="49"/>
        <v>18.379607079071278</v>
      </c>
    </row>
    <row r="361" spans="1:9" s="5" customFormat="1" ht="12.75">
      <c r="A361" s="118" t="s">
        <v>116</v>
      </c>
      <c r="B361" s="99" t="s">
        <v>362</v>
      </c>
      <c r="C361" s="100" t="s">
        <v>74</v>
      </c>
      <c r="D361" s="100" t="s">
        <v>66</v>
      </c>
      <c r="E361" s="101" t="s">
        <v>117</v>
      </c>
      <c r="F361" s="98"/>
      <c r="G361" s="117">
        <f t="shared" si="54"/>
        <v>615.9</v>
      </c>
      <c r="H361" s="117">
        <f t="shared" si="54"/>
        <v>113.2</v>
      </c>
      <c r="I361" s="227">
        <f t="shared" si="49"/>
        <v>18.379607079071278</v>
      </c>
    </row>
    <row r="362" spans="1:9" s="5" customFormat="1" ht="21">
      <c r="A362" s="115" t="s">
        <v>158</v>
      </c>
      <c r="B362" s="99" t="s">
        <v>362</v>
      </c>
      <c r="C362" s="100" t="s">
        <v>74</v>
      </c>
      <c r="D362" s="100" t="s">
        <v>66</v>
      </c>
      <c r="E362" s="101" t="s">
        <v>117</v>
      </c>
      <c r="F362" s="98">
        <v>726</v>
      </c>
      <c r="G362" s="117">
        <v>615.9</v>
      </c>
      <c r="H362" s="117">
        <v>113.2</v>
      </c>
      <c r="I362" s="227">
        <f t="shared" si="49"/>
        <v>18.379607079071278</v>
      </c>
    </row>
    <row r="363" spans="1:9" s="5" customFormat="1" ht="21">
      <c r="A363" s="114" t="s">
        <v>571</v>
      </c>
      <c r="B363" s="95" t="s">
        <v>207</v>
      </c>
      <c r="C363" s="100"/>
      <c r="D363" s="100"/>
      <c r="E363" s="98"/>
      <c r="F363" s="98"/>
      <c r="G363" s="107">
        <f>G364</f>
        <v>1336.3</v>
      </c>
      <c r="H363" s="107">
        <f>H364</f>
        <v>0</v>
      </c>
      <c r="I363" s="235">
        <f t="shared" si="49"/>
        <v>0</v>
      </c>
    </row>
    <row r="364" spans="1:9" s="5" customFormat="1" ht="21">
      <c r="A364" s="114" t="s">
        <v>265</v>
      </c>
      <c r="B364" s="95" t="s">
        <v>358</v>
      </c>
      <c r="C364" s="100"/>
      <c r="D364" s="100"/>
      <c r="E364" s="98"/>
      <c r="F364" s="98"/>
      <c r="G364" s="107">
        <f>G373+G365</f>
        <v>1336.3</v>
      </c>
      <c r="H364" s="107">
        <f>H373+H365</f>
        <v>0</v>
      </c>
      <c r="I364" s="235">
        <f t="shared" si="49"/>
        <v>0</v>
      </c>
    </row>
    <row r="365" spans="1:9" s="65" customFormat="1" ht="24.75" customHeight="1">
      <c r="A365" s="114" t="s">
        <v>761</v>
      </c>
      <c r="B365" s="95" t="s">
        <v>760</v>
      </c>
      <c r="C365" s="97"/>
      <c r="D365" s="97"/>
      <c r="E365" s="94"/>
      <c r="F365" s="94"/>
      <c r="G365" s="107">
        <f aca="true" t="shared" si="55" ref="G365:H370">G366</f>
        <v>1131.8</v>
      </c>
      <c r="H365" s="107">
        <f t="shared" si="55"/>
        <v>0</v>
      </c>
      <c r="I365" s="235">
        <f t="shared" si="49"/>
        <v>0</v>
      </c>
    </row>
    <row r="366" spans="1:9" s="5" customFormat="1" ht="12.75">
      <c r="A366" s="114" t="s">
        <v>62</v>
      </c>
      <c r="B366" s="95" t="s">
        <v>760</v>
      </c>
      <c r="C366" s="97" t="s">
        <v>71</v>
      </c>
      <c r="D366" s="97" t="s">
        <v>36</v>
      </c>
      <c r="E366" s="94"/>
      <c r="F366" s="94"/>
      <c r="G366" s="107">
        <f t="shared" si="55"/>
        <v>1131.8</v>
      </c>
      <c r="H366" s="107">
        <f t="shared" si="55"/>
        <v>0</v>
      </c>
      <c r="I366" s="235">
        <f t="shared" si="49"/>
        <v>0</v>
      </c>
    </row>
    <row r="367" spans="1:9" s="5" customFormat="1" ht="12.75">
      <c r="A367" s="115" t="s">
        <v>61</v>
      </c>
      <c r="B367" s="99" t="s">
        <v>760</v>
      </c>
      <c r="C367" s="100" t="s">
        <v>71</v>
      </c>
      <c r="D367" s="100" t="s">
        <v>70</v>
      </c>
      <c r="E367" s="98"/>
      <c r="F367" s="98"/>
      <c r="G367" s="117">
        <f t="shared" si="55"/>
        <v>1131.8</v>
      </c>
      <c r="H367" s="117">
        <f t="shared" si="55"/>
        <v>0</v>
      </c>
      <c r="I367" s="227">
        <f t="shared" si="49"/>
        <v>0</v>
      </c>
    </row>
    <row r="368" spans="1:9" s="5" customFormat="1" ht="12.75">
      <c r="A368" s="118" t="s">
        <v>118</v>
      </c>
      <c r="B368" s="99" t="s">
        <v>760</v>
      </c>
      <c r="C368" s="100" t="s">
        <v>71</v>
      </c>
      <c r="D368" s="100" t="s">
        <v>70</v>
      </c>
      <c r="E368" s="101" t="s">
        <v>119</v>
      </c>
      <c r="F368" s="98"/>
      <c r="G368" s="117">
        <f t="shared" si="55"/>
        <v>1131.8</v>
      </c>
      <c r="H368" s="117">
        <f t="shared" si="55"/>
        <v>0</v>
      </c>
      <c r="I368" s="227">
        <f t="shared" si="49"/>
        <v>0</v>
      </c>
    </row>
    <row r="369" spans="1:9" s="5" customFormat="1" ht="21">
      <c r="A369" s="118" t="s">
        <v>138</v>
      </c>
      <c r="B369" s="99" t="s">
        <v>760</v>
      </c>
      <c r="C369" s="100" t="s">
        <v>71</v>
      </c>
      <c r="D369" s="100" t="s">
        <v>70</v>
      </c>
      <c r="E369" s="101" t="s">
        <v>137</v>
      </c>
      <c r="F369" s="98"/>
      <c r="G369" s="117">
        <f t="shared" si="55"/>
        <v>1131.8</v>
      </c>
      <c r="H369" s="117">
        <f t="shared" si="55"/>
        <v>0</v>
      </c>
      <c r="I369" s="227">
        <f t="shared" si="49"/>
        <v>0</v>
      </c>
    </row>
    <row r="370" spans="1:9" s="5" customFormat="1" ht="12.75">
      <c r="A370" s="118" t="str">
        <f>'пр.4 вед.стр.'!A1111</f>
        <v>Субсидии гражданам на приобретение жилья</v>
      </c>
      <c r="B370" s="99" t="s">
        <v>760</v>
      </c>
      <c r="C370" s="100" t="s">
        <v>71</v>
      </c>
      <c r="D370" s="100" t="s">
        <v>70</v>
      </c>
      <c r="E370" s="101" t="s">
        <v>574</v>
      </c>
      <c r="F370" s="98"/>
      <c r="G370" s="117">
        <f t="shared" si="55"/>
        <v>1131.8</v>
      </c>
      <c r="H370" s="117">
        <f t="shared" si="55"/>
        <v>0</v>
      </c>
      <c r="I370" s="227">
        <f t="shared" si="49"/>
        <v>0</v>
      </c>
    </row>
    <row r="371" spans="1:9" s="5" customFormat="1" ht="21">
      <c r="A371" s="115" t="s">
        <v>158</v>
      </c>
      <c r="B371" s="99" t="s">
        <v>760</v>
      </c>
      <c r="C371" s="100" t="s">
        <v>71</v>
      </c>
      <c r="D371" s="100" t="s">
        <v>70</v>
      </c>
      <c r="E371" s="101" t="s">
        <v>574</v>
      </c>
      <c r="F371" s="98">
        <v>726</v>
      </c>
      <c r="G371" s="117">
        <v>1131.8</v>
      </c>
      <c r="H371" s="117">
        <v>0</v>
      </c>
      <c r="I371" s="227">
        <f t="shared" si="49"/>
        <v>0</v>
      </c>
    </row>
    <row r="372" spans="1:9" s="5" customFormat="1" ht="12.75" hidden="1">
      <c r="A372" s="114"/>
      <c r="B372" s="95"/>
      <c r="C372" s="100"/>
      <c r="D372" s="100"/>
      <c r="E372" s="98"/>
      <c r="F372" s="98"/>
      <c r="G372" s="107"/>
      <c r="H372" s="107"/>
      <c r="I372" s="227" t="e">
        <f t="shared" si="49"/>
        <v>#DIV/0!</v>
      </c>
    </row>
    <row r="373" spans="1:9" s="65" customFormat="1" ht="21">
      <c r="A373" s="114" t="s">
        <v>765</v>
      </c>
      <c r="B373" s="95" t="s">
        <v>572</v>
      </c>
      <c r="C373" s="97"/>
      <c r="D373" s="97"/>
      <c r="E373" s="94"/>
      <c r="F373" s="94"/>
      <c r="G373" s="107">
        <f aca="true" t="shared" si="56" ref="G373:H378">G374</f>
        <v>204.5</v>
      </c>
      <c r="H373" s="107">
        <f t="shared" si="56"/>
        <v>0</v>
      </c>
      <c r="I373" s="235">
        <f t="shared" si="49"/>
        <v>0</v>
      </c>
    </row>
    <row r="374" spans="1:9" s="5" customFormat="1" ht="12.75">
      <c r="A374" s="114" t="s">
        <v>62</v>
      </c>
      <c r="B374" s="95" t="s">
        <v>572</v>
      </c>
      <c r="C374" s="97" t="s">
        <v>71</v>
      </c>
      <c r="D374" s="97" t="s">
        <v>36</v>
      </c>
      <c r="E374" s="94"/>
      <c r="F374" s="94"/>
      <c r="G374" s="107">
        <f t="shared" si="56"/>
        <v>204.5</v>
      </c>
      <c r="H374" s="107">
        <f t="shared" si="56"/>
        <v>0</v>
      </c>
      <c r="I374" s="235">
        <f t="shared" si="49"/>
        <v>0</v>
      </c>
    </row>
    <row r="375" spans="1:9" s="5" customFormat="1" ht="12.75">
      <c r="A375" s="115" t="s">
        <v>61</v>
      </c>
      <c r="B375" s="99" t="s">
        <v>572</v>
      </c>
      <c r="C375" s="100" t="s">
        <v>71</v>
      </c>
      <c r="D375" s="100" t="s">
        <v>70</v>
      </c>
      <c r="E375" s="98"/>
      <c r="F375" s="98"/>
      <c r="G375" s="117">
        <f t="shared" si="56"/>
        <v>204.5</v>
      </c>
      <c r="H375" s="117">
        <f t="shared" si="56"/>
        <v>0</v>
      </c>
      <c r="I375" s="227">
        <f t="shared" si="49"/>
        <v>0</v>
      </c>
    </row>
    <row r="376" spans="1:9" s="5" customFormat="1" ht="12.75">
      <c r="A376" s="118" t="s">
        <v>118</v>
      </c>
      <c r="B376" s="99" t="s">
        <v>572</v>
      </c>
      <c r="C376" s="100" t="s">
        <v>71</v>
      </c>
      <c r="D376" s="100" t="s">
        <v>70</v>
      </c>
      <c r="E376" s="101" t="s">
        <v>119</v>
      </c>
      <c r="F376" s="98"/>
      <c r="G376" s="117">
        <f t="shared" si="56"/>
        <v>204.5</v>
      </c>
      <c r="H376" s="117">
        <f t="shared" si="56"/>
        <v>0</v>
      </c>
      <c r="I376" s="227">
        <f t="shared" si="49"/>
        <v>0</v>
      </c>
    </row>
    <row r="377" spans="1:9" s="5" customFormat="1" ht="21">
      <c r="A377" s="118" t="s">
        <v>138</v>
      </c>
      <c r="B377" s="99" t="s">
        <v>572</v>
      </c>
      <c r="C377" s="100" t="s">
        <v>71</v>
      </c>
      <c r="D377" s="100" t="s">
        <v>70</v>
      </c>
      <c r="E377" s="101" t="s">
        <v>137</v>
      </c>
      <c r="F377" s="98"/>
      <c r="G377" s="117">
        <f t="shared" si="56"/>
        <v>204.5</v>
      </c>
      <c r="H377" s="117">
        <f t="shared" si="56"/>
        <v>0</v>
      </c>
      <c r="I377" s="227">
        <f t="shared" si="49"/>
        <v>0</v>
      </c>
    </row>
    <row r="378" spans="1:9" s="5" customFormat="1" ht="12.75">
      <c r="A378" s="118" t="str">
        <f>'пр.4 вед.стр.'!A1115</f>
        <v>Субсидии гражданам на приобретение жилья</v>
      </c>
      <c r="B378" s="99" t="s">
        <v>572</v>
      </c>
      <c r="C378" s="100" t="s">
        <v>71</v>
      </c>
      <c r="D378" s="100" t="s">
        <v>70</v>
      </c>
      <c r="E378" s="101" t="s">
        <v>574</v>
      </c>
      <c r="F378" s="98"/>
      <c r="G378" s="117">
        <f t="shared" si="56"/>
        <v>204.5</v>
      </c>
      <c r="H378" s="117">
        <f t="shared" si="56"/>
        <v>0</v>
      </c>
      <c r="I378" s="227">
        <f t="shared" si="49"/>
        <v>0</v>
      </c>
    </row>
    <row r="379" spans="1:9" s="5" customFormat="1" ht="21">
      <c r="A379" s="115" t="s">
        <v>158</v>
      </c>
      <c r="B379" s="99" t="s">
        <v>572</v>
      </c>
      <c r="C379" s="100" t="s">
        <v>71</v>
      </c>
      <c r="D379" s="100" t="s">
        <v>70</v>
      </c>
      <c r="E379" s="101" t="s">
        <v>574</v>
      </c>
      <c r="F379" s="98">
        <v>726</v>
      </c>
      <c r="G379" s="117">
        <v>204.5</v>
      </c>
      <c r="H379" s="117">
        <v>0</v>
      </c>
      <c r="I379" s="227">
        <f t="shared" si="49"/>
        <v>0</v>
      </c>
    </row>
    <row r="380" spans="1:9" s="5" customFormat="1" ht="12.75">
      <c r="A380" s="114" t="s">
        <v>547</v>
      </c>
      <c r="B380" s="95" t="s">
        <v>184</v>
      </c>
      <c r="C380" s="99"/>
      <c r="D380" s="99"/>
      <c r="E380" s="98"/>
      <c r="F380" s="98"/>
      <c r="G380" s="107">
        <f>G381</f>
        <v>6193.2</v>
      </c>
      <c r="H380" s="107">
        <f>H381</f>
        <v>5831</v>
      </c>
      <c r="I380" s="235">
        <f t="shared" si="49"/>
        <v>94.15165019699026</v>
      </c>
    </row>
    <row r="381" spans="1:9" s="5" customFormat="1" ht="24.75" customHeight="1">
      <c r="A381" s="114" t="s">
        <v>257</v>
      </c>
      <c r="B381" s="95" t="s">
        <v>344</v>
      </c>
      <c r="C381" s="99"/>
      <c r="D381" s="99"/>
      <c r="E381" s="98"/>
      <c r="F381" s="98"/>
      <c r="G381" s="107">
        <f>G389+G382</f>
        <v>6193.2</v>
      </c>
      <c r="H381" s="107">
        <f>H389+H382</f>
        <v>5831</v>
      </c>
      <c r="I381" s="235">
        <f t="shared" si="49"/>
        <v>94.15165019699026</v>
      </c>
    </row>
    <row r="382" spans="1:9" s="67" customFormat="1" ht="30.75" customHeight="1">
      <c r="A382" s="120" t="s">
        <v>548</v>
      </c>
      <c r="B382" s="95" t="s">
        <v>549</v>
      </c>
      <c r="C382" s="95"/>
      <c r="D382" s="95"/>
      <c r="E382" s="94"/>
      <c r="F382" s="94"/>
      <c r="G382" s="107">
        <f aca="true" t="shared" si="57" ref="G382:H387">G383</f>
        <v>2736.1</v>
      </c>
      <c r="H382" s="107">
        <f t="shared" si="57"/>
        <v>2726.9</v>
      </c>
      <c r="I382" s="235">
        <f t="shared" si="49"/>
        <v>99.66375497971566</v>
      </c>
    </row>
    <row r="383" spans="1:9" s="70" customFormat="1" ht="15" customHeight="1">
      <c r="A383" s="114" t="s">
        <v>8</v>
      </c>
      <c r="B383" s="95" t="s">
        <v>549</v>
      </c>
      <c r="C383" s="97" t="s">
        <v>69</v>
      </c>
      <c r="D383" s="97" t="s">
        <v>36</v>
      </c>
      <c r="E383" s="98"/>
      <c r="F383" s="98"/>
      <c r="G383" s="107">
        <f t="shared" si="57"/>
        <v>2736.1</v>
      </c>
      <c r="H383" s="107">
        <f t="shared" si="57"/>
        <v>2726.9</v>
      </c>
      <c r="I383" s="235">
        <f t="shared" si="49"/>
        <v>99.66375497971566</v>
      </c>
    </row>
    <row r="384" spans="1:9" s="70" customFormat="1" ht="12" customHeight="1">
      <c r="A384" s="115" t="s">
        <v>625</v>
      </c>
      <c r="B384" s="99" t="s">
        <v>549</v>
      </c>
      <c r="C384" s="100" t="s">
        <v>69</v>
      </c>
      <c r="D384" s="100" t="s">
        <v>69</v>
      </c>
      <c r="E384" s="98"/>
      <c r="F384" s="98"/>
      <c r="G384" s="117">
        <f t="shared" si="57"/>
        <v>2736.1</v>
      </c>
      <c r="H384" s="117">
        <f t="shared" si="57"/>
        <v>2726.9</v>
      </c>
      <c r="I384" s="227">
        <f t="shared" si="49"/>
        <v>99.66375497971566</v>
      </c>
    </row>
    <row r="385" spans="1:9" s="70" customFormat="1" ht="24.75" customHeight="1">
      <c r="A385" s="118" t="s">
        <v>106</v>
      </c>
      <c r="B385" s="99" t="s">
        <v>549</v>
      </c>
      <c r="C385" s="100" t="s">
        <v>69</v>
      </c>
      <c r="D385" s="100" t="s">
        <v>69</v>
      </c>
      <c r="E385" s="98">
        <v>600</v>
      </c>
      <c r="F385" s="98"/>
      <c r="G385" s="117">
        <f t="shared" si="57"/>
        <v>2736.1</v>
      </c>
      <c r="H385" s="117">
        <f t="shared" si="57"/>
        <v>2726.9</v>
      </c>
      <c r="I385" s="227">
        <f t="shared" si="49"/>
        <v>99.66375497971566</v>
      </c>
    </row>
    <row r="386" spans="1:9" s="70" customFormat="1" ht="16.5" customHeight="1">
      <c r="A386" s="118" t="s">
        <v>112</v>
      </c>
      <c r="B386" s="99" t="s">
        <v>549</v>
      </c>
      <c r="C386" s="100" t="s">
        <v>69</v>
      </c>
      <c r="D386" s="100" t="s">
        <v>69</v>
      </c>
      <c r="E386" s="98">
        <v>610</v>
      </c>
      <c r="F386" s="98"/>
      <c r="G386" s="117">
        <f t="shared" si="57"/>
        <v>2736.1</v>
      </c>
      <c r="H386" s="117">
        <f t="shared" si="57"/>
        <v>2726.9</v>
      </c>
      <c r="I386" s="227">
        <f t="shared" si="49"/>
        <v>99.66375497971566</v>
      </c>
    </row>
    <row r="387" spans="1:9" s="70" customFormat="1" ht="13.5" customHeight="1">
      <c r="A387" s="118" t="s">
        <v>116</v>
      </c>
      <c r="B387" s="99" t="s">
        <v>549</v>
      </c>
      <c r="C387" s="100" t="s">
        <v>69</v>
      </c>
      <c r="D387" s="100" t="s">
        <v>69</v>
      </c>
      <c r="E387" s="98">
        <v>612</v>
      </c>
      <c r="F387" s="98"/>
      <c r="G387" s="117">
        <f t="shared" si="57"/>
        <v>2736.1</v>
      </c>
      <c r="H387" s="117">
        <f t="shared" si="57"/>
        <v>2726.9</v>
      </c>
      <c r="I387" s="227">
        <f t="shared" si="49"/>
        <v>99.66375497971566</v>
      </c>
    </row>
    <row r="388" spans="1:9" s="70" customFormat="1" ht="15" customHeight="1">
      <c r="A388" s="115" t="s">
        <v>157</v>
      </c>
      <c r="B388" s="99" t="s">
        <v>549</v>
      </c>
      <c r="C388" s="100" t="s">
        <v>69</v>
      </c>
      <c r="D388" s="100" t="s">
        <v>69</v>
      </c>
      <c r="E388" s="98">
        <v>612</v>
      </c>
      <c r="F388" s="98">
        <v>725</v>
      </c>
      <c r="G388" s="117">
        <v>2736.1</v>
      </c>
      <c r="H388" s="117">
        <v>2726.9</v>
      </c>
      <c r="I388" s="227">
        <f aca="true" t="shared" si="58" ref="I388:I437">H388/G388*100</f>
        <v>99.66375497971566</v>
      </c>
    </row>
    <row r="389" spans="1:9" s="11" customFormat="1" ht="21">
      <c r="A389" s="120" t="s">
        <v>550</v>
      </c>
      <c r="B389" s="95" t="s">
        <v>551</v>
      </c>
      <c r="C389" s="99"/>
      <c r="D389" s="99"/>
      <c r="E389" s="98"/>
      <c r="F389" s="98"/>
      <c r="G389" s="107">
        <f aca="true" t="shared" si="59" ref="G389:H394">G390</f>
        <v>3457.1</v>
      </c>
      <c r="H389" s="107">
        <f t="shared" si="59"/>
        <v>3104.1</v>
      </c>
      <c r="I389" s="235">
        <f t="shared" si="58"/>
        <v>89.7891296173093</v>
      </c>
    </row>
    <row r="390" spans="1:9" s="5" customFormat="1" ht="12.75">
      <c r="A390" s="114" t="s">
        <v>8</v>
      </c>
      <c r="B390" s="95" t="s">
        <v>551</v>
      </c>
      <c r="C390" s="97" t="s">
        <v>69</v>
      </c>
      <c r="D390" s="97" t="s">
        <v>36</v>
      </c>
      <c r="E390" s="98"/>
      <c r="F390" s="98"/>
      <c r="G390" s="107">
        <f t="shared" si="59"/>
        <v>3457.1</v>
      </c>
      <c r="H390" s="107">
        <f t="shared" si="59"/>
        <v>3104.1</v>
      </c>
      <c r="I390" s="235">
        <f t="shared" si="58"/>
        <v>89.7891296173093</v>
      </c>
    </row>
    <row r="391" spans="1:9" s="5" customFormat="1" ht="12.75">
      <c r="A391" s="115" t="s">
        <v>625</v>
      </c>
      <c r="B391" s="99" t="s">
        <v>551</v>
      </c>
      <c r="C391" s="100" t="s">
        <v>69</v>
      </c>
      <c r="D391" s="100" t="s">
        <v>69</v>
      </c>
      <c r="E391" s="98"/>
      <c r="F391" s="98"/>
      <c r="G391" s="117">
        <f t="shared" si="59"/>
        <v>3457.1</v>
      </c>
      <c r="H391" s="117">
        <f t="shared" si="59"/>
        <v>3104.1</v>
      </c>
      <c r="I391" s="227">
        <f t="shared" si="58"/>
        <v>89.7891296173093</v>
      </c>
    </row>
    <row r="392" spans="1:9" s="5" customFormat="1" ht="21">
      <c r="A392" s="118" t="s">
        <v>106</v>
      </c>
      <c r="B392" s="99" t="s">
        <v>551</v>
      </c>
      <c r="C392" s="100" t="s">
        <v>69</v>
      </c>
      <c r="D392" s="100" t="s">
        <v>69</v>
      </c>
      <c r="E392" s="101" t="s">
        <v>107</v>
      </c>
      <c r="F392" s="98"/>
      <c r="G392" s="117">
        <f t="shared" si="59"/>
        <v>3457.1</v>
      </c>
      <c r="H392" s="117">
        <f t="shared" si="59"/>
        <v>3104.1</v>
      </c>
      <c r="I392" s="227">
        <f t="shared" si="58"/>
        <v>89.7891296173093</v>
      </c>
    </row>
    <row r="393" spans="1:9" s="5" customFormat="1" ht="12.75">
      <c r="A393" s="118" t="s">
        <v>112</v>
      </c>
      <c r="B393" s="99" t="s">
        <v>551</v>
      </c>
      <c r="C393" s="100" t="s">
        <v>69</v>
      </c>
      <c r="D393" s="100" t="s">
        <v>69</v>
      </c>
      <c r="E393" s="101" t="s">
        <v>113</v>
      </c>
      <c r="F393" s="98"/>
      <c r="G393" s="117">
        <f t="shared" si="59"/>
        <v>3457.1</v>
      </c>
      <c r="H393" s="117">
        <f t="shared" si="59"/>
        <v>3104.1</v>
      </c>
      <c r="I393" s="227">
        <f t="shared" si="58"/>
        <v>89.7891296173093</v>
      </c>
    </row>
    <row r="394" spans="1:9" s="5" customFormat="1" ht="12.75">
      <c r="A394" s="118" t="s">
        <v>116</v>
      </c>
      <c r="B394" s="99" t="s">
        <v>551</v>
      </c>
      <c r="C394" s="100" t="s">
        <v>69</v>
      </c>
      <c r="D394" s="100" t="s">
        <v>69</v>
      </c>
      <c r="E394" s="101" t="s">
        <v>117</v>
      </c>
      <c r="F394" s="98"/>
      <c r="G394" s="117">
        <f t="shared" si="59"/>
        <v>3457.1</v>
      </c>
      <c r="H394" s="117">
        <f t="shared" si="59"/>
        <v>3104.1</v>
      </c>
      <c r="I394" s="227">
        <f t="shared" si="58"/>
        <v>89.7891296173093</v>
      </c>
    </row>
    <row r="395" spans="1:9" s="5" customFormat="1" ht="12.75" customHeight="1">
      <c r="A395" s="115" t="s">
        <v>157</v>
      </c>
      <c r="B395" s="99" t="s">
        <v>551</v>
      </c>
      <c r="C395" s="100" t="s">
        <v>69</v>
      </c>
      <c r="D395" s="100" t="s">
        <v>69</v>
      </c>
      <c r="E395" s="101" t="s">
        <v>117</v>
      </c>
      <c r="F395" s="98">
        <v>725</v>
      </c>
      <c r="G395" s="117">
        <v>3457.1</v>
      </c>
      <c r="H395" s="117">
        <v>3104.1</v>
      </c>
      <c r="I395" s="227">
        <f t="shared" si="58"/>
        <v>89.7891296173093</v>
      </c>
    </row>
    <row r="396" spans="1:9" s="71" customFormat="1" ht="30.75">
      <c r="A396" s="114" t="s">
        <v>457</v>
      </c>
      <c r="B396" s="95" t="s">
        <v>170</v>
      </c>
      <c r="C396" s="100"/>
      <c r="D396" s="100"/>
      <c r="E396" s="98"/>
      <c r="F396" s="98"/>
      <c r="G396" s="107">
        <f>G397</f>
        <v>1550</v>
      </c>
      <c r="H396" s="107">
        <f>H397</f>
        <v>855.5</v>
      </c>
      <c r="I396" s="235">
        <f t="shared" si="58"/>
        <v>55.19354838709677</v>
      </c>
    </row>
    <row r="397" spans="1:9" s="71" customFormat="1" ht="21">
      <c r="A397" s="114" t="s">
        <v>279</v>
      </c>
      <c r="B397" s="95" t="s">
        <v>326</v>
      </c>
      <c r="C397" s="100"/>
      <c r="D397" s="100"/>
      <c r="E397" s="98"/>
      <c r="F397" s="98"/>
      <c r="G397" s="107">
        <f>G398</f>
        <v>1550</v>
      </c>
      <c r="H397" s="107">
        <f>H398</f>
        <v>855.5</v>
      </c>
      <c r="I397" s="235">
        <f t="shared" si="58"/>
        <v>55.19354838709677</v>
      </c>
    </row>
    <row r="398" spans="1:9" s="72" customFormat="1" ht="12.75">
      <c r="A398" s="120" t="s">
        <v>619</v>
      </c>
      <c r="B398" s="95" t="s">
        <v>594</v>
      </c>
      <c r="C398" s="97"/>
      <c r="D398" s="97"/>
      <c r="E398" s="102"/>
      <c r="F398" s="94"/>
      <c r="G398" s="107">
        <f aca="true" t="shared" si="60" ref="G398:H403">G399</f>
        <v>1550</v>
      </c>
      <c r="H398" s="107">
        <f t="shared" si="60"/>
        <v>855.5</v>
      </c>
      <c r="I398" s="235">
        <f t="shared" si="58"/>
        <v>55.19354838709677</v>
      </c>
    </row>
    <row r="399" spans="1:9" s="72" customFormat="1" ht="12.75">
      <c r="A399" s="121" t="s">
        <v>152</v>
      </c>
      <c r="B399" s="95" t="s">
        <v>594</v>
      </c>
      <c r="C399" s="97" t="s">
        <v>72</v>
      </c>
      <c r="D399" s="97" t="s">
        <v>36</v>
      </c>
      <c r="E399" s="102"/>
      <c r="F399" s="94"/>
      <c r="G399" s="107">
        <f t="shared" si="60"/>
        <v>1550</v>
      </c>
      <c r="H399" s="107">
        <f t="shared" si="60"/>
        <v>855.5</v>
      </c>
      <c r="I399" s="235">
        <f t="shared" si="58"/>
        <v>55.19354838709677</v>
      </c>
    </row>
    <row r="400" spans="1:9" s="71" customFormat="1" ht="12.75">
      <c r="A400" s="119" t="s">
        <v>151</v>
      </c>
      <c r="B400" s="99" t="s">
        <v>594</v>
      </c>
      <c r="C400" s="100" t="s">
        <v>72</v>
      </c>
      <c r="D400" s="100" t="s">
        <v>66</v>
      </c>
      <c r="E400" s="101"/>
      <c r="F400" s="98"/>
      <c r="G400" s="117">
        <f t="shared" si="60"/>
        <v>1550</v>
      </c>
      <c r="H400" s="117">
        <f t="shared" si="60"/>
        <v>855.5</v>
      </c>
      <c r="I400" s="227">
        <f t="shared" si="58"/>
        <v>55.19354838709677</v>
      </c>
    </row>
    <row r="401" spans="1:9" s="71" customFormat="1" ht="21">
      <c r="A401" s="118" t="s">
        <v>622</v>
      </c>
      <c r="B401" s="99" t="s">
        <v>594</v>
      </c>
      <c r="C401" s="100" t="s">
        <v>72</v>
      </c>
      <c r="D401" s="100" t="s">
        <v>66</v>
      </c>
      <c r="E401" s="101" t="s">
        <v>105</v>
      </c>
      <c r="F401" s="98"/>
      <c r="G401" s="117">
        <f t="shared" si="60"/>
        <v>1550</v>
      </c>
      <c r="H401" s="117">
        <f t="shared" si="60"/>
        <v>855.5</v>
      </c>
      <c r="I401" s="227">
        <f t="shared" si="58"/>
        <v>55.19354838709677</v>
      </c>
    </row>
    <row r="402" spans="1:9" s="71" customFormat="1" ht="21">
      <c r="A402" s="118" t="s">
        <v>99</v>
      </c>
      <c r="B402" s="99" t="s">
        <v>594</v>
      </c>
      <c r="C402" s="100" t="s">
        <v>72</v>
      </c>
      <c r="D402" s="100" t="s">
        <v>66</v>
      </c>
      <c r="E402" s="101" t="s">
        <v>100</v>
      </c>
      <c r="F402" s="98"/>
      <c r="G402" s="117">
        <f t="shared" si="60"/>
        <v>1550</v>
      </c>
      <c r="H402" s="117">
        <f t="shared" si="60"/>
        <v>855.5</v>
      </c>
      <c r="I402" s="227">
        <f t="shared" si="58"/>
        <v>55.19354838709677</v>
      </c>
    </row>
    <row r="403" spans="1:9" s="71" customFormat="1" ht="21">
      <c r="A403" s="118" t="s">
        <v>101</v>
      </c>
      <c r="B403" s="99" t="s">
        <v>594</v>
      </c>
      <c r="C403" s="100" t="s">
        <v>72</v>
      </c>
      <c r="D403" s="100" t="s">
        <v>66</v>
      </c>
      <c r="E403" s="101" t="s">
        <v>102</v>
      </c>
      <c r="F403" s="98"/>
      <c r="G403" s="117">
        <f t="shared" si="60"/>
        <v>1550</v>
      </c>
      <c r="H403" s="117">
        <f t="shared" si="60"/>
        <v>855.5</v>
      </c>
      <c r="I403" s="227">
        <f t="shared" si="58"/>
        <v>55.19354838709677</v>
      </c>
    </row>
    <row r="404" spans="1:9" s="71" customFormat="1" ht="21">
      <c r="A404" s="118" t="s">
        <v>577</v>
      </c>
      <c r="B404" s="99" t="s">
        <v>594</v>
      </c>
      <c r="C404" s="100" t="s">
        <v>72</v>
      </c>
      <c r="D404" s="100" t="s">
        <v>66</v>
      </c>
      <c r="E404" s="101" t="s">
        <v>102</v>
      </c>
      <c r="F404" s="98">
        <v>727</v>
      </c>
      <c r="G404" s="117">
        <f>1000+500+50</f>
        <v>1550</v>
      </c>
      <c r="H404" s="117">
        <v>855.5</v>
      </c>
      <c r="I404" s="227">
        <f t="shared" si="58"/>
        <v>55.19354838709677</v>
      </c>
    </row>
    <row r="405" spans="1:9" s="5" customFormat="1" ht="21">
      <c r="A405" s="114" t="s">
        <v>520</v>
      </c>
      <c r="B405" s="95" t="s">
        <v>180</v>
      </c>
      <c r="C405" s="100"/>
      <c r="D405" s="100"/>
      <c r="E405" s="98"/>
      <c r="F405" s="98"/>
      <c r="G405" s="107">
        <f>G406</f>
        <v>5133.4</v>
      </c>
      <c r="H405" s="107">
        <f>H406</f>
        <v>1662.9999999999998</v>
      </c>
      <c r="I405" s="235">
        <f t="shared" si="58"/>
        <v>32.3956831729458</v>
      </c>
    </row>
    <row r="406" spans="1:9" s="5" customFormat="1" ht="23.25" customHeight="1">
      <c r="A406" s="114" t="s">
        <v>285</v>
      </c>
      <c r="B406" s="95" t="s">
        <v>331</v>
      </c>
      <c r="C406" s="100"/>
      <c r="D406" s="100"/>
      <c r="E406" s="98"/>
      <c r="F406" s="98"/>
      <c r="G406" s="107">
        <f>G407+G426+G447+G440+G419+G433</f>
        <v>5133.4</v>
      </c>
      <c r="H406" s="107">
        <f>H407+H426+H447+H440+H419+H433</f>
        <v>1662.9999999999998</v>
      </c>
      <c r="I406" s="235">
        <f t="shared" si="58"/>
        <v>32.3956831729458</v>
      </c>
    </row>
    <row r="407" spans="1:9" s="5" customFormat="1" ht="12.75">
      <c r="A407" s="114" t="s">
        <v>521</v>
      </c>
      <c r="B407" s="95" t="s">
        <v>522</v>
      </c>
      <c r="C407" s="100"/>
      <c r="D407" s="100"/>
      <c r="E407" s="98"/>
      <c r="F407" s="98"/>
      <c r="G407" s="107">
        <f>G408</f>
        <v>400</v>
      </c>
      <c r="H407" s="107">
        <f>H408</f>
        <v>397.9</v>
      </c>
      <c r="I407" s="235">
        <f t="shared" si="58"/>
        <v>99.475</v>
      </c>
    </row>
    <row r="408" spans="1:9" s="5" customFormat="1" ht="12.75">
      <c r="A408" s="114" t="s">
        <v>8</v>
      </c>
      <c r="B408" s="95" t="s">
        <v>522</v>
      </c>
      <c r="C408" s="97" t="s">
        <v>69</v>
      </c>
      <c r="D408" s="97" t="s">
        <v>36</v>
      </c>
      <c r="E408" s="98"/>
      <c r="F408" s="98"/>
      <c r="G408" s="107">
        <f>G409+G414</f>
        <v>400</v>
      </c>
      <c r="H408" s="107">
        <f>H409+H414</f>
        <v>397.9</v>
      </c>
      <c r="I408" s="235">
        <f t="shared" si="58"/>
        <v>99.475</v>
      </c>
    </row>
    <row r="409" spans="1:9" s="5" customFormat="1" ht="12.75">
      <c r="A409" s="115" t="s">
        <v>9</v>
      </c>
      <c r="B409" s="99" t="s">
        <v>522</v>
      </c>
      <c r="C409" s="100" t="s">
        <v>69</v>
      </c>
      <c r="D409" s="100" t="s">
        <v>66</v>
      </c>
      <c r="E409" s="98"/>
      <c r="F409" s="98"/>
      <c r="G409" s="117">
        <f aca="true" t="shared" si="61" ref="G409:H412">G410</f>
        <v>180</v>
      </c>
      <c r="H409" s="117">
        <f t="shared" si="61"/>
        <v>144.1</v>
      </c>
      <c r="I409" s="227">
        <f t="shared" si="58"/>
        <v>80.05555555555556</v>
      </c>
    </row>
    <row r="410" spans="1:9" s="5" customFormat="1" ht="21">
      <c r="A410" s="118" t="s">
        <v>106</v>
      </c>
      <c r="B410" s="99" t="s">
        <v>522</v>
      </c>
      <c r="C410" s="100" t="s">
        <v>69</v>
      </c>
      <c r="D410" s="100" t="s">
        <v>66</v>
      </c>
      <c r="E410" s="101" t="s">
        <v>107</v>
      </c>
      <c r="F410" s="98"/>
      <c r="G410" s="117">
        <f t="shared" si="61"/>
        <v>180</v>
      </c>
      <c r="H410" s="117">
        <f t="shared" si="61"/>
        <v>144.1</v>
      </c>
      <c r="I410" s="227">
        <f t="shared" si="58"/>
        <v>80.05555555555556</v>
      </c>
    </row>
    <row r="411" spans="1:9" s="5" customFormat="1" ht="12.75">
      <c r="A411" s="118" t="s">
        <v>112</v>
      </c>
      <c r="B411" s="99" t="s">
        <v>522</v>
      </c>
      <c r="C411" s="100" t="s">
        <v>69</v>
      </c>
      <c r="D411" s="100" t="s">
        <v>66</v>
      </c>
      <c r="E411" s="101" t="s">
        <v>113</v>
      </c>
      <c r="F411" s="98"/>
      <c r="G411" s="117">
        <f t="shared" si="61"/>
        <v>180</v>
      </c>
      <c r="H411" s="117">
        <f t="shared" si="61"/>
        <v>144.1</v>
      </c>
      <c r="I411" s="227">
        <f t="shared" si="58"/>
        <v>80.05555555555556</v>
      </c>
    </row>
    <row r="412" spans="1:9" s="5" customFormat="1" ht="12.75">
      <c r="A412" s="118" t="s">
        <v>116</v>
      </c>
      <c r="B412" s="99" t="s">
        <v>522</v>
      </c>
      <c r="C412" s="100" t="s">
        <v>69</v>
      </c>
      <c r="D412" s="100" t="s">
        <v>66</v>
      </c>
      <c r="E412" s="101" t="s">
        <v>117</v>
      </c>
      <c r="F412" s="98"/>
      <c r="G412" s="117">
        <f t="shared" si="61"/>
        <v>180</v>
      </c>
      <c r="H412" s="117">
        <f t="shared" si="61"/>
        <v>144.1</v>
      </c>
      <c r="I412" s="227">
        <f t="shared" si="58"/>
        <v>80.05555555555556</v>
      </c>
    </row>
    <row r="413" spans="1:9" s="24" customFormat="1" ht="13.5" customHeight="1">
      <c r="A413" s="115" t="s">
        <v>157</v>
      </c>
      <c r="B413" s="99" t="s">
        <v>522</v>
      </c>
      <c r="C413" s="100" t="s">
        <v>69</v>
      </c>
      <c r="D413" s="100" t="s">
        <v>66</v>
      </c>
      <c r="E413" s="101" t="s">
        <v>117</v>
      </c>
      <c r="F413" s="98">
        <v>725</v>
      </c>
      <c r="G413" s="117">
        <v>180</v>
      </c>
      <c r="H413" s="117">
        <v>144.1</v>
      </c>
      <c r="I413" s="227">
        <f t="shared" si="58"/>
        <v>80.05555555555556</v>
      </c>
    </row>
    <row r="414" spans="1:9" s="24" customFormat="1" ht="12.75">
      <c r="A414" s="115" t="s">
        <v>663</v>
      </c>
      <c r="B414" s="99" t="s">
        <v>522</v>
      </c>
      <c r="C414" s="100" t="s">
        <v>69</v>
      </c>
      <c r="D414" s="100" t="s">
        <v>67</v>
      </c>
      <c r="E414" s="98"/>
      <c r="F414" s="98"/>
      <c r="G414" s="117">
        <f aca="true" t="shared" si="62" ref="G414:H417">G415</f>
        <v>220</v>
      </c>
      <c r="H414" s="117">
        <f t="shared" si="62"/>
        <v>253.8</v>
      </c>
      <c r="I414" s="227">
        <f t="shared" si="58"/>
        <v>115.36363636363637</v>
      </c>
    </row>
    <row r="415" spans="1:9" s="24" customFormat="1" ht="21">
      <c r="A415" s="118" t="s">
        <v>106</v>
      </c>
      <c r="B415" s="99" t="s">
        <v>522</v>
      </c>
      <c r="C415" s="100" t="s">
        <v>69</v>
      </c>
      <c r="D415" s="100" t="s">
        <v>67</v>
      </c>
      <c r="E415" s="101" t="s">
        <v>107</v>
      </c>
      <c r="F415" s="98"/>
      <c r="G415" s="117">
        <f t="shared" si="62"/>
        <v>220</v>
      </c>
      <c r="H415" s="117">
        <f t="shared" si="62"/>
        <v>253.8</v>
      </c>
      <c r="I415" s="227">
        <f t="shared" si="58"/>
        <v>115.36363636363637</v>
      </c>
    </row>
    <row r="416" spans="1:9" s="24" customFormat="1" ht="12.75">
      <c r="A416" s="118" t="s">
        <v>112</v>
      </c>
      <c r="B416" s="99" t="s">
        <v>522</v>
      </c>
      <c r="C416" s="100" t="s">
        <v>69</v>
      </c>
      <c r="D416" s="100" t="s">
        <v>67</v>
      </c>
      <c r="E416" s="101" t="s">
        <v>113</v>
      </c>
      <c r="F416" s="98"/>
      <c r="G416" s="117">
        <f t="shared" si="62"/>
        <v>220</v>
      </c>
      <c r="H416" s="117">
        <f t="shared" si="62"/>
        <v>253.8</v>
      </c>
      <c r="I416" s="227">
        <f t="shared" si="58"/>
        <v>115.36363636363637</v>
      </c>
    </row>
    <row r="417" spans="1:9" s="24" customFormat="1" ht="12.75">
      <c r="A417" s="118" t="s">
        <v>116</v>
      </c>
      <c r="B417" s="99" t="s">
        <v>522</v>
      </c>
      <c r="C417" s="100" t="s">
        <v>69</v>
      </c>
      <c r="D417" s="100" t="s">
        <v>67</v>
      </c>
      <c r="E417" s="101" t="s">
        <v>117</v>
      </c>
      <c r="F417" s="98"/>
      <c r="G417" s="117">
        <f t="shared" si="62"/>
        <v>220</v>
      </c>
      <c r="H417" s="117">
        <f t="shared" si="62"/>
        <v>253.8</v>
      </c>
      <c r="I417" s="227">
        <f t="shared" si="58"/>
        <v>115.36363636363637</v>
      </c>
    </row>
    <row r="418" spans="1:9" s="5" customFormat="1" ht="11.25" customHeight="1">
      <c r="A418" s="115" t="s">
        <v>157</v>
      </c>
      <c r="B418" s="99" t="s">
        <v>522</v>
      </c>
      <c r="C418" s="100" t="s">
        <v>69</v>
      </c>
      <c r="D418" s="100" t="s">
        <v>67</v>
      </c>
      <c r="E418" s="101" t="s">
        <v>117</v>
      </c>
      <c r="F418" s="98">
        <v>725</v>
      </c>
      <c r="G418" s="117">
        <v>220</v>
      </c>
      <c r="H418" s="117">
        <v>253.8</v>
      </c>
      <c r="I418" s="227">
        <f t="shared" si="58"/>
        <v>115.36363636363637</v>
      </c>
    </row>
    <row r="419" spans="1:9" s="67" customFormat="1" ht="21">
      <c r="A419" s="120" t="s">
        <v>532</v>
      </c>
      <c r="B419" s="102" t="s">
        <v>533</v>
      </c>
      <c r="C419" s="97"/>
      <c r="D419" s="97"/>
      <c r="E419" s="102"/>
      <c r="F419" s="94"/>
      <c r="G419" s="107">
        <f aca="true" t="shared" si="63" ref="G419:H424">G420</f>
        <v>1324.3</v>
      </c>
      <c r="H419" s="107">
        <f t="shared" si="63"/>
        <v>210.5</v>
      </c>
      <c r="I419" s="235">
        <f t="shared" si="58"/>
        <v>15.895189911651439</v>
      </c>
    </row>
    <row r="420" spans="1:9" s="67" customFormat="1" ht="12.75">
      <c r="A420" s="114" t="s">
        <v>8</v>
      </c>
      <c r="B420" s="102" t="s">
        <v>533</v>
      </c>
      <c r="C420" s="97" t="s">
        <v>69</v>
      </c>
      <c r="D420" s="97" t="s">
        <v>36</v>
      </c>
      <c r="E420" s="102"/>
      <c r="F420" s="94"/>
      <c r="G420" s="107">
        <f t="shared" si="63"/>
        <v>1324.3</v>
      </c>
      <c r="H420" s="107">
        <f t="shared" si="63"/>
        <v>210.5</v>
      </c>
      <c r="I420" s="235">
        <f t="shared" si="58"/>
        <v>15.895189911651439</v>
      </c>
    </row>
    <row r="421" spans="1:9" s="70" customFormat="1" ht="12.75">
      <c r="A421" s="115" t="s">
        <v>663</v>
      </c>
      <c r="B421" s="101" t="s">
        <v>533</v>
      </c>
      <c r="C421" s="100" t="s">
        <v>69</v>
      </c>
      <c r="D421" s="100" t="s">
        <v>67</v>
      </c>
      <c r="E421" s="101"/>
      <c r="F421" s="98"/>
      <c r="G421" s="117">
        <f t="shared" si="63"/>
        <v>1324.3</v>
      </c>
      <c r="H421" s="117">
        <f t="shared" si="63"/>
        <v>210.5</v>
      </c>
      <c r="I421" s="227">
        <f t="shared" si="58"/>
        <v>15.895189911651439</v>
      </c>
    </row>
    <row r="422" spans="1:9" s="70" customFormat="1" ht="21">
      <c r="A422" s="118" t="s">
        <v>106</v>
      </c>
      <c r="B422" s="101" t="s">
        <v>533</v>
      </c>
      <c r="C422" s="100" t="s">
        <v>69</v>
      </c>
      <c r="D422" s="100" t="s">
        <v>67</v>
      </c>
      <c r="E422" s="101" t="s">
        <v>107</v>
      </c>
      <c r="F422" s="98"/>
      <c r="G422" s="117">
        <f t="shared" si="63"/>
        <v>1324.3</v>
      </c>
      <c r="H422" s="117">
        <f t="shared" si="63"/>
        <v>210.5</v>
      </c>
      <c r="I422" s="227">
        <f t="shared" si="58"/>
        <v>15.895189911651439</v>
      </c>
    </row>
    <row r="423" spans="1:9" s="70" customFormat="1" ht="12.75">
      <c r="A423" s="118" t="s">
        <v>112</v>
      </c>
      <c r="B423" s="101" t="s">
        <v>533</v>
      </c>
      <c r="C423" s="100" t="s">
        <v>69</v>
      </c>
      <c r="D423" s="100" t="s">
        <v>67</v>
      </c>
      <c r="E423" s="101" t="s">
        <v>113</v>
      </c>
      <c r="F423" s="98"/>
      <c r="G423" s="117">
        <f t="shared" si="63"/>
        <v>1324.3</v>
      </c>
      <c r="H423" s="117">
        <f t="shared" si="63"/>
        <v>210.5</v>
      </c>
      <c r="I423" s="227">
        <f t="shared" si="58"/>
        <v>15.895189911651439</v>
      </c>
    </row>
    <row r="424" spans="1:9" s="70" customFormat="1" ht="12.75">
      <c r="A424" s="118" t="s">
        <v>116</v>
      </c>
      <c r="B424" s="101" t="s">
        <v>533</v>
      </c>
      <c r="C424" s="100" t="s">
        <v>69</v>
      </c>
      <c r="D424" s="100" t="s">
        <v>67</v>
      </c>
      <c r="E424" s="101" t="s">
        <v>117</v>
      </c>
      <c r="F424" s="98"/>
      <c r="G424" s="117">
        <f t="shared" si="63"/>
        <v>1324.3</v>
      </c>
      <c r="H424" s="117">
        <f t="shared" si="63"/>
        <v>210.5</v>
      </c>
      <c r="I424" s="227">
        <f t="shared" si="58"/>
        <v>15.895189911651439</v>
      </c>
    </row>
    <row r="425" spans="1:9" s="70" customFormat="1" ht="21">
      <c r="A425" s="118" t="s">
        <v>668</v>
      </c>
      <c r="B425" s="101" t="s">
        <v>533</v>
      </c>
      <c r="C425" s="100" t="s">
        <v>69</v>
      </c>
      <c r="D425" s="100" t="s">
        <v>67</v>
      </c>
      <c r="E425" s="101" t="s">
        <v>117</v>
      </c>
      <c r="F425" s="98">
        <v>725</v>
      </c>
      <c r="G425" s="117">
        <v>1324.3</v>
      </c>
      <c r="H425" s="117">
        <v>210.5</v>
      </c>
      <c r="I425" s="227">
        <f t="shared" si="58"/>
        <v>15.895189911651439</v>
      </c>
    </row>
    <row r="426" spans="1:9" s="5" customFormat="1" ht="24" customHeight="1">
      <c r="A426" s="121" t="s">
        <v>669</v>
      </c>
      <c r="B426" s="102" t="s">
        <v>535</v>
      </c>
      <c r="C426" s="100"/>
      <c r="D426" s="100"/>
      <c r="E426" s="101"/>
      <c r="F426" s="98"/>
      <c r="G426" s="107">
        <f aca="true" t="shared" si="64" ref="G426:H431">G427</f>
        <v>2516</v>
      </c>
      <c r="H426" s="107">
        <f t="shared" si="64"/>
        <v>741.8</v>
      </c>
      <c r="I426" s="235">
        <f t="shared" si="58"/>
        <v>29.483306836248012</v>
      </c>
    </row>
    <row r="427" spans="1:9" s="5" customFormat="1" ht="12.75">
      <c r="A427" s="114" t="s">
        <v>8</v>
      </c>
      <c r="B427" s="102" t="s">
        <v>535</v>
      </c>
      <c r="C427" s="97" t="s">
        <v>69</v>
      </c>
      <c r="D427" s="97" t="s">
        <v>36</v>
      </c>
      <c r="E427" s="101"/>
      <c r="F427" s="98"/>
      <c r="G427" s="107">
        <f t="shared" si="64"/>
        <v>2516</v>
      </c>
      <c r="H427" s="107">
        <f t="shared" si="64"/>
        <v>741.8</v>
      </c>
      <c r="I427" s="235">
        <f t="shared" si="58"/>
        <v>29.483306836248012</v>
      </c>
    </row>
    <row r="428" spans="1:9" s="5" customFormat="1" ht="12.75">
      <c r="A428" s="115" t="s">
        <v>663</v>
      </c>
      <c r="B428" s="101" t="s">
        <v>535</v>
      </c>
      <c r="C428" s="100" t="s">
        <v>69</v>
      </c>
      <c r="D428" s="100" t="s">
        <v>67</v>
      </c>
      <c r="E428" s="101"/>
      <c r="F428" s="98"/>
      <c r="G428" s="117">
        <f t="shared" si="64"/>
        <v>2516</v>
      </c>
      <c r="H428" s="117">
        <f t="shared" si="64"/>
        <v>741.8</v>
      </c>
      <c r="I428" s="227">
        <f t="shared" si="58"/>
        <v>29.483306836248012</v>
      </c>
    </row>
    <row r="429" spans="1:9" s="5" customFormat="1" ht="21">
      <c r="A429" s="118" t="s">
        <v>106</v>
      </c>
      <c r="B429" s="101" t="s">
        <v>535</v>
      </c>
      <c r="C429" s="100" t="s">
        <v>69</v>
      </c>
      <c r="D429" s="100" t="s">
        <v>67</v>
      </c>
      <c r="E429" s="101" t="s">
        <v>107</v>
      </c>
      <c r="F429" s="98"/>
      <c r="G429" s="117">
        <f>G430</f>
        <v>2516</v>
      </c>
      <c r="H429" s="117">
        <f>H430</f>
        <v>741.8</v>
      </c>
      <c r="I429" s="227">
        <f t="shared" si="58"/>
        <v>29.483306836248012</v>
      </c>
    </row>
    <row r="430" spans="1:9" s="5" customFormat="1" ht="12.75">
      <c r="A430" s="118" t="s">
        <v>112</v>
      </c>
      <c r="B430" s="101" t="s">
        <v>535</v>
      </c>
      <c r="C430" s="100" t="s">
        <v>69</v>
      </c>
      <c r="D430" s="100" t="s">
        <v>67</v>
      </c>
      <c r="E430" s="101" t="s">
        <v>113</v>
      </c>
      <c r="F430" s="98"/>
      <c r="G430" s="117">
        <f t="shared" si="64"/>
        <v>2516</v>
      </c>
      <c r="H430" s="117">
        <f t="shared" si="64"/>
        <v>741.8</v>
      </c>
      <c r="I430" s="227">
        <f t="shared" si="58"/>
        <v>29.483306836248012</v>
      </c>
    </row>
    <row r="431" spans="1:9" s="5" customFormat="1" ht="12.75">
      <c r="A431" s="118" t="s">
        <v>116</v>
      </c>
      <c r="B431" s="101" t="s">
        <v>535</v>
      </c>
      <c r="C431" s="100" t="s">
        <v>69</v>
      </c>
      <c r="D431" s="100" t="s">
        <v>67</v>
      </c>
      <c r="E431" s="101" t="s">
        <v>117</v>
      </c>
      <c r="F431" s="98"/>
      <c r="G431" s="117">
        <f t="shared" si="64"/>
        <v>2516</v>
      </c>
      <c r="H431" s="117">
        <f t="shared" si="64"/>
        <v>741.8</v>
      </c>
      <c r="I431" s="227">
        <f t="shared" si="58"/>
        <v>29.483306836248012</v>
      </c>
    </row>
    <row r="432" spans="1:9" s="5" customFormat="1" ht="13.5" customHeight="1">
      <c r="A432" s="115" t="s">
        <v>157</v>
      </c>
      <c r="B432" s="101" t="s">
        <v>535</v>
      </c>
      <c r="C432" s="100" t="s">
        <v>69</v>
      </c>
      <c r="D432" s="100" t="s">
        <v>67</v>
      </c>
      <c r="E432" s="101" t="s">
        <v>117</v>
      </c>
      <c r="F432" s="98">
        <v>725</v>
      </c>
      <c r="G432" s="117">
        <v>2516</v>
      </c>
      <c r="H432" s="117">
        <v>741.8</v>
      </c>
      <c r="I432" s="227">
        <f t="shared" si="58"/>
        <v>29.483306836248012</v>
      </c>
    </row>
    <row r="433" spans="1:9" s="67" customFormat="1" ht="30.75">
      <c r="A433" s="114" t="s">
        <v>536</v>
      </c>
      <c r="B433" s="95" t="s">
        <v>537</v>
      </c>
      <c r="C433" s="97"/>
      <c r="D433" s="97"/>
      <c r="E433" s="102"/>
      <c r="F433" s="94"/>
      <c r="G433" s="107">
        <f aca="true" t="shared" si="65" ref="G433:H438">G434</f>
        <v>510.9</v>
      </c>
      <c r="H433" s="107">
        <f t="shared" si="65"/>
        <v>183.5</v>
      </c>
      <c r="I433" s="235">
        <f t="shared" si="58"/>
        <v>35.91700919945195</v>
      </c>
    </row>
    <row r="434" spans="1:9" s="67" customFormat="1" ht="12.75">
      <c r="A434" s="114" t="s">
        <v>8</v>
      </c>
      <c r="B434" s="95" t="s">
        <v>537</v>
      </c>
      <c r="C434" s="97" t="s">
        <v>69</v>
      </c>
      <c r="D434" s="97" t="s">
        <v>36</v>
      </c>
      <c r="E434" s="102"/>
      <c r="F434" s="94"/>
      <c r="G434" s="107">
        <f t="shared" si="65"/>
        <v>510.9</v>
      </c>
      <c r="H434" s="107">
        <f t="shared" si="65"/>
        <v>183.5</v>
      </c>
      <c r="I434" s="235">
        <f t="shared" si="58"/>
        <v>35.91700919945195</v>
      </c>
    </row>
    <row r="435" spans="1:9" s="70" customFormat="1" ht="10.5" customHeight="1">
      <c r="A435" s="115" t="s">
        <v>663</v>
      </c>
      <c r="B435" s="99" t="s">
        <v>537</v>
      </c>
      <c r="C435" s="100" t="s">
        <v>69</v>
      </c>
      <c r="D435" s="100" t="s">
        <v>67</v>
      </c>
      <c r="E435" s="101"/>
      <c r="F435" s="98"/>
      <c r="G435" s="117">
        <f t="shared" si="65"/>
        <v>510.9</v>
      </c>
      <c r="H435" s="117">
        <f t="shared" si="65"/>
        <v>183.5</v>
      </c>
      <c r="I435" s="227">
        <f t="shared" si="58"/>
        <v>35.91700919945195</v>
      </c>
    </row>
    <row r="436" spans="1:9" s="70" customFormat="1" ht="21">
      <c r="A436" s="118" t="s">
        <v>106</v>
      </c>
      <c r="B436" s="99" t="s">
        <v>537</v>
      </c>
      <c r="C436" s="100" t="s">
        <v>69</v>
      </c>
      <c r="D436" s="100" t="s">
        <v>67</v>
      </c>
      <c r="E436" s="101" t="s">
        <v>107</v>
      </c>
      <c r="F436" s="98"/>
      <c r="G436" s="117">
        <f t="shared" si="65"/>
        <v>510.9</v>
      </c>
      <c r="H436" s="117">
        <f t="shared" si="65"/>
        <v>183.5</v>
      </c>
      <c r="I436" s="227">
        <f t="shared" si="58"/>
        <v>35.91700919945195</v>
      </c>
    </row>
    <row r="437" spans="1:9" s="70" customFormat="1" ht="12.75">
      <c r="A437" s="118" t="s">
        <v>112</v>
      </c>
      <c r="B437" s="99" t="s">
        <v>537</v>
      </c>
      <c r="C437" s="100" t="s">
        <v>69</v>
      </c>
      <c r="D437" s="100" t="s">
        <v>67</v>
      </c>
      <c r="E437" s="101" t="s">
        <v>113</v>
      </c>
      <c r="F437" s="98"/>
      <c r="G437" s="117">
        <f t="shared" si="65"/>
        <v>510.9</v>
      </c>
      <c r="H437" s="117">
        <f t="shared" si="65"/>
        <v>183.5</v>
      </c>
      <c r="I437" s="227">
        <f t="shared" si="58"/>
        <v>35.91700919945195</v>
      </c>
    </row>
    <row r="438" spans="1:9" s="70" customFormat="1" ht="12.75">
      <c r="A438" s="118" t="s">
        <v>116</v>
      </c>
      <c r="B438" s="99" t="s">
        <v>537</v>
      </c>
      <c r="C438" s="100" t="s">
        <v>69</v>
      </c>
      <c r="D438" s="100" t="s">
        <v>67</v>
      </c>
      <c r="E438" s="101" t="s">
        <v>117</v>
      </c>
      <c r="F438" s="98"/>
      <c r="G438" s="117">
        <f t="shared" si="65"/>
        <v>510.9</v>
      </c>
      <c r="H438" s="117">
        <f t="shared" si="65"/>
        <v>183.5</v>
      </c>
      <c r="I438" s="227">
        <f aca="true" t="shared" si="66" ref="I438:I501">H438/G438*100</f>
        <v>35.91700919945195</v>
      </c>
    </row>
    <row r="439" spans="1:9" s="70" customFormat="1" ht="21">
      <c r="A439" s="118" t="s">
        <v>668</v>
      </c>
      <c r="B439" s="99" t="s">
        <v>537</v>
      </c>
      <c r="C439" s="100" t="s">
        <v>69</v>
      </c>
      <c r="D439" s="100" t="s">
        <v>67</v>
      </c>
      <c r="E439" s="101" t="s">
        <v>117</v>
      </c>
      <c r="F439" s="98">
        <v>725</v>
      </c>
      <c r="G439" s="117">
        <v>510.9</v>
      </c>
      <c r="H439" s="117">
        <v>183.5</v>
      </c>
      <c r="I439" s="227">
        <f t="shared" si="66"/>
        <v>35.91700919945195</v>
      </c>
    </row>
    <row r="440" spans="1:9" s="65" customFormat="1" ht="30">
      <c r="A440" s="121" t="s">
        <v>538</v>
      </c>
      <c r="B440" s="95" t="s">
        <v>539</v>
      </c>
      <c r="C440" s="97"/>
      <c r="D440" s="97"/>
      <c r="E440" s="102"/>
      <c r="F440" s="94"/>
      <c r="G440" s="107">
        <f aca="true" t="shared" si="67" ref="G440:H445">G441</f>
        <v>348</v>
      </c>
      <c r="H440" s="107">
        <f t="shared" si="67"/>
        <v>129.3</v>
      </c>
      <c r="I440" s="235">
        <f t="shared" si="66"/>
        <v>37.15517241379311</v>
      </c>
    </row>
    <row r="441" spans="1:9" s="65" customFormat="1" ht="12.75">
      <c r="A441" s="114" t="s">
        <v>8</v>
      </c>
      <c r="B441" s="95" t="s">
        <v>539</v>
      </c>
      <c r="C441" s="97" t="s">
        <v>69</v>
      </c>
      <c r="D441" s="97" t="s">
        <v>36</v>
      </c>
      <c r="E441" s="102"/>
      <c r="F441" s="94"/>
      <c r="G441" s="107">
        <f t="shared" si="67"/>
        <v>348</v>
      </c>
      <c r="H441" s="107">
        <f t="shared" si="67"/>
        <v>129.3</v>
      </c>
      <c r="I441" s="235">
        <f t="shared" si="66"/>
        <v>37.15517241379311</v>
      </c>
    </row>
    <row r="442" spans="1:9" s="5" customFormat="1" ht="12.75">
      <c r="A442" s="115" t="s">
        <v>663</v>
      </c>
      <c r="B442" s="99" t="s">
        <v>539</v>
      </c>
      <c r="C442" s="100" t="s">
        <v>69</v>
      </c>
      <c r="D442" s="100" t="s">
        <v>67</v>
      </c>
      <c r="E442" s="101"/>
      <c r="F442" s="98"/>
      <c r="G442" s="117">
        <f t="shared" si="67"/>
        <v>348</v>
      </c>
      <c r="H442" s="117">
        <f t="shared" si="67"/>
        <v>129.3</v>
      </c>
      <c r="I442" s="227">
        <f t="shared" si="66"/>
        <v>37.15517241379311</v>
      </c>
    </row>
    <row r="443" spans="1:9" s="5" customFormat="1" ht="21">
      <c r="A443" s="118" t="s">
        <v>106</v>
      </c>
      <c r="B443" s="99" t="s">
        <v>539</v>
      </c>
      <c r="C443" s="100" t="s">
        <v>69</v>
      </c>
      <c r="D443" s="100" t="s">
        <v>67</v>
      </c>
      <c r="E443" s="101" t="s">
        <v>107</v>
      </c>
      <c r="F443" s="98"/>
      <c r="G443" s="117">
        <f t="shared" si="67"/>
        <v>348</v>
      </c>
      <c r="H443" s="117">
        <f t="shared" si="67"/>
        <v>129.3</v>
      </c>
      <c r="I443" s="227">
        <f t="shared" si="66"/>
        <v>37.15517241379311</v>
      </c>
    </row>
    <row r="444" spans="1:9" s="5" customFormat="1" ht="12.75">
      <c r="A444" s="118" t="s">
        <v>112</v>
      </c>
      <c r="B444" s="99" t="s">
        <v>539</v>
      </c>
      <c r="C444" s="100" t="s">
        <v>69</v>
      </c>
      <c r="D444" s="100" t="s">
        <v>67</v>
      </c>
      <c r="E444" s="101" t="s">
        <v>113</v>
      </c>
      <c r="F444" s="98"/>
      <c r="G444" s="117">
        <f t="shared" si="67"/>
        <v>348</v>
      </c>
      <c r="H444" s="117">
        <f t="shared" si="67"/>
        <v>129.3</v>
      </c>
      <c r="I444" s="227">
        <f t="shared" si="66"/>
        <v>37.15517241379311</v>
      </c>
    </row>
    <row r="445" spans="1:9" s="5" customFormat="1" ht="12.75">
      <c r="A445" s="118" t="s">
        <v>116</v>
      </c>
      <c r="B445" s="99" t="s">
        <v>539</v>
      </c>
      <c r="C445" s="100" t="s">
        <v>69</v>
      </c>
      <c r="D445" s="100" t="s">
        <v>67</v>
      </c>
      <c r="E445" s="101" t="s">
        <v>117</v>
      </c>
      <c r="F445" s="98"/>
      <c r="G445" s="117">
        <f t="shared" si="67"/>
        <v>348</v>
      </c>
      <c r="H445" s="117">
        <f t="shared" si="67"/>
        <v>129.3</v>
      </c>
      <c r="I445" s="227">
        <f t="shared" si="66"/>
        <v>37.15517241379311</v>
      </c>
    </row>
    <row r="446" spans="1:9" s="5" customFormat="1" ht="13.5" customHeight="1">
      <c r="A446" s="115" t="s">
        <v>157</v>
      </c>
      <c r="B446" s="99" t="s">
        <v>539</v>
      </c>
      <c r="C446" s="100" t="s">
        <v>69</v>
      </c>
      <c r="D446" s="100" t="s">
        <v>67</v>
      </c>
      <c r="E446" s="101" t="s">
        <v>117</v>
      </c>
      <c r="F446" s="98">
        <v>725</v>
      </c>
      <c r="G446" s="117">
        <v>348</v>
      </c>
      <c r="H446" s="117">
        <v>129.3</v>
      </c>
      <c r="I446" s="227">
        <f t="shared" si="66"/>
        <v>37.15517241379311</v>
      </c>
    </row>
    <row r="447" spans="1:9" s="5" customFormat="1" ht="21">
      <c r="A447" s="114" t="s">
        <v>297</v>
      </c>
      <c r="B447" s="95" t="s">
        <v>336</v>
      </c>
      <c r="C447" s="100"/>
      <c r="D447" s="100"/>
      <c r="E447" s="101"/>
      <c r="F447" s="98"/>
      <c r="G447" s="107">
        <f aca="true" t="shared" si="68" ref="G447:H452">G448</f>
        <v>34.2</v>
      </c>
      <c r="H447" s="107">
        <f t="shared" si="68"/>
        <v>0</v>
      </c>
      <c r="I447" s="235">
        <f t="shared" si="66"/>
        <v>0</v>
      </c>
    </row>
    <row r="448" spans="1:9" s="5" customFormat="1" ht="12.75">
      <c r="A448" s="114" t="s">
        <v>8</v>
      </c>
      <c r="B448" s="95" t="s">
        <v>336</v>
      </c>
      <c r="C448" s="97" t="s">
        <v>69</v>
      </c>
      <c r="D448" s="97" t="s">
        <v>36</v>
      </c>
      <c r="E448" s="101"/>
      <c r="F448" s="98"/>
      <c r="G448" s="117">
        <f t="shared" si="68"/>
        <v>34.2</v>
      </c>
      <c r="H448" s="117">
        <f t="shared" si="68"/>
        <v>0</v>
      </c>
      <c r="I448" s="227">
        <f t="shared" si="66"/>
        <v>0</v>
      </c>
    </row>
    <row r="449" spans="1:9" s="5" customFormat="1" ht="12.75">
      <c r="A449" s="115" t="s">
        <v>663</v>
      </c>
      <c r="B449" s="99" t="s">
        <v>336</v>
      </c>
      <c r="C449" s="100" t="s">
        <v>69</v>
      </c>
      <c r="D449" s="100" t="s">
        <v>67</v>
      </c>
      <c r="E449" s="101"/>
      <c r="F449" s="98"/>
      <c r="G449" s="117">
        <f t="shared" si="68"/>
        <v>34.2</v>
      </c>
      <c r="H449" s="117">
        <f t="shared" si="68"/>
        <v>0</v>
      </c>
      <c r="I449" s="227">
        <f t="shared" si="66"/>
        <v>0</v>
      </c>
    </row>
    <row r="450" spans="1:9" s="5" customFormat="1" ht="21">
      <c r="A450" s="118" t="s">
        <v>106</v>
      </c>
      <c r="B450" s="99" t="s">
        <v>336</v>
      </c>
      <c r="C450" s="100" t="s">
        <v>69</v>
      </c>
      <c r="D450" s="100" t="s">
        <v>67</v>
      </c>
      <c r="E450" s="101" t="s">
        <v>107</v>
      </c>
      <c r="F450" s="98"/>
      <c r="G450" s="117">
        <f t="shared" si="68"/>
        <v>34.2</v>
      </c>
      <c r="H450" s="117">
        <f t="shared" si="68"/>
        <v>0</v>
      </c>
      <c r="I450" s="227">
        <f t="shared" si="66"/>
        <v>0</v>
      </c>
    </row>
    <row r="451" spans="1:9" s="5" customFormat="1" ht="12.75">
      <c r="A451" s="118" t="s">
        <v>112</v>
      </c>
      <c r="B451" s="99" t="s">
        <v>336</v>
      </c>
      <c r="C451" s="100" t="s">
        <v>69</v>
      </c>
      <c r="D451" s="100" t="s">
        <v>67</v>
      </c>
      <c r="E451" s="101" t="s">
        <v>113</v>
      </c>
      <c r="F451" s="98"/>
      <c r="G451" s="117">
        <f t="shared" si="68"/>
        <v>34.2</v>
      </c>
      <c r="H451" s="117">
        <f t="shared" si="68"/>
        <v>0</v>
      </c>
      <c r="I451" s="227">
        <f t="shared" si="66"/>
        <v>0</v>
      </c>
    </row>
    <row r="452" spans="1:9" s="5" customFormat="1" ht="12.75">
      <c r="A452" s="118" t="s">
        <v>116</v>
      </c>
      <c r="B452" s="99" t="s">
        <v>336</v>
      </c>
      <c r="C452" s="100" t="s">
        <v>69</v>
      </c>
      <c r="D452" s="100" t="s">
        <v>67</v>
      </c>
      <c r="E452" s="101" t="s">
        <v>117</v>
      </c>
      <c r="F452" s="98"/>
      <c r="G452" s="117">
        <f t="shared" si="68"/>
        <v>34.2</v>
      </c>
      <c r="H452" s="117">
        <f t="shared" si="68"/>
        <v>0</v>
      </c>
      <c r="I452" s="227">
        <f t="shared" si="66"/>
        <v>0</v>
      </c>
    </row>
    <row r="453" spans="1:9" s="5" customFormat="1" ht="13.5" customHeight="1">
      <c r="A453" s="115" t="s">
        <v>157</v>
      </c>
      <c r="B453" s="99" t="s">
        <v>336</v>
      </c>
      <c r="C453" s="100" t="s">
        <v>69</v>
      </c>
      <c r="D453" s="100" t="s">
        <v>67</v>
      </c>
      <c r="E453" s="101" t="s">
        <v>117</v>
      </c>
      <c r="F453" s="98">
        <v>725</v>
      </c>
      <c r="G453" s="117">
        <v>34.2</v>
      </c>
      <c r="H453" s="117">
        <v>0</v>
      </c>
      <c r="I453" s="227">
        <f t="shared" si="66"/>
        <v>0</v>
      </c>
    </row>
    <row r="454" spans="1:9" s="5" customFormat="1" ht="28.5" customHeight="1">
      <c r="A454" s="114" t="s">
        <v>447</v>
      </c>
      <c r="B454" s="95" t="s">
        <v>176</v>
      </c>
      <c r="C454" s="100"/>
      <c r="D454" s="100"/>
      <c r="E454" s="98"/>
      <c r="F454" s="98"/>
      <c r="G454" s="107">
        <f>G457</f>
        <v>100</v>
      </c>
      <c r="H454" s="107">
        <f>H457</f>
        <v>0</v>
      </c>
      <c r="I454" s="235">
        <f t="shared" si="66"/>
        <v>0</v>
      </c>
    </row>
    <row r="455" spans="1:9" s="5" customFormat="1" ht="33" customHeight="1">
      <c r="A455" s="114" t="s">
        <v>267</v>
      </c>
      <c r="B455" s="95" t="s">
        <v>329</v>
      </c>
      <c r="C455" s="100"/>
      <c r="D455" s="100"/>
      <c r="E455" s="98"/>
      <c r="F455" s="98"/>
      <c r="G455" s="107">
        <f aca="true" t="shared" si="69" ref="G455:H461">G456</f>
        <v>100</v>
      </c>
      <c r="H455" s="107">
        <f t="shared" si="69"/>
        <v>0</v>
      </c>
      <c r="I455" s="235">
        <f t="shared" si="66"/>
        <v>0</v>
      </c>
    </row>
    <row r="456" spans="1:9" s="54" customFormat="1" ht="22.5" customHeight="1">
      <c r="A456" s="114" t="s">
        <v>448</v>
      </c>
      <c r="B456" s="95" t="s">
        <v>449</v>
      </c>
      <c r="C456" s="97"/>
      <c r="D456" s="97"/>
      <c r="E456" s="94"/>
      <c r="F456" s="94"/>
      <c r="G456" s="107">
        <f t="shared" si="69"/>
        <v>100</v>
      </c>
      <c r="H456" s="107">
        <f t="shared" si="69"/>
        <v>0</v>
      </c>
      <c r="I456" s="235">
        <f t="shared" si="66"/>
        <v>0</v>
      </c>
    </row>
    <row r="457" spans="1:9" s="5" customFormat="1" ht="12.75">
      <c r="A457" s="114" t="s">
        <v>5</v>
      </c>
      <c r="B457" s="95" t="s">
        <v>449</v>
      </c>
      <c r="C457" s="97" t="s">
        <v>68</v>
      </c>
      <c r="D457" s="97" t="s">
        <v>36</v>
      </c>
      <c r="E457" s="98"/>
      <c r="F457" s="98"/>
      <c r="G457" s="117">
        <f t="shared" si="69"/>
        <v>100</v>
      </c>
      <c r="H457" s="117">
        <f t="shared" si="69"/>
        <v>0</v>
      </c>
      <c r="I457" s="227">
        <f t="shared" si="66"/>
        <v>0</v>
      </c>
    </row>
    <row r="458" spans="1:9" s="5" customFormat="1" ht="12.75">
      <c r="A458" s="115" t="s">
        <v>7</v>
      </c>
      <c r="B458" s="99" t="s">
        <v>449</v>
      </c>
      <c r="C458" s="100" t="s">
        <v>68</v>
      </c>
      <c r="D458" s="100" t="s">
        <v>78</v>
      </c>
      <c r="E458" s="98"/>
      <c r="F458" s="98"/>
      <c r="G458" s="117">
        <f t="shared" si="69"/>
        <v>100</v>
      </c>
      <c r="H458" s="117">
        <f t="shared" si="69"/>
        <v>0</v>
      </c>
      <c r="I458" s="227">
        <f t="shared" si="66"/>
        <v>0</v>
      </c>
    </row>
    <row r="459" spans="1:9" s="5" customFormat="1" ht="12.75">
      <c r="A459" s="118" t="s">
        <v>129</v>
      </c>
      <c r="B459" s="99" t="s">
        <v>449</v>
      </c>
      <c r="C459" s="100" t="s">
        <v>68</v>
      </c>
      <c r="D459" s="100" t="s">
        <v>78</v>
      </c>
      <c r="E459" s="101" t="s">
        <v>130</v>
      </c>
      <c r="F459" s="98"/>
      <c r="G459" s="117">
        <f t="shared" si="69"/>
        <v>100</v>
      </c>
      <c r="H459" s="117">
        <f t="shared" si="69"/>
        <v>0</v>
      </c>
      <c r="I459" s="227">
        <f t="shared" si="66"/>
        <v>0</v>
      </c>
    </row>
    <row r="460" spans="1:9" s="5" customFormat="1" ht="30.75">
      <c r="A460" s="118" t="s">
        <v>165</v>
      </c>
      <c r="B460" s="99" t="s">
        <v>449</v>
      </c>
      <c r="C460" s="100" t="s">
        <v>68</v>
      </c>
      <c r="D460" s="100" t="s">
        <v>78</v>
      </c>
      <c r="E460" s="101" t="s">
        <v>131</v>
      </c>
      <c r="F460" s="98"/>
      <c r="G460" s="117">
        <f t="shared" si="69"/>
        <v>100</v>
      </c>
      <c r="H460" s="117">
        <f t="shared" si="69"/>
        <v>0</v>
      </c>
      <c r="I460" s="227">
        <f t="shared" si="66"/>
        <v>0</v>
      </c>
    </row>
    <row r="461" spans="1:9" s="71" customFormat="1" ht="33" customHeight="1">
      <c r="A461" s="118" t="s">
        <v>621</v>
      </c>
      <c r="B461" s="99" t="s">
        <v>449</v>
      </c>
      <c r="C461" s="100" t="s">
        <v>68</v>
      </c>
      <c r="D461" s="100" t="s">
        <v>78</v>
      </c>
      <c r="E461" s="101" t="s">
        <v>620</v>
      </c>
      <c r="F461" s="98"/>
      <c r="G461" s="117">
        <f t="shared" si="69"/>
        <v>100</v>
      </c>
      <c r="H461" s="117">
        <f t="shared" si="69"/>
        <v>0</v>
      </c>
      <c r="I461" s="227">
        <f t="shared" si="66"/>
        <v>0</v>
      </c>
    </row>
    <row r="462" spans="1:9" s="5" customFormat="1" ht="12.75">
      <c r="A462" s="119" t="s">
        <v>154</v>
      </c>
      <c r="B462" s="99" t="s">
        <v>449</v>
      </c>
      <c r="C462" s="100" t="s">
        <v>68</v>
      </c>
      <c r="D462" s="100" t="s">
        <v>78</v>
      </c>
      <c r="E462" s="101" t="s">
        <v>620</v>
      </c>
      <c r="F462" s="98">
        <v>721</v>
      </c>
      <c r="G462" s="117">
        <v>100</v>
      </c>
      <c r="H462" s="117">
        <v>0</v>
      </c>
      <c r="I462" s="227">
        <f t="shared" si="66"/>
        <v>0</v>
      </c>
    </row>
    <row r="463" spans="1:9" s="5" customFormat="1" ht="21">
      <c r="A463" s="114" t="s">
        <v>488</v>
      </c>
      <c r="B463" s="95" t="s">
        <v>174</v>
      </c>
      <c r="C463" s="97"/>
      <c r="D463" s="97"/>
      <c r="E463" s="94"/>
      <c r="F463" s="94"/>
      <c r="G463" s="107">
        <f aca="true" t="shared" si="70" ref="G463:H468">G464</f>
        <v>500</v>
      </c>
      <c r="H463" s="107">
        <f t="shared" si="70"/>
        <v>0</v>
      </c>
      <c r="I463" s="235">
        <f t="shared" si="66"/>
        <v>0</v>
      </c>
    </row>
    <row r="464" spans="1:9" s="5" customFormat="1" ht="23.25" customHeight="1">
      <c r="A464" s="114" t="s">
        <v>252</v>
      </c>
      <c r="B464" s="95" t="s">
        <v>327</v>
      </c>
      <c r="C464" s="97"/>
      <c r="D464" s="97"/>
      <c r="E464" s="94"/>
      <c r="F464" s="94"/>
      <c r="G464" s="107">
        <f t="shared" si="70"/>
        <v>500</v>
      </c>
      <c r="H464" s="107">
        <f t="shared" si="70"/>
        <v>0</v>
      </c>
      <c r="I464" s="235">
        <f t="shared" si="66"/>
        <v>0</v>
      </c>
    </row>
    <row r="465" spans="1:9" s="5" customFormat="1" ht="21" customHeight="1">
      <c r="A465" s="114" t="s">
        <v>173</v>
      </c>
      <c r="B465" s="95" t="s">
        <v>328</v>
      </c>
      <c r="C465" s="97"/>
      <c r="D465" s="97"/>
      <c r="E465" s="94"/>
      <c r="F465" s="94"/>
      <c r="G465" s="107">
        <f t="shared" si="70"/>
        <v>500</v>
      </c>
      <c r="H465" s="107">
        <f t="shared" si="70"/>
        <v>0</v>
      </c>
      <c r="I465" s="235">
        <f t="shared" si="66"/>
        <v>0</v>
      </c>
    </row>
    <row r="466" spans="1:9" s="5" customFormat="1" ht="12.75">
      <c r="A466" s="114" t="s">
        <v>5</v>
      </c>
      <c r="B466" s="95" t="s">
        <v>328</v>
      </c>
      <c r="C466" s="97" t="s">
        <v>68</v>
      </c>
      <c r="D466" s="97" t="s">
        <v>36</v>
      </c>
      <c r="E466" s="94"/>
      <c r="F466" s="94"/>
      <c r="G466" s="107">
        <f t="shared" si="70"/>
        <v>500</v>
      </c>
      <c r="H466" s="107">
        <f t="shared" si="70"/>
        <v>0</v>
      </c>
      <c r="I466" s="235">
        <f t="shared" si="66"/>
        <v>0</v>
      </c>
    </row>
    <row r="467" spans="1:9" s="5" customFormat="1" ht="12.75">
      <c r="A467" s="115" t="s">
        <v>80</v>
      </c>
      <c r="B467" s="99" t="s">
        <v>328</v>
      </c>
      <c r="C467" s="100" t="s">
        <v>68</v>
      </c>
      <c r="D467" s="100" t="s">
        <v>72</v>
      </c>
      <c r="E467" s="98"/>
      <c r="F467" s="98"/>
      <c r="G467" s="117">
        <f t="shared" si="70"/>
        <v>500</v>
      </c>
      <c r="H467" s="117">
        <f t="shared" si="70"/>
        <v>0</v>
      </c>
      <c r="I467" s="227">
        <f t="shared" si="66"/>
        <v>0</v>
      </c>
    </row>
    <row r="468" spans="1:9" s="5" customFormat="1" ht="12.75">
      <c r="A468" s="118" t="s">
        <v>129</v>
      </c>
      <c r="B468" s="99" t="s">
        <v>328</v>
      </c>
      <c r="C468" s="100" t="s">
        <v>68</v>
      </c>
      <c r="D468" s="100" t="s">
        <v>72</v>
      </c>
      <c r="E468" s="101" t="s">
        <v>130</v>
      </c>
      <c r="F468" s="98"/>
      <c r="G468" s="117">
        <f t="shared" si="70"/>
        <v>500</v>
      </c>
      <c r="H468" s="117">
        <f t="shared" si="70"/>
        <v>0</v>
      </c>
      <c r="I468" s="227">
        <f t="shared" si="66"/>
        <v>0</v>
      </c>
    </row>
    <row r="469" spans="1:9" s="5" customFormat="1" ht="30.75">
      <c r="A469" s="118" t="s">
        <v>165</v>
      </c>
      <c r="B469" s="99" t="s">
        <v>328</v>
      </c>
      <c r="C469" s="100" t="s">
        <v>68</v>
      </c>
      <c r="D469" s="100" t="s">
        <v>72</v>
      </c>
      <c r="E469" s="101" t="s">
        <v>131</v>
      </c>
      <c r="F469" s="98"/>
      <c r="G469" s="117">
        <f>G470</f>
        <v>500</v>
      </c>
      <c r="H469" s="117">
        <f>H470</f>
        <v>0</v>
      </c>
      <c r="I469" s="227">
        <f t="shared" si="66"/>
        <v>0</v>
      </c>
    </row>
    <row r="470" spans="1:9" s="71" customFormat="1" ht="33" customHeight="1">
      <c r="A470" s="118" t="s">
        <v>621</v>
      </c>
      <c r="B470" s="99" t="s">
        <v>328</v>
      </c>
      <c r="C470" s="100" t="s">
        <v>68</v>
      </c>
      <c r="D470" s="100" t="s">
        <v>72</v>
      </c>
      <c r="E470" s="101" t="s">
        <v>620</v>
      </c>
      <c r="F470" s="98"/>
      <c r="G470" s="117">
        <f>G471</f>
        <v>500</v>
      </c>
      <c r="H470" s="117">
        <f>H471</f>
        <v>0</v>
      </c>
      <c r="I470" s="227">
        <f t="shared" si="66"/>
        <v>0</v>
      </c>
    </row>
    <row r="471" spans="1:9" s="5" customFormat="1" ht="20.25">
      <c r="A471" s="119" t="s">
        <v>168</v>
      </c>
      <c r="B471" s="99" t="s">
        <v>328</v>
      </c>
      <c r="C471" s="100" t="s">
        <v>68</v>
      </c>
      <c r="D471" s="100" t="s">
        <v>72</v>
      </c>
      <c r="E471" s="101" t="s">
        <v>620</v>
      </c>
      <c r="F471" s="98">
        <v>724</v>
      </c>
      <c r="G471" s="117">
        <v>500</v>
      </c>
      <c r="H471" s="117">
        <v>0</v>
      </c>
      <c r="I471" s="227">
        <f t="shared" si="66"/>
        <v>0</v>
      </c>
    </row>
    <row r="472" spans="1:9" s="5" customFormat="1" ht="21">
      <c r="A472" s="114" t="s">
        <v>523</v>
      </c>
      <c r="B472" s="95" t="s">
        <v>183</v>
      </c>
      <c r="C472" s="100"/>
      <c r="D472" s="100"/>
      <c r="E472" s="98"/>
      <c r="F472" s="98"/>
      <c r="G472" s="107">
        <f>G473</f>
        <v>3263.2</v>
      </c>
      <c r="H472" s="107">
        <f>H473</f>
        <v>1830.2000000000003</v>
      </c>
      <c r="I472" s="235">
        <f t="shared" si="66"/>
        <v>56.08605050257417</v>
      </c>
    </row>
    <row r="473" spans="1:9" s="5" customFormat="1" ht="30.75">
      <c r="A473" s="114" t="s">
        <v>256</v>
      </c>
      <c r="B473" s="95" t="s">
        <v>332</v>
      </c>
      <c r="C473" s="100"/>
      <c r="D473" s="100"/>
      <c r="E473" s="98"/>
      <c r="F473" s="98"/>
      <c r="G473" s="107">
        <f>G474+G504+G528+G546+G563+G592</f>
        <v>3263.2</v>
      </c>
      <c r="H473" s="107">
        <f>H474+H504+H528+H546+H563+H592</f>
        <v>1830.2000000000003</v>
      </c>
      <c r="I473" s="235">
        <f t="shared" si="66"/>
        <v>56.08605050257417</v>
      </c>
    </row>
    <row r="474" spans="1:9" s="5" customFormat="1" ht="21">
      <c r="A474" s="114" t="s">
        <v>182</v>
      </c>
      <c r="B474" s="95" t="s">
        <v>333</v>
      </c>
      <c r="C474" s="100"/>
      <c r="D474" s="100"/>
      <c r="E474" s="98"/>
      <c r="F474" s="98"/>
      <c r="G474" s="107">
        <f>G475+G492+G498</f>
        <v>1920.8000000000002</v>
      </c>
      <c r="H474" s="107">
        <f>H475+H492+H498</f>
        <v>1509.4</v>
      </c>
      <c r="I474" s="235">
        <f t="shared" si="66"/>
        <v>78.58184089962515</v>
      </c>
    </row>
    <row r="475" spans="1:9" s="5" customFormat="1" ht="12.75">
      <c r="A475" s="114" t="s">
        <v>8</v>
      </c>
      <c r="B475" s="95" t="s">
        <v>333</v>
      </c>
      <c r="C475" s="97" t="s">
        <v>69</v>
      </c>
      <c r="D475" s="97" t="s">
        <v>36</v>
      </c>
      <c r="E475" s="98"/>
      <c r="F475" s="98"/>
      <c r="G475" s="107">
        <f>G476+G481+G486</f>
        <v>1485.8000000000002</v>
      </c>
      <c r="H475" s="107">
        <f>H476+H481+H486</f>
        <v>1303.3</v>
      </c>
      <c r="I475" s="235">
        <f t="shared" si="66"/>
        <v>87.71705478530083</v>
      </c>
    </row>
    <row r="476" spans="1:9" s="5" customFormat="1" ht="12.75">
      <c r="A476" s="115" t="s">
        <v>9</v>
      </c>
      <c r="B476" s="99" t="s">
        <v>333</v>
      </c>
      <c r="C476" s="100" t="s">
        <v>69</v>
      </c>
      <c r="D476" s="100" t="s">
        <v>66</v>
      </c>
      <c r="E476" s="98"/>
      <c r="F476" s="98"/>
      <c r="G476" s="117">
        <f aca="true" t="shared" si="71" ref="G476:H479">G477</f>
        <v>360.6</v>
      </c>
      <c r="H476" s="117">
        <f t="shared" si="71"/>
        <v>248.4</v>
      </c>
      <c r="I476" s="227">
        <f t="shared" si="66"/>
        <v>68.88519134775373</v>
      </c>
    </row>
    <row r="477" spans="1:9" s="5" customFormat="1" ht="21">
      <c r="A477" s="118" t="s">
        <v>106</v>
      </c>
      <c r="B477" s="99" t="s">
        <v>333</v>
      </c>
      <c r="C477" s="100" t="s">
        <v>69</v>
      </c>
      <c r="D477" s="100" t="s">
        <v>66</v>
      </c>
      <c r="E477" s="101" t="s">
        <v>107</v>
      </c>
      <c r="F477" s="98"/>
      <c r="G477" s="117">
        <f t="shared" si="71"/>
        <v>360.6</v>
      </c>
      <c r="H477" s="117">
        <f t="shared" si="71"/>
        <v>248.4</v>
      </c>
      <c r="I477" s="227">
        <f t="shared" si="66"/>
        <v>68.88519134775373</v>
      </c>
    </row>
    <row r="478" spans="1:9" s="5" customFormat="1" ht="12.75">
      <c r="A478" s="118" t="s">
        <v>112</v>
      </c>
      <c r="B478" s="99" t="s">
        <v>333</v>
      </c>
      <c r="C478" s="100" t="s">
        <v>69</v>
      </c>
      <c r="D478" s="100" t="s">
        <v>66</v>
      </c>
      <c r="E478" s="101" t="s">
        <v>113</v>
      </c>
      <c r="F478" s="98"/>
      <c r="G478" s="117">
        <f t="shared" si="71"/>
        <v>360.6</v>
      </c>
      <c r="H478" s="117">
        <f t="shared" si="71"/>
        <v>248.4</v>
      </c>
      <c r="I478" s="227">
        <f t="shared" si="66"/>
        <v>68.88519134775373</v>
      </c>
    </row>
    <row r="479" spans="1:9" s="5" customFormat="1" ht="12.75">
      <c r="A479" s="118" t="s">
        <v>116</v>
      </c>
      <c r="B479" s="99" t="s">
        <v>333</v>
      </c>
      <c r="C479" s="100" t="s">
        <v>69</v>
      </c>
      <c r="D479" s="100" t="s">
        <v>66</v>
      </c>
      <c r="E479" s="101" t="s">
        <v>117</v>
      </c>
      <c r="F479" s="98"/>
      <c r="G479" s="117">
        <f t="shared" si="71"/>
        <v>360.6</v>
      </c>
      <c r="H479" s="117">
        <f t="shared" si="71"/>
        <v>248.4</v>
      </c>
      <c r="I479" s="227">
        <f t="shared" si="66"/>
        <v>68.88519134775373</v>
      </c>
    </row>
    <row r="480" spans="1:9" s="5" customFormat="1" ht="12" customHeight="1">
      <c r="A480" s="115" t="s">
        <v>157</v>
      </c>
      <c r="B480" s="99" t="s">
        <v>333</v>
      </c>
      <c r="C480" s="100" t="s">
        <v>69</v>
      </c>
      <c r="D480" s="100" t="s">
        <v>66</v>
      </c>
      <c r="E480" s="101" t="s">
        <v>117</v>
      </c>
      <c r="F480" s="98">
        <v>725</v>
      </c>
      <c r="G480" s="117">
        <v>360.6</v>
      </c>
      <c r="H480" s="117">
        <v>248.4</v>
      </c>
      <c r="I480" s="227">
        <f t="shared" si="66"/>
        <v>68.88519134775373</v>
      </c>
    </row>
    <row r="481" spans="1:9" s="5" customFormat="1" ht="12.75">
      <c r="A481" s="115" t="s">
        <v>663</v>
      </c>
      <c r="B481" s="99" t="s">
        <v>333</v>
      </c>
      <c r="C481" s="100" t="s">
        <v>69</v>
      </c>
      <c r="D481" s="100" t="s">
        <v>67</v>
      </c>
      <c r="E481" s="98"/>
      <c r="F481" s="98"/>
      <c r="G481" s="117">
        <f aca="true" t="shared" si="72" ref="G481:H484">G482</f>
        <v>774.2</v>
      </c>
      <c r="H481" s="117">
        <f t="shared" si="72"/>
        <v>772.3</v>
      </c>
      <c r="I481" s="227">
        <f t="shared" si="66"/>
        <v>99.75458537845516</v>
      </c>
    </row>
    <row r="482" spans="1:9" s="5" customFormat="1" ht="21">
      <c r="A482" s="118" t="s">
        <v>106</v>
      </c>
      <c r="B482" s="99" t="s">
        <v>333</v>
      </c>
      <c r="C482" s="100" t="s">
        <v>69</v>
      </c>
      <c r="D482" s="100" t="s">
        <v>67</v>
      </c>
      <c r="E482" s="101" t="s">
        <v>107</v>
      </c>
      <c r="F482" s="98"/>
      <c r="G482" s="117">
        <f t="shared" si="72"/>
        <v>774.2</v>
      </c>
      <c r="H482" s="117">
        <f t="shared" si="72"/>
        <v>772.3</v>
      </c>
      <c r="I482" s="227">
        <f t="shared" si="66"/>
        <v>99.75458537845516</v>
      </c>
    </row>
    <row r="483" spans="1:9" s="5" customFormat="1" ht="12.75">
      <c r="A483" s="118" t="s">
        <v>112</v>
      </c>
      <c r="B483" s="99" t="s">
        <v>333</v>
      </c>
      <c r="C483" s="100" t="s">
        <v>69</v>
      </c>
      <c r="D483" s="100" t="s">
        <v>67</v>
      </c>
      <c r="E483" s="101" t="s">
        <v>113</v>
      </c>
      <c r="F483" s="98"/>
      <c r="G483" s="117">
        <f t="shared" si="72"/>
        <v>774.2</v>
      </c>
      <c r="H483" s="117">
        <f t="shared" si="72"/>
        <v>772.3</v>
      </c>
      <c r="I483" s="227">
        <f t="shared" si="66"/>
        <v>99.75458537845516</v>
      </c>
    </row>
    <row r="484" spans="1:9" s="5" customFormat="1" ht="12.75">
      <c r="A484" s="118" t="s">
        <v>116</v>
      </c>
      <c r="B484" s="99" t="s">
        <v>333</v>
      </c>
      <c r="C484" s="100" t="s">
        <v>69</v>
      </c>
      <c r="D484" s="100" t="s">
        <v>67</v>
      </c>
      <c r="E484" s="101" t="s">
        <v>117</v>
      </c>
      <c r="F484" s="98"/>
      <c r="G484" s="117">
        <f t="shared" si="72"/>
        <v>774.2</v>
      </c>
      <c r="H484" s="117">
        <f t="shared" si="72"/>
        <v>772.3</v>
      </c>
      <c r="I484" s="227">
        <f t="shared" si="66"/>
        <v>99.75458537845516</v>
      </c>
    </row>
    <row r="485" spans="1:9" s="5" customFormat="1" ht="11.25" customHeight="1">
      <c r="A485" s="115" t="s">
        <v>157</v>
      </c>
      <c r="B485" s="99" t="s">
        <v>333</v>
      </c>
      <c r="C485" s="100" t="s">
        <v>69</v>
      </c>
      <c r="D485" s="100" t="s">
        <v>67</v>
      </c>
      <c r="E485" s="101" t="s">
        <v>117</v>
      </c>
      <c r="F485" s="98">
        <v>725</v>
      </c>
      <c r="G485" s="117">
        <f>980.2-206</f>
        <v>774.2</v>
      </c>
      <c r="H485" s="117">
        <v>772.3</v>
      </c>
      <c r="I485" s="227">
        <f t="shared" si="66"/>
        <v>99.75458537845516</v>
      </c>
    </row>
    <row r="486" spans="1:9" s="71" customFormat="1" ht="12.75">
      <c r="A486" s="115" t="s">
        <v>540</v>
      </c>
      <c r="B486" s="99" t="s">
        <v>333</v>
      </c>
      <c r="C486" s="100" t="s">
        <v>69</v>
      </c>
      <c r="D486" s="100" t="s">
        <v>70</v>
      </c>
      <c r="E486" s="101"/>
      <c r="F486" s="98"/>
      <c r="G486" s="117">
        <f aca="true" t="shared" si="73" ref="G486:H488">G487</f>
        <v>351</v>
      </c>
      <c r="H486" s="117">
        <f t="shared" si="73"/>
        <v>282.6</v>
      </c>
      <c r="I486" s="227">
        <f t="shared" si="66"/>
        <v>80.51282051282051</v>
      </c>
    </row>
    <row r="487" spans="1:9" s="71" customFormat="1" ht="21">
      <c r="A487" s="118" t="s">
        <v>106</v>
      </c>
      <c r="B487" s="99" t="s">
        <v>333</v>
      </c>
      <c r="C487" s="100" t="s">
        <v>69</v>
      </c>
      <c r="D487" s="100" t="s">
        <v>70</v>
      </c>
      <c r="E487" s="101" t="s">
        <v>107</v>
      </c>
      <c r="F487" s="98"/>
      <c r="G487" s="117">
        <f t="shared" si="73"/>
        <v>351</v>
      </c>
      <c r="H487" s="117">
        <f t="shared" si="73"/>
        <v>282.6</v>
      </c>
      <c r="I487" s="227">
        <f t="shared" si="66"/>
        <v>80.51282051282051</v>
      </c>
    </row>
    <row r="488" spans="1:9" s="71" customFormat="1" ht="12.75">
      <c r="A488" s="118" t="s">
        <v>112</v>
      </c>
      <c r="B488" s="99" t="s">
        <v>333</v>
      </c>
      <c r="C488" s="100" t="s">
        <v>69</v>
      </c>
      <c r="D488" s="100" t="s">
        <v>70</v>
      </c>
      <c r="E488" s="101" t="s">
        <v>113</v>
      </c>
      <c r="F488" s="98"/>
      <c r="G488" s="117">
        <f t="shared" si="73"/>
        <v>351</v>
      </c>
      <c r="H488" s="117">
        <f t="shared" si="73"/>
        <v>282.6</v>
      </c>
      <c r="I488" s="227">
        <f t="shared" si="66"/>
        <v>80.51282051282051</v>
      </c>
    </row>
    <row r="489" spans="1:9" s="71" customFormat="1" ht="12.75">
      <c r="A489" s="118" t="s">
        <v>116</v>
      </c>
      <c r="B489" s="99" t="s">
        <v>333</v>
      </c>
      <c r="C489" s="100" t="s">
        <v>69</v>
      </c>
      <c r="D489" s="100" t="s">
        <v>70</v>
      </c>
      <c r="E489" s="101" t="s">
        <v>117</v>
      </c>
      <c r="F489" s="98"/>
      <c r="G489" s="117">
        <f>G490+G491</f>
        <v>351</v>
      </c>
      <c r="H489" s="117">
        <f>H490+H491</f>
        <v>282.6</v>
      </c>
      <c r="I489" s="227">
        <f t="shared" si="66"/>
        <v>80.51282051282051</v>
      </c>
    </row>
    <row r="490" spans="1:9" s="71" customFormat="1" ht="10.5" customHeight="1">
      <c r="A490" s="115" t="s">
        <v>157</v>
      </c>
      <c r="B490" s="99" t="s">
        <v>333</v>
      </c>
      <c r="C490" s="100" t="s">
        <v>69</v>
      </c>
      <c r="D490" s="100" t="s">
        <v>70</v>
      </c>
      <c r="E490" s="101" t="s">
        <v>117</v>
      </c>
      <c r="F490" s="98">
        <v>725</v>
      </c>
      <c r="G490" s="117">
        <v>206</v>
      </c>
      <c r="H490" s="117">
        <v>201.7</v>
      </c>
      <c r="I490" s="227">
        <f t="shared" si="66"/>
        <v>97.9126213592233</v>
      </c>
    </row>
    <row r="491" spans="1:9" s="5" customFormat="1" ht="21">
      <c r="A491" s="115" t="s">
        <v>158</v>
      </c>
      <c r="B491" s="99" t="s">
        <v>333</v>
      </c>
      <c r="C491" s="100" t="s">
        <v>69</v>
      </c>
      <c r="D491" s="100" t="s">
        <v>70</v>
      </c>
      <c r="E491" s="101" t="s">
        <v>117</v>
      </c>
      <c r="F491" s="98">
        <v>726</v>
      </c>
      <c r="G491" s="117">
        <v>145</v>
      </c>
      <c r="H491" s="117">
        <v>80.9</v>
      </c>
      <c r="I491" s="227">
        <f t="shared" si="66"/>
        <v>55.79310344827587</v>
      </c>
    </row>
    <row r="492" spans="1:9" s="5" customFormat="1" ht="12.75">
      <c r="A492" s="114" t="s">
        <v>661</v>
      </c>
      <c r="B492" s="95" t="s">
        <v>333</v>
      </c>
      <c r="C492" s="97" t="s">
        <v>73</v>
      </c>
      <c r="D492" s="97" t="s">
        <v>36</v>
      </c>
      <c r="E492" s="94"/>
      <c r="F492" s="94"/>
      <c r="G492" s="107">
        <f aca="true" t="shared" si="74" ref="G492:H496">G493</f>
        <v>275</v>
      </c>
      <c r="H492" s="107">
        <f t="shared" si="74"/>
        <v>112.7</v>
      </c>
      <c r="I492" s="235">
        <f t="shared" si="66"/>
        <v>40.98181818181818</v>
      </c>
    </row>
    <row r="493" spans="1:9" s="5" customFormat="1" ht="12.75">
      <c r="A493" s="115" t="s">
        <v>12</v>
      </c>
      <c r="B493" s="99" t="s">
        <v>333</v>
      </c>
      <c r="C493" s="100" t="s">
        <v>73</v>
      </c>
      <c r="D493" s="100" t="s">
        <v>66</v>
      </c>
      <c r="E493" s="98"/>
      <c r="F493" s="98"/>
      <c r="G493" s="117">
        <f t="shared" si="74"/>
        <v>275</v>
      </c>
      <c r="H493" s="117">
        <f t="shared" si="74"/>
        <v>112.7</v>
      </c>
      <c r="I493" s="227">
        <f t="shared" si="66"/>
        <v>40.98181818181818</v>
      </c>
    </row>
    <row r="494" spans="1:9" s="5" customFormat="1" ht="21">
      <c r="A494" s="118" t="s">
        <v>106</v>
      </c>
      <c r="B494" s="99" t="s">
        <v>333</v>
      </c>
      <c r="C494" s="100" t="s">
        <v>73</v>
      </c>
      <c r="D494" s="100" t="s">
        <v>66</v>
      </c>
      <c r="E494" s="101" t="s">
        <v>107</v>
      </c>
      <c r="F494" s="98"/>
      <c r="G494" s="117">
        <f t="shared" si="74"/>
        <v>275</v>
      </c>
      <c r="H494" s="117">
        <f t="shared" si="74"/>
        <v>112.7</v>
      </c>
      <c r="I494" s="227">
        <f t="shared" si="66"/>
        <v>40.98181818181818</v>
      </c>
    </row>
    <row r="495" spans="1:9" s="5" customFormat="1" ht="12.75">
      <c r="A495" s="118" t="s">
        <v>112</v>
      </c>
      <c r="B495" s="99" t="s">
        <v>333</v>
      </c>
      <c r="C495" s="100" t="s">
        <v>73</v>
      </c>
      <c r="D495" s="100" t="s">
        <v>66</v>
      </c>
      <c r="E495" s="101" t="s">
        <v>113</v>
      </c>
      <c r="F495" s="98"/>
      <c r="G495" s="117">
        <f t="shared" si="74"/>
        <v>275</v>
      </c>
      <c r="H495" s="117">
        <f t="shared" si="74"/>
        <v>112.7</v>
      </c>
      <c r="I495" s="227">
        <f t="shared" si="66"/>
        <v>40.98181818181818</v>
      </c>
    </row>
    <row r="496" spans="1:9" s="5" customFormat="1" ht="12.75">
      <c r="A496" s="118" t="s">
        <v>116</v>
      </c>
      <c r="B496" s="99" t="s">
        <v>333</v>
      </c>
      <c r="C496" s="100" t="s">
        <v>73</v>
      </c>
      <c r="D496" s="100" t="s">
        <v>66</v>
      </c>
      <c r="E496" s="101" t="s">
        <v>117</v>
      </c>
      <c r="F496" s="98"/>
      <c r="G496" s="117">
        <f t="shared" si="74"/>
        <v>275</v>
      </c>
      <c r="H496" s="117">
        <f t="shared" si="74"/>
        <v>112.7</v>
      </c>
      <c r="I496" s="227">
        <f t="shared" si="66"/>
        <v>40.98181818181818</v>
      </c>
    </row>
    <row r="497" spans="1:9" s="5" customFormat="1" ht="21">
      <c r="A497" s="115" t="s">
        <v>158</v>
      </c>
      <c r="B497" s="99" t="s">
        <v>333</v>
      </c>
      <c r="C497" s="100" t="s">
        <v>73</v>
      </c>
      <c r="D497" s="100" t="s">
        <v>66</v>
      </c>
      <c r="E497" s="101" t="s">
        <v>117</v>
      </c>
      <c r="F497" s="98">
        <v>726</v>
      </c>
      <c r="G497" s="117">
        <v>275</v>
      </c>
      <c r="H497" s="117">
        <v>112.7</v>
      </c>
      <c r="I497" s="227">
        <f t="shared" si="66"/>
        <v>40.98181818181818</v>
      </c>
    </row>
    <row r="498" spans="1:9" s="5" customFormat="1" ht="12.75">
      <c r="A498" s="114" t="s">
        <v>84</v>
      </c>
      <c r="B498" s="95" t="s">
        <v>333</v>
      </c>
      <c r="C498" s="97" t="s">
        <v>74</v>
      </c>
      <c r="D498" s="97" t="s">
        <v>36</v>
      </c>
      <c r="E498" s="94"/>
      <c r="F498" s="94"/>
      <c r="G498" s="107">
        <f aca="true" t="shared" si="75" ref="G498:H502">G499</f>
        <v>160</v>
      </c>
      <c r="H498" s="107">
        <f t="shared" si="75"/>
        <v>93.4</v>
      </c>
      <c r="I498" s="235">
        <f t="shared" si="66"/>
        <v>58.375</v>
      </c>
    </row>
    <row r="499" spans="1:9" s="5" customFormat="1" ht="12.75">
      <c r="A499" s="115" t="s">
        <v>85</v>
      </c>
      <c r="B499" s="99" t="s">
        <v>333</v>
      </c>
      <c r="C499" s="100" t="s">
        <v>74</v>
      </c>
      <c r="D499" s="100" t="s">
        <v>66</v>
      </c>
      <c r="E499" s="98"/>
      <c r="F499" s="98"/>
      <c r="G499" s="117">
        <f t="shared" si="75"/>
        <v>160</v>
      </c>
      <c r="H499" s="117">
        <f t="shared" si="75"/>
        <v>93.4</v>
      </c>
      <c r="I499" s="227">
        <f t="shared" si="66"/>
        <v>58.375</v>
      </c>
    </row>
    <row r="500" spans="1:9" s="5" customFormat="1" ht="21">
      <c r="A500" s="118" t="s">
        <v>106</v>
      </c>
      <c r="B500" s="99" t="s">
        <v>333</v>
      </c>
      <c r="C500" s="100" t="s">
        <v>74</v>
      </c>
      <c r="D500" s="100" t="s">
        <v>66</v>
      </c>
      <c r="E500" s="101" t="s">
        <v>107</v>
      </c>
      <c r="F500" s="98"/>
      <c r="G500" s="117">
        <f t="shared" si="75"/>
        <v>160</v>
      </c>
      <c r="H500" s="117">
        <f t="shared" si="75"/>
        <v>93.4</v>
      </c>
      <c r="I500" s="227">
        <f t="shared" si="66"/>
        <v>58.375</v>
      </c>
    </row>
    <row r="501" spans="1:9" s="5" customFormat="1" ht="12.75">
      <c r="A501" s="118" t="s">
        <v>112</v>
      </c>
      <c r="B501" s="99" t="s">
        <v>333</v>
      </c>
      <c r="C501" s="100" t="s">
        <v>74</v>
      </c>
      <c r="D501" s="100" t="s">
        <v>66</v>
      </c>
      <c r="E501" s="101" t="s">
        <v>113</v>
      </c>
      <c r="F501" s="98"/>
      <c r="G501" s="117">
        <f t="shared" si="75"/>
        <v>160</v>
      </c>
      <c r="H501" s="117">
        <f t="shared" si="75"/>
        <v>93.4</v>
      </c>
      <c r="I501" s="227">
        <f t="shared" si="66"/>
        <v>58.375</v>
      </c>
    </row>
    <row r="502" spans="1:9" s="5" customFormat="1" ht="12.75">
      <c r="A502" s="118" t="s">
        <v>116</v>
      </c>
      <c r="B502" s="99" t="s">
        <v>333</v>
      </c>
      <c r="C502" s="100" t="s">
        <v>74</v>
      </c>
      <c r="D502" s="100" t="s">
        <v>66</v>
      </c>
      <c r="E502" s="101" t="s">
        <v>117</v>
      </c>
      <c r="F502" s="98"/>
      <c r="G502" s="117">
        <f t="shared" si="75"/>
        <v>160</v>
      </c>
      <c r="H502" s="117">
        <f t="shared" si="75"/>
        <v>93.4</v>
      </c>
      <c r="I502" s="227">
        <f aca="true" t="shared" si="76" ref="I502:I565">H502/G502*100</f>
        <v>58.375</v>
      </c>
    </row>
    <row r="503" spans="1:9" s="5" customFormat="1" ht="21">
      <c r="A503" s="115" t="s">
        <v>158</v>
      </c>
      <c r="B503" s="99" t="s">
        <v>333</v>
      </c>
      <c r="C503" s="100" t="s">
        <v>74</v>
      </c>
      <c r="D503" s="100" t="s">
        <v>66</v>
      </c>
      <c r="E503" s="101" t="s">
        <v>117</v>
      </c>
      <c r="F503" s="98">
        <v>726</v>
      </c>
      <c r="G503" s="117">
        <v>160</v>
      </c>
      <c r="H503" s="117">
        <v>93.4</v>
      </c>
      <c r="I503" s="227">
        <f t="shared" si="76"/>
        <v>58.375</v>
      </c>
    </row>
    <row r="504" spans="1:9" s="5" customFormat="1" ht="12.75">
      <c r="A504" s="114" t="s">
        <v>185</v>
      </c>
      <c r="B504" s="95" t="s">
        <v>337</v>
      </c>
      <c r="C504" s="97"/>
      <c r="D504" s="97"/>
      <c r="E504" s="102"/>
      <c r="F504" s="94"/>
      <c r="G504" s="107">
        <f>G505+G516+G522</f>
        <v>391.2</v>
      </c>
      <c r="H504" s="107">
        <f>H505+H516+H522</f>
        <v>88.7</v>
      </c>
      <c r="I504" s="235">
        <f t="shared" si="76"/>
        <v>22.673824130879346</v>
      </c>
    </row>
    <row r="505" spans="1:9" s="5" customFormat="1" ht="12.75">
      <c r="A505" s="114" t="s">
        <v>8</v>
      </c>
      <c r="B505" s="95" t="s">
        <v>337</v>
      </c>
      <c r="C505" s="97" t="s">
        <v>69</v>
      </c>
      <c r="D505" s="97" t="s">
        <v>36</v>
      </c>
      <c r="E505" s="101"/>
      <c r="F505" s="98"/>
      <c r="G505" s="107">
        <f>G506+G511</f>
        <v>181.2</v>
      </c>
      <c r="H505" s="107">
        <f>H506+H511</f>
        <v>8.7</v>
      </c>
      <c r="I505" s="235">
        <f t="shared" si="76"/>
        <v>4.801324503311259</v>
      </c>
    </row>
    <row r="506" spans="1:9" s="5" customFormat="1" ht="12.75">
      <c r="A506" s="115" t="s">
        <v>663</v>
      </c>
      <c r="B506" s="99" t="s">
        <v>337</v>
      </c>
      <c r="C506" s="100" t="s">
        <v>69</v>
      </c>
      <c r="D506" s="100" t="s">
        <v>67</v>
      </c>
      <c r="E506" s="98"/>
      <c r="F506" s="98"/>
      <c r="G506" s="117">
        <f aca="true" t="shared" si="77" ref="G506:H509">G507</f>
        <v>124.2</v>
      </c>
      <c r="H506" s="117">
        <f t="shared" si="77"/>
        <v>8.7</v>
      </c>
      <c r="I506" s="227">
        <f t="shared" si="76"/>
        <v>7.004830917874395</v>
      </c>
    </row>
    <row r="507" spans="1:9" s="5" customFormat="1" ht="21">
      <c r="A507" s="118" t="s">
        <v>106</v>
      </c>
      <c r="B507" s="99" t="s">
        <v>337</v>
      </c>
      <c r="C507" s="100" t="s">
        <v>69</v>
      </c>
      <c r="D507" s="100" t="s">
        <v>67</v>
      </c>
      <c r="E507" s="101" t="s">
        <v>107</v>
      </c>
      <c r="F507" s="98"/>
      <c r="G507" s="117">
        <f t="shared" si="77"/>
        <v>124.2</v>
      </c>
      <c r="H507" s="117">
        <f t="shared" si="77"/>
        <v>8.7</v>
      </c>
      <c r="I507" s="227">
        <f t="shared" si="76"/>
        <v>7.004830917874395</v>
      </c>
    </row>
    <row r="508" spans="1:9" s="5" customFormat="1" ht="12.75">
      <c r="A508" s="118" t="s">
        <v>112</v>
      </c>
      <c r="B508" s="99" t="s">
        <v>337</v>
      </c>
      <c r="C508" s="100" t="s">
        <v>69</v>
      </c>
      <c r="D508" s="100" t="s">
        <v>67</v>
      </c>
      <c r="E508" s="101" t="s">
        <v>113</v>
      </c>
      <c r="F508" s="98"/>
      <c r="G508" s="117">
        <f t="shared" si="77"/>
        <v>124.2</v>
      </c>
      <c r="H508" s="117">
        <f t="shared" si="77"/>
        <v>8.7</v>
      </c>
      <c r="I508" s="227">
        <f t="shared" si="76"/>
        <v>7.004830917874395</v>
      </c>
    </row>
    <row r="509" spans="1:9" s="5" customFormat="1" ht="12.75">
      <c r="A509" s="118" t="s">
        <v>116</v>
      </c>
      <c r="B509" s="99" t="s">
        <v>337</v>
      </c>
      <c r="C509" s="100" t="s">
        <v>69</v>
      </c>
      <c r="D509" s="100" t="s">
        <v>67</v>
      </c>
      <c r="E509" s="101" t="s">
        <v>117</v>
      </c>
      <c r="F509" s="98"/>
      <c r="G509" s="117">
        <f t="shared" si="77"/>
        <v>124.2</v>
      </c>
      <c r="H509" s="117">
        <f t="shared" si="77"/>
        <v>8.7</v>
      </c>
      <c r="I509" s="227">
        <f t="shared" si="76"/>
        <v>7.004830917874395</v>
      </c>
    </row>
    <row r="510" spans="1:9" s="5" customFormat="1" ht="13.5" customHeight="1">
      <c r="A510" s="115" t="s">
        <v>157</v>
      </c>
      <c r="B510" s="99" t="s">
        <v>337</v>
      </c>
      <c r="C510" s="100" t="s">
        <v>69</v>
      </c>
      <c r="D510" s="100" t="s">
        <v>67</v>
      </c>
      <c r="E510" s="101" t="s">
        <v>117</v>
      </c>
      <c r="F510" s="98">
        <v>725</v>
      </c>
      <c r="G510" s="117">
        <v>124.2</v>
      </c>
      <c r="H510" s="117">
        <v>8.7</v>
      </c>
      <c r="I510" s="227">
        <f t="shared" si="76"/>
        <v>7.004830917874395</v>
      </c>
    </row>
    <row r="511" spans="1:9" s="71" customFormat="1" ht="12.75">
      <c r="A511" s="115" t="s">
        <v>540</v>
      </c>
      <c r="B511" s="99" t="s">
        <v>337</v>
      </c>
      <c r="C511" s="100" t="s">
        <v>69</v>
      </c>
      <c r="D511" s="100" t="s">
        <v>70</v>
      </c>
      <c r="E511" s="101"/>
      <c r="F511" s="98"/>
      <c r="G511" s="117">
        <f aca="true" t="shared" si="78" ref="G511:H514">G512</f>
        <v>57</v>
      </c>
      <c r="H511" s="117">
        <f t="shared" si="78"/>
        <v>0</v>
      </c>
      <c r="I511" s="227">
        <f t="shared" si="76"/>
        <v>0</v>
      </c>
    </row>
    <row r="512" spans="1:9" s="71" customFormat="1" ht="21">
      <c r="A512" s="118" t="s">
        <v>106</v>
      </c>
      <c r="B512" s="99" t="s">
        <v>337</v>
      </c>
      <c r="C512" s="100" t="s">
        <v>69</v>
      </c>
      <c r="D512" s="100" t="s">
        <v>70</v>
      </c>
      <c r="E512" s="101" t="s">
        <v>107</v>
      </c>
      <c r="F512" s="98"/>
      <c r="G512" s="117">
        <f t="shared" si="78"/>
        <v>57</v>
      </c>
      <c r="H512" s="117">
        <f t="shared" si="78"/>
        <v>0</v>
      </c>
      <c r="I512" s="227">
        <f t="shared" si="76"/>
        <v>0</v>
      </c>
    </row>
    <row r="513" spans="1:9" s="71" customFormat="1" ht="12.75">
      <c r="A513" s="118" t="s">
        <v>112</v>
      </c>
      <c r="B513" s="99" t="s">
        <v>337</v>
      </c>
      <c r="C513" s="100" t="s">
        <v>69</v>
      </c>
      <c r="D513" s="100" t="s">
        <v>70</v>
      </c>
      <c r="E513" s="101" t="s">
        <v>113</v>
      </c>
      <c r="F513" s="98"/>
      <c r="G513" s="117">
        <f t="shared" si="78"/>
        <v>57</v>
      </c>
      <c r="H513" s="117">
        <f t="shared" si="78"/>
        <v>0</v>
      </c>
      <c r="I513" s="227">
        <f t="shared" si="76"/>
        <v>0</v>
      </c>
    </row>
    <row r="514" spans="1:9" s="71" customFormat="1" ht="12.75">
      <c r="A514" s="118" t="s">
        <v>116</v>
      </c>
      <c r="B514" s="99" t="s">
        <v>337</v>
      </c>
      <c r="C514" s="100" t="s">
        <v>69</v>
      </c>
      <c r="D514" s="100" t="s">
        <v>70</v>
      </c>
      <c r="E514" s="101" t="s">
        <v>117</v>
      </c>
      <c r="F514" s="98"/>
      <c r="G514" s="117">
        <f t="shared" si="78"/>
        <v>57</v>
      </c>
      <c r="H514" s="117">
        <f t="shared" si="78"/>
        <v>0</v>
      </c>
      <c r="I514" s="227">
        <f t="shared" si="76"/>
        <v>0</v>
      </c>
    </row>
    <row r="515" spans="1:9" s="5" customFormat="1" ht="21">
      <c r="A515" s="115" t="s">
        <v>158</v>
      </c>
      <c r="B515" s="99" t="s">
        <v>337</v>
      </c>
      <c r="C515" s="100" t="s">
        <v>69</v>
      </c>
      <c r="D515" s="100" t="s">
        <v>70</v>
      </c>
      <c r="E515" s="101" t="s">
        <v>117</v>
      </c>
      <c r="F515" s="98">
        <v>726</v>
      </c>
      <c r="G515" s="117">
        <v>57</v>
      </c>
      <c r="H515" s="117">
        <v>0</v>
      </c>
      <c r="I515" s="227">
        <f t="shared" si="76"/>
        <v>0</v>
      </c>
    </row>
    <row r="516" spans="1:9" s="5" customFormat="1" ht="12.75">
      <c r="A516" s="114" t="s">
        <v>661</v>
      </c>
      <c r="B516" s="95" t="s">
        <v>337</v>
      </c>
      <c r="C516" s="97" t="s">
        <v>73</v>
      </c>
      <c r="D516" s="97" t="s">
        <v>36</v>
      </c>
      <c r="E516" s="94"/>
      <c r="F516" s="94"/>
      <c r="G516" s="107">
        <f aca="true" t="shared" si="79" ref="G516:H520">G517</f>
        <v>80</v>
      </c>
      <c r="H516" s="107">
        <f t="shared" si="79"/>
        <v>80</v>
      </c>
      <c r="I516" s="235">
        <f t="shared" si="76"/>
        <v>100</v>
      </c>
    </row>
    <row r="517" spans="1:9" s="5" customFormat="1" ht="12.75">
      <c r="A517" s="115" t="s">
        <v>12</v>
      </c>
      <c r="B517" s="99" t="s">
        <v>337</v>
      </c>
      <c r="C517" s="100" t="s">
        <v>73</v>
      </c>
      <c r="D517" s="100" t="s">
        <v>66</v>
      </c>
      <c r="E517" s="98"/>
      <c r="F517" s="98"/>
      <c r="G517" s="117">
        <f t="shared" si="79"/>
        <v>80</v>
      </c>
      <c r="H517" s="117">
        <f t="shared" si="79"/>
        <v>80</v>
      </c>
      <c r="I517" s="227">
        <f t="shared" si="76"/>
        <v>100</v>
      </c>
    </row>
    <row r="518" spans="1:9" s="5" customFormat="1" ht="21">
      <c r="A518" s="118" t="s">
        <v>106</v>
      </c>
      <c r="B518" s="99" t="s">
        <v>337</v>
      </c>
      <c r="C518" s="100" t="s">
        <v>73</v>
      </c>
      <c r="D518" s="100" t="s">
        <v>66</v>
      </c>
      <c r="E518" s="101" t="s">
        <v>107</v>
      </c>
      <c r="F518" s="98"/>
      <c r="G518" s="117">
        <f t="shared" si="79"/>
        <v>80</v>
      </c>
      <c r="H518" s="117">
        <f t="shared" si="79"/>
        <v>80</v>
      </c>
      <c r="I518" s="227">
        <f t="shared" si="76"/>
        <v>100</v>
      </c>
    </row>
    <row r="519" spans="1:9" s="5" customFormat="1" ht="12.75">
      <c r="A519" s="118" t="s">
        <v>112</v>
      </c>
      <c r="B519" s="99" t="s">
        <v>337</v>
      </c>
      <c r="C519" s="100" t="s">
        <v>73</v>
      </c>
      <c r="D519" s="100" t="s">
        <v>66</v>
      </c>
      <c r="E519" s="101" t="s">
        <v>113</v>
      </c>
      <c r="F519" s="98"/>
      <c r="G519" s="117">
        <f t="shared" si="79"/>
        <v>80</v>
      </c>
      <c r="H519" s="117">
        <f t="shared" si="79"/>
        <v>80</v>
      </c>
      <c r="I519" s="227">
        <f t="shared" si="76"/>
        <v>100</v>
      </c>
    </row>
    <row r="520" spans="1:9" s="5" customFormat="1" ht="12.75">
      <c r="A520" s="118" t="s">
        <v>116</v>
      </c>
      <c r="B520" s="99" t="s">
        <v>337</v>
      </c>
      <c r="C520" s="100" t="s">
        <v>73</v>
      </c>
      <c r="D520" s="100" t="s">
        <v>66</v>
      </c>
      <c r="E520" s="101" t="s">
        <v>117</v>
      </c>
      <c r="F520" s="98"/>
      <c r="G520" s="117">
        <f t="shared" si="79"/>
        <v>80</v>
      </c>
      <c r="H520" s="117">
        <f t="shared" si="79"/>
        <v>80</v>
      </c>
      <c r="I520" s="227">
        <f t="shared" si="76"/>
        <v>100</v>
      </c>
    </row>
    <row r="521" spans="1:9" s="5" customFormat="1" ht="21">
      <c r="A521" s="115" t="s">
        <v>158</v>
      </c>
      <c r="B521" s="99" t="s">
        <v>337</v>
      </c>
      <c r="C521" s="100" t="s">
        <v>73</v>
      </c>
      <c r="D521" s="100" t="s">
        <v>66</v>
      </c>
      <c r="E521" s="101" t="s">
        <v>117</v>
      </c>
      <c r="F521" s="98">
        <v>726</v>
      </c>
      <c r="G521" s="117">
        <v>80</v>
      </c>
      <c r="H521" s="117">
        <v>80</v>
      </c>
      <c r="I521" s="227">
        <f t="shared" si="76"/>
        <v>100</v>
      </c>
    </row>
    <row r="522" spans="1:9" s="5" customFormat="1" ht="12.75">
      <c r="A522" s="114" t="s">
        <v>84</v>
      </c>
      <c r="B522" s="95" t="s">
        <v>337</v>
      </c>
      <c r="C522" s="97" t="s">
        <v>74</v>
      </c>
      <c r="D522" s="97" t="s">
        <v>36</v>
      </c>
      <c r="E522" s="94"/>
      <c r="F522" s="94"/>
      <c r="G522" s="107">
        <f aca="true" t="shared" si="80" ref="G522:H526">G523</f>
        <v>130</v>
      </c>
      <c r="H522" s="107">
        <f t="shared" si="80"/>
        <v>0</v>
      </c>
      <c r="I522" s="235">
        <f t="shared" si="76"/>
        <v>0</v>
      </c>
    </row>
    <row r="523" spans="1:9" s="5" customFormat="1" ht="12.75">
      <c r="A523" s="115" t="s">
        <v>85</v>
      </c>
      <c r="B523" s="99" t="s">
        <v>337</v>
      </c>
      <c r="C523" s="100" t="s">
        <v>74</v>
      </c>
      <c r="D523" s="100" t="s">
        <v>66</v>
      </c>
      <c r="E523" s="98"/>
      <c r="F523" s="98"/>
      <c r="G523" s="117">
        <f t="shared" si="80"/>
        <v>130</v>
      </c>
      <c r="H523" s="117">
        <f t="shared" si="80"/>
        <v>0</v>
      </c>
      <c r="I523" s="227">
        <f t="shared" si="76"/>
        <v>0</v>
      </c>
    </row>
    <row r="524" spans="1:9" s="5" customFormat="1" ht="21">
      <c r="A524" s="118" t="s">
        <v>106</v>
      </c>
      <c r="B524" s="99" t="s">
        <v>337</v>
      </c>
      <c r="C524" s="100" t="s">
        <v>74</v>
      </c>
      <c r="D524" s="100" t="s">
        <v>66</v>
      </c>
      <c r="E524" s="101" t="s">
        <v>107</v>
      </c>
      <c r="F524" s="98"/>
      <c r="G524" s="117">
        <f t="shared" si="80"/>
        <v>130</v>
      </c>
      <c r="H524" s="117">
        <f t="shared" si="80"/>
        <v>0</v>
      </c>
      <c r="I524" s="227">
        <f t="shared" si="76"/>
        <v>0</v>
      </c>
    </row>
    <row r="525" spans="1:9" s="5" customFormat="1" ht="12.75">
      <c r="A525" s="118" t="s">
        <v>112</v>
      </c>
      <c r="B525" s="99" t="s">
        <v>337</v>
      </c>
      <c r="C525" s="100" t="s">
        <v>74</v>
      </c>
      <c r="D525" s="100" t="s">
        <v>66</v>
      </c>
      <c r="E525" s="101" t="s">
        <v>113</v>
      </c>
      <c r="F525" s="98"/>
      <c r="G525" s="117">
        <f t="shared" si="80"/>
        <v>130</v>
      </c>
      <c r="H525" s="117">
        <f t="shared" si="80"/>
        <v>0</v>
      </c>
      <c r="I525" s="227">
        <f t="shared" si="76"/>
        <v>0</v>
      </c>
    </row>
    <row r="526" spans="1:9" s="5" customFormat="1" ht="12.75">
      <c r="A526" s="118" t="s">
        <v>116</v>
      </c>
      <c r="B526" s="99" t="s">
        <v>337</v>
      </c>
      <c r="C526" s="100" t="s">
        <v>74</v>
      </c>
      <c r="D526" s="100" t="s">
        <v>66</v>
      </c>
      <c r="E526" s="101" t="s">
        <v>117</v>
      </c>
      <c r="F526" s="98"/>
      <c r="G526" s="117">
        <f t="shared" si="80"/>
        <v>130</v>
      </c>
      <c r="H526" s="117">
        <f t="shared" si="80"/>
        <v>0</v>
      </c>
      <c r="I526" s="227">
        <f t="shared" si="76"/>
        <v>0</v>
      </c>
    </row>
    <row r="527" spans="1:9" s="5" customFormat="1" ht="21">
      <c r="A527" s="115" t="s">
        <v>158</v>
      </c>
      <c r="B527" s="99" t="s">
        <v>337</v>
      </c>
      <c r="C527" s="100" t="s">
        <v>74</v>
      </c>
      <c r="D527" s="100" t="s">
        <v>66</v>
      </c>
      <c r="E527" s="101" t="s">
        <v>117</v>
      </c>
      <c r="F527" s="98">
        <v>726</v>
      </c>
      <c r="G527" s="117">
        <v>130</v>
      </c>
      <c r="H527" s="117">
        <v>0</v>
      </c>
      <c r="I527" s="227">
        <f t="shared" si="76"/>
        <v>0</v>
      </c>
    </row>
    <row r="528" spans="1:9" s="5" customFormat="1" ht="24.75" customHeight="1">
      <c r="A528" s="114" t="s">
        <v>196</v>
      </c>
      <c r="B528" s="95" t="s">
        <v>349</v>
      </c>
      <c r="C528" s="97"/>
      <c r="D528" s="97"/>
      <c r="E528" s="102"/>
      <c r="F528" s="94"/>
      <c r="G528" s="107">
        <f>G529+G535</f>
        <v>194.2</v>
      </c>
      <c r="H528" s="107">
        <f>H529+H535</f>
        <v>52.7</v>
      </c>
      <c r="I528" s="235">
        <f t="shared" si="76"/>
        <v>27.136972193614834</v>
      </c>
    </row>
    <row r="529" spans="1:9" s="5" customFormat="1" ht="12.75">
      <c r="A529" s="114" t="s">
        <v>8</v>
      </c>
      <c r="B529" s="95" t="s">
        <v>349</v>
      </c>
      <c r="C529" s="97" t="s">
        <v>69</v>
      </c>
      <c r="D529" s="97" t="s">
        <v>36</v>
      </c>
      <c r="E529" s="101"/>
      <c r="F529" s="98"/>
      <c r="G529" s="117">
        <f aca="true" t="shared" si="81" ref="G529:H533">G530</f>
        <v>96.2</v>
      </c>
      <c r="H529" s="117">
        <f t="shared" si="81"/>
        <v>52.7</v>
      </c>
      <c r="I529" s="227">
        <f t="shared" si="76"/>
        <v>54.78170478170479</v>
      </c>
    </row>
    <row r="530" spans="1:9" s="5" customFormat="1" ht="12.75">
      <c r="A530" s="115" t="s">
        <v>540</v>
      </c>
      <c r="B530" s="99" t="s">
        <v>349</v>
      </c>
      <c r="C530" s="100" t="s">
        <v>69</v>
      </c>
      <c r="D530" s="100" t="s">
        <v>70</v>
      </c>
      <c r="E530" s="101"/>
      <c r="F530" s="98"/>
      <c r="G530" s="117">
        <f t="shared" si="81"/>
        <v>96.2</v>
      </c>
      <c r="H530" s="117">
        <f t="shared" si="81"/>
        <v>52.7</v>
      </c>
      <c r="I530" s="227">
        <f t="shared" si="76"/>
        <v>54.78170478170479</v>
      </c>
    </row>
    <row r="531" spans="1:9" s="5" customFormat="1" ht="21">
      <c r="A531" s="118" t="s">
        <v>106</v>
      </c>
      <c r="B531" s="99" t="s">
        <v>349</v>
      </c>
      <c r="C531" s="100" t="s">
        <v>69</v>
      </c>
      <c r="D531" s="100" t="s">
        <v>70</v>
      </c>
      <c r="E531" s="101" t="s">
        <v>107</v>
      </c>
      <c r="F531" s="98"/>
      <c r="G531" s="117">
        <f t="shared" si="81"/>
        <v>96.2</v>
      </c>
      <c r="H531" s="117">
        <f t="shared" si="81"/>
        <v>52.7</v>
      </c>
      <c r="I531" s="227">
        <f t="shared" si="76"/>
        <v>54.78170478170479</v>
      </c>
    </row>
    <row r="532" spans="1:9" s="5" customFormat="1" ht="12.75">
      <c r="A532" s="118" t="s">
        <v>112</v>
      </c>
      <c r="B532" s="99" t="s">
        <v>349</v>
      </c>
      <c r="C532" s="100" t="s">
        <v>69</v>
      </c>
      <c r="D532" s="100" t="s">
        <v>70</v>
      </c>
      <c r="E532" s="101" t="s">
        <v>113</v>
      </c>
      <c r="F532" s="98"/>
      <c r="G532" s="117">
        <f t="shared" si="81"/>
        <v>96.2</v>
      </c>
      <c r="H532" s="117">
        <f t="shared" si="81"/>
        <v>52.7</v>
      </c>
      <c r="I532" s="227">
        <f t="shared" si="76"/>
        <v>54.78170478170479</v>
      </c>
    </row>
    <row r="533" spans="1:9" s="5" customFormat="1" ht="12.75">
      <c r="A533" s="118" t="s">
        <v>116</v>
      </c>
      <c r="B533" s="99" t="s">
        <v>349</v>
      </c>
      <c r="C533" s="100" t="s">
        <v>69</v>
      </c>
      <c r="D533" s="100" t="s">
        <v>70</v>
      </c>
      <c r="E533" s="101" t="s">
        <v>117</v>
      </c>
      <c r="F533" s="98"/>
      <c r="G533" s="117">
        <f t="shared" si="81"/>
        <v>96.2</v>
      </c>
      <c r="H533" s="117">
        <f t="shared" si="81"/>
        <v>52.7</v>
      </c>
      <c r="I533" s="227">
        <f t="shared" si="76"/>
        <v>54.78170478170479</v>
      </c>
    </row>
    <row r="534" spans="1:9" s="5" customFormat="1" ht="21">
      <c r="A534" s="115" t="s">
        <v>158</v>
      </c>
      <c r="B534" s="99" t="s">
        <v>349</v>
      </c>
      <c r="C534" s="100" t="s">
        <v>69</v>
      </c>
      <c r="D534" s="100" t="s">
        <v>70</v>
      </c>
      <c r="E534" s="101" t="s">
        <v>117</v>
      </c>
      <c r="F534" s="98">
        <v>726</v>
      </c>
      <c r="G534" s="117">
        <v>96.2</v>
      </c>
      <c r="H534" s="117">
        <v>52.7</v>
      </c>
      <c r="I534" s="227">
        <f t="shared" si="76"/>
        <v>54.78170478170479</v>
      </c>
    </row>
    <row r="535" spans="1:9" s="5" customFormat="1" ht="12.75">
      <c r="A535" s="114" t="s">
        <v>661</v>
      </c>
      <c r="B535" s="95" t="s">
        <v>349</v>
      </c>
      <c r="C535" s="97" t="s">
        <v>73</v>
      </c>
      <c r="D535" s="97" t="s">
        <v>36</v>
      </c>
      <c r="E535" s="94"/>
      <c r="F535" s="94"/>
      <c r="G535" s="107">
        <f>G536+G541</f>
        <v>98</v>
      </c>
      <c r="H535" s="107">
        <f>H536+H541</f>
        <v>0</v>
      </c>
      <c r="I535" s="235">
        <f t="shared" si="76"/>
        <v>0</v>
      </c>
    </row>
    <row r="536" spans="1:9" s="5" customFormat="1" ht="12.75">
      <c r="A536" s="115" t="s">
        <v>12</v>
      </c>
      <c r="B536" s="99" t="s">
        <v>349</v>
      </c>
      <c r="C536" s="100" t="s">
        <v>73</v>
      </c>
      <c r="D536" s="100" t="s">
        <v>66</v>
      </c>
      <c r="E536" s="98"/>
      <c r="F536" s="98"/>
      <c r="G536" s="117">
        <f aca="true" t="shared" si="82" ref="G536:H539">G537</f>
        <v>59</v>
      </c>
      <c r="H536" s="117">
        <f t="shared" si="82"/>
        <v>0</v>
      </c>
      <c r="I536" s="227">
        <f t="shared" si="76"/>
        <v>0</v>
      </c>
    </row>
    <row r="537" spans="1:9" s="5" customFormat="1" ht="21">
      <c r="A537" s="118" t="s">
        <v>106</v>
      </c>
      <c r="B537" s="99" t="s">
        <v>349</v>
      </c>
      <c r="C537" s="100" t="s">
        <v>73</v>
      </c>
      <c r="D537" s="100" t="s">
        <v>66</v>
      </c>
      <c r="E537" s="101" t="s">
        <v>107</v>
      </c>
      <c r="F537" s="98"/>
      <c r="G537" s="117">
        <f t="shared" si="82"/>
        <v>59</v>
      </c>
      <c r="H537" s="117">
        <f t="shared" si="82"/>
        <v>0</v>
      </c>
      <c r="I537" s="227">
        <f t="shared" si="76"/>
        <v>0</v>
      </c>
    </row>
    <row r="538" spans="1:9" s="5" customFormat="1" ht="12.75">
      <c r="A538" s="118" t="s">
        <v>112</v>
      </c>
      <c r="B538" s="99" t="s">
        <v>349</v>
      </c>
      <c r="C538" s="100" t="s">
        <v>73</v>
      </c>
      <c r="D538" s="100" t="s">
        <v>66</v>
      </c>
      <c r="E538" s="101" t="s">
        <v>113</v>
      </c>
      <c r="F538" s="98"/>
      <c r="G538" s="117">
        <f t="shared" si="82"/>
        <v>59</v>
      </c>
      <c r="H538" s="117">
        <f t="shared" si="82"/>
        <v>0</v>
      </c>
      <c r="I538" s="227">
        <f t="shared" si="76"/>
        <v>0</v>
      </c>
    </row>
    <row r="539" spans="1:9" s="5" customFormat="1" ht="12.75">
      <c r="A539" s="118" t="s">
        <v>116</v>
      </c>
      <c r="B539" s="99" t="s">
        <v>349</v>
      </c>
      <c r="C539" s="100" t="s">
        <v>73</v>
      </c>
      <c r="D539" s="100" t="s">
        <v>66</v>
      </c>
      <c r="E539" s="101" t="s">
        <v>117</v>
      </c>
      <c r="F539" s="98"/>
      <c r="G539" s="117">
        <f t="shared" si="82"/>
        <v>59</v>
      </c>
      <c r="H539" s="117">
        <f t="shared" si="82"/>
        <v>0</v>
      </c>
      <c r="I539" s="227">
        <f t="shared" si="76"/>
        <v>0</v>
      </c>
    </row>
    <row r="540" spans="1:9" s="5" customFormat="1" ht="21">
      <c r="A540" s="115" t="s">
        <v>158</v>
      </c>
      <c r="B540" s="99" t="s">
        <v>349</v>
      </c>
      <c r="C540" s="100" t="s">
        <v>73</v>
      </c>
      <c r="D540" s="100" t="s">
        <v>66</v>
      </c>
      <c r="E540" s="101" t="s">
        <v>117</v>
      </c>
      <c r="F540" s="98">
        <v>726</v>
      </c>
      <c r="G540" s="117">
        <f>14+22.5+22.5</f>
        <v>59</v>
      </c>
      <c r="H540" s="117">
        <v>0</v>
      </c>
      <c r="I540" s="227">
        <f t="shared" si="76"/>
        <v>0</v>
      </c>
    </row>
    <row r="541" spans="1:9" s="5" customFormat="1" ht="12.75">
      <c r="A541" s="118" t="s">
        <v>87</v>
      </c>
      <c r="B541" s="99" t="s">
        <v>349</v>
      </c>
      <c r="C541" s="100" t="s">
        <v>73</v>
      </c>
      <c r="D541" s="100" t="s">
        <v>68</v>
      </c>
      <c r="E541" s="101"/>
      <c r="F541" s="98"/>
      <c r="G541" s="117">
        <f aca="true" t="shared" si="83" ref="G541:H544">G542</f>
        <v>39</v>
      </c>
      <c r="H541" s="117">
        <f t="shared" si="83"/>
        <v>0</v>
      </c>
      <c r="I541" s="227">
        <f t="shared" si="76"/>
        <v>0</v>
      </c>
    </row>
    <row r="542" spans="1:9" s="5" customFormat="1" ht="21">
      <c r="A542" s="118" t="s">
        <v>622</v>
      </c>
      <c r="B542" s="99" t="s">
        <v>349</v>
      </c>
      <c r="C542" s="100" t="s">
        <v>73</v>
      </c>
      <c r="D542" s="100" t="s">
        <v>68</v>
      </c>
      <c r="E542" s="101" t="s">
        <v>105</v>
      </c>
      <c r="F542" s="98"/>
      <c r="G542" s="117">
        <f t="shared" si="83"/>
        <v>39</v>
      </c>
      <c r="H542" s="117">
        <f t="shared" si="83"/>
        <v>0</v>
      </c>
      <c r="I542" s="227">
        <f t="shared" si="76"/>
        <v>0</v>
      </c>
    </row>
    <row r="543" spans="1:9" s="5" customFormat="1" ht="21">
      <c r="A543" s="118" t="s">
        <v>99</v>
      </c>
      <c r="B543" s="99" t="s">
        <v>349</v>
      </c>
      <c r="C543" s="100" t="s">
        <v>73</v>
      </c>
      <c r="D543" s="100" t="s">
        <v>68</v>
      </c>
      <c r="E543" s="101" t="s">
        <v>100</v>
      </c>
      <c r="F543" s="98"/>
      <c r="G543" s="117">
        <f t="shared" si="83"/>
        <v>39</v>
      </c>
      <c r="H543" s="117">
        <f t="shared" si="83"/>
        <v>0</v>
      </c>
      <c r="I543" s="227">
        <f t="shared" si="76"/>
        <v>0</v>
      </c>
    </row>
    <row r="544" spans="1:9" s="5" customFormat="1" ht="21">
      <c r="A544" s="118" t="s">
        <v>101</v>
      </c>
      <c r="B544" s="99" t="s">
        <v>349</v>
      </c>
      <c r="C544" s="100" t="s">
        <v>73</v>
      </c>
      <c r="D544" s="100" t="s">
        <v>68</v>
      </c>
      <c r="E544" s="101" t="s">
        <v>102</v>
      </c>
      <c r="F544" s="98"/>
      <c r="G544" s="117">
        <f t="shared" si="83"/>
        <v>39</v>
      </c>
      <c r="H544" s="117">
        <f t="shared" si="83"/>
        <v>0</v>
      </c>
      <c r="I544" s="227">
        <f t="shared" si="76"/>
        <v>0</v>
      </c>
    </row>
    <row r="545" spans="1:9" s="5" customFormat="1" ht="21">
      <c r="A545" s="115" t="s">
        <v>158</v>
      </c>
      <c r="B545" s="99" t="s">
        <v>349</v>
      </c>
      <c r="C545" s="100" t="s">
        <v>73</v>
      </c>
      <c r="D545" s="100" t="s">
        <v>68</v>
      </c>
      <c r="E545" s="101" t="s">
        <v>102</v>
      </c>
      <c r="F545" s="98">
        <v>726</v>
      </c>
      <c r="G545" s="117">
        <v>39</v>
      </c>
      <c r="H545" s="117">
        <v>0</v>
      </c>
      <c r="I545" s="227">
        <f t="shared" si="76"/>
        <v>0</v>
      </c>
    </row>
    <row r="546" spans="1:9" s="5" customFormat="1" ht="21">
      <c r="A546" s="114" t="s">
        <v>295</v>
      </c>
      <c r="B546" s="95" t="s">
        <v>334</v>
      </c>
      <c r="C546" s="97"/>
      <c r="D546" s="97"/>
      <c r="E546" s="102"/>
      <c r="F546" s="94"/>
      <c r="G546" s="107">
        <f>G547</f>
        <v>456.4</v>
      </c>
      <c r="H546" s="107">
        <f>H547</f>
        <v>0</v>
      </c>
      <c r="I546" s="235">
        <f t="shared" si="76"/>
        <v>0</v>
      </c>
    </row>
    <row r="547" spans="1:9" s="5" customFormat="1" ht="12.75">
      <c r="A547" s="114" t="s">
        <v>8</v>
      </c>
      <c r="B547" s="95" t="s">
        <v>334</v>
      </c>
      <c r="C547" s="97" t="s">
        <v>69</v>
      </c>
      <c r="D547" s="97" t="s">
        <v>36</v>
      </c>
      <c r="E547" s="98"/>
      <c r="F547" s="98"/>
      <c r="G547" s="107">
        <f>G548+G553+G558</f>
        <v>456.4</v>
      </c>
      <c r="H547" s="107">
        <f>H548+H553+H558</f>
        <v>0</v>
      </c>
      <c r="I547" s="235">
        <f t="shared" si="76"/>
        <v>0</v>
      </c>
    </row>
    <row r="548" spans="1:9" s="5" customFormat="1" ht="12.75">
      <c r="A548" s="115" t="s">
        <v>9</v>
      </c>
      <c r="B548" s="99" t="s">
        <v>334</v>
      </c>
      <c r="C548" s="100" t="s">
        <v>69</v>
      </c>
      <c r="D548" s="100" t="s">
        <v>66</v>
      </c>
      <c r="E548" s="98"/>
      <c r="F548" s="98"/>
      <c r="G548" s="117">
        <f aca="true" t="shared" si="84" ref="G548:H551">G549</f>
        <v>147.1</v>
      </c>
      <c r="H548" s="117">
        <f t="shared" si="84"/>
        <v>0</v>
      </c>
      <c r="I548" s="227">
        <f t="shared" si="76"/>
        <v>0</v>
      </c>
    </row>
    <row r="549" spans="1:9" s="5" customFormat="1" ht="21">
      <c r="A549" s="118" t="s">
        <v>106</v>
      </c>
      <c r="B549" s="99" t="s">
        <v>334</v>
      </c>
      <c r="C549" s="100" t="s">
        <v>69</v>
      </c>
      <c r="D549" s="100" t="s">
        <v>66</v>
      </c>
      <c r="E549" s="101" t="s">
        <v>107</v>
      </c>
      <c r="F549" s="98"/>
      <c r="G549" s="117">
        <f t="shared" si="84"/>
        <v>147.1</v>
      </c>
      <c r="H549" s="117">
        <f t="shared" si="84"/>
        <v>0</v>
      </c>
      <c r="I549" s="227">
        <f t="shared" si="76"/>
        <v>0</v>
      </c>
    </row>
    <row r="550" spans="1:9" s="5" customFormat="1" ht="12.75">
      <c r="A550" s="118" t="s">
        <v>112</v>
      </c>
      <c r="B550" s="99" t="s">
        <v>334</v>
      </c>
      <c r="C550" s="100" t="s">
        <v>69</v>
      </c>
      <c r="D550" s="100" t="s">
        <v>66</v>
      </c>
      <c r="E550" s="101" t="s">
        <v>113</v>
      </c>
      <c r="F550" s="98"/>
      <c r="G550" s="117">
        <f t="shared" si="84"/>
        <v>147.1</v>
      </c>
      <c r="H550" s="117">
        <f t="shared" si="84"/>
        <v>0</v>
      </c>
      <c r="I550" s="227">
        <f t="shared" si="76"/>
        <v>0</v>
      </c>
    </row>
    <row r="551" spans="1:9" s="5" customFormat="1" ht="12.75">
      <c r="A551" s="118" t="s">
        <v>116</v>
      </c>
      <c r="B551" s="99" t="s">
        <v>334</v>
      </c>
      <c r="C551" s="100" t="s">
        <v>69</v>
      </c>
      <c r="D551" s="100" t="s">
        <v>66</v>
      </c>
      <c r="E551" s="101" t="s">
        <v>117</v>
      </c>
      <c r="F551" s="98"/>
      <c r="G551" s="117">
        <f t="shared" si="84"/>
        <v>147.1</v>
      </c>
      <c r="H551" s="117">
        <f t="shared" si="84"/>
        <v>0</v>
      </c>
      <c r="I551" s="227">
        <f t="shared" si="76"/>
        <v>0</v>
      </c>
    </row>
    <row r="552" spans="1:9" s="5" customFormat="1" ht="13.5" customHeight="1">
      <c r="A552" s="115" t="s">
        <v>157</v>
      </c>
      <c r="B552" s="99" t="s">
        <v>334</v>
      </c>
      <c r="C552" s="100" t="s">
        <v>69</v>
      </c>
      <c r="D552" s="100" t="s">
        <v>66</v>
      </c>
      <c r="E552" s="101" t="s">
        <v>117</v>
      </c>
      <c r="F552" s="98">
        <v>725</v>
      </c>
      <c r="G552" s="117">
        <v>147.1</v>
      </c>
      <c r="H552" s="117">
        <v>0</v>
      </c>
      <c r="I552" s="227">
        <f t="shared" si="76"/>
        <v>0</v>
      </c>
    </row>
    <row r="553" spans="1:9" s="5" customFormat="1" ht="12.75">
      <c r="A553" s="115" t="s">
        <v>663</v>
      </c>
      <c r="B553" s="99" t="s">
        <v>334</v>
      </c>
      <c r="C553" s="100" t="s">
        <v>69</v>
      </c>
      <c r="D553" s="100" t="s">
        <v>67</v>
      </c>
      <c r="E553" s="98"/>
      <c r="F553" s="98"/>
      <c r="G553" s="117">
        <f aca="true" t="shared" si="85" ref="G553:H556">G554</f>
        <v>290.90000000000003</v>
      </c>
      <c r="H553" s="117">
        <f t="shared" si="85"/>
        <v>0</v>
      </c>
      <c r="I553" s="227">
        <f t="shared" si="76"/>
        <v>0</v>
      </c>
    </row>
    <row r="554" spans="1:9" s="5" customFormat="1" ht="21">
      <c r="A554" s="118" t="s">
        <v>106</v>
      </c>
      <c r="B554" s="99" t="s">
        <v>334</v>
      </c>
      <c r="C554" s="100" t="s">
        <v>69</v>
      </c>
      <c r="D554" s="100" t="s">
        <v>67</v>
      </c>
      <c r="E554" s="101" t="s">
        <v>107</v>
      </c>
      <c r="F554" s="98"/>
      <c r="G554" s="117">
        <f t="shared" si="85"/>
        <v>290.90000000000003</v>
      </c>
      <c r="H554" s="117">
        <f t="shared" si="85"/>
        <v>0</v>
      </c>
      <c r="I554" s="227">
        <f t="shared" si="76"/>
        <v>0</v>
      </c>
    </row>
    <row r="555" spans="1:9" s="5" customFormat="1" ht="12.75">
      <c r="A555" s="118" t="s">
        <v>112</v>
      </c>
      <c r="B555" s="99" t="s">
        <v>334</v>
      </c>
      <c r="C555" s="100" t="s">
        <v>69</v>
      </c>
      <c r="D555" s="100" t="s">
        <v>67</v>
      </c>
      <c r="E555" s="101" t="s">
        <v>113</v>
      </c>
      <c r="F555" s="98"/>
      <c r="G555" s="117">
        <f t="shared" si="85"/>
        <v>290.90000000000003</v>
      </c>
      <c r="H555" s="117">
        <f t="shared" si="85"/>
        <v>0</v>
      </c>
      <c r="I555" s="227">
        <f t="shared" si="76"/>
        <v>0</v>
      </c>
    </row>
    <row r="556" spans="1:9" s="5" customFormat="1" ht="12.75">
      <c r="A556" s="118" t="s">
        <v>116</v>
      </c>
      <c r="B556" s="99" t="s">
        <v>334</v>
      </c>
      <c r="C556" s="100" t="s">
        <v>69</v>
      </c>
      <c r="D556" s="100" t="s">
        <v>67</v>
      </c>
      <c r="E556" s="101" t="s">
        <v>117</v>
      </c>
      <c r="F556" s="98"/>
      <c r="G556" s="117">
        <f t="shared" si="85"/>
        <v>290.90000000000003</v>
      </c>
      <c r="H556" s="117">
        <f t="shared" si="85"/>
        <v>0</v>
      </c>
      <c r="I556" s="227">
        <f t="shared" si="76"/>
        <v>0</v>
      </c>
    </row>
    <row r="557" spans="1:9" s="5" customFormat="1" ht="13.5" customHeight="1">
      <c r="A557" s="115" t="s">
        <v>157</v>
      </c>
      <c r="B557" s="99" t="s">
        <v>334</v>
      </c>
      <c r="C557" s="100" t="s">
        <v>69</v>
      </c>
      <c r="D557" s="100" t="s">
        <v>67</v>
      </c>
      <c r="E557" s="101" t="s">
        <v>117</v>
      </c>
      <c r="F557" s="98">
        <v>725</v>
      </c>
      <c r="G557" s="117">
        <f>309.3-18.4</f>
        <v>290.90000000000003</v>
      </c>
      <c r="H557" s="117">
        <v>0</v>
      </c>
      <c r="I557" s="227">
        <f t="shared" si="76"/>
        <v>0</v>
      </c>
    </row>
    <row r="558" spans="1:9" s="71" customFormat="1" ht="12.75">
      <c r="A558" s="115" t="s">
        <v>540</v>
      </c>
      <c r="B558" s="99" t="s">
        <v>334</v>
      </c>
      <c r="C558" s="100" t="s">
        <v>69</v>
      </c>
      <c r="D558" s="100" t="s">
        <v>70</v>
      </c>
      <c r="E558" s="101"/>
      <c r="F558" s="98"/>
      <c r="G558" s="117">
        <f aca="true" t="shared" si="86" ref="G558:H561">G559</f>
        <v>18.4</v>
      </c>
      <c r="H558" s="117">
        <f t="shared" si="86"/>
        <v>0</v>
      </c>
      <c r="I558" s="227">
        <f t="shared" si="76"/>
        <v>0</v>
      </c>
    </row>
    <row r="559" spans="1:9" s="71" customFormat="1" ht="21">
      <c r="A559" s="118" t="s">
        <v>106</v>
      </c>
      <c r="B559" s="99" t="s">
        <v>334</v>
      </c>
      <c r="C559" s="100" t="s">
        <v>69</v>
      </c>
      <c r="D559" s="100" t="s">
        <v>70</v>
      </c>
      <c r="E559" s="101" t="s">
        <v>107</v>
      </c>
      <c r="F559" s="98"/>
      <c r="G559" s="117">
        <f t="shared" si="86"/>
        <v>18.4</v>
      </c>
      <c r="H559" s="117">
        <f t="shared" si="86"/>
        <v>0</v>
      </c>
      <c r="I559" s="227">
        <f t="shared" si="76"/>
        <v>0</v>
      </c>
    </row>
    <row r="560" spans="1:9" s="71" customFormat="1" ht="12.75">
      <c r="A560" s="118" t="s">
        <v>112</v>
      </c>
      <c r="B560" s="99" t="s">
        <v>334</v>
      </c>
      <c r="C560" s="100" t="s">
        <v>69</v>
      </c>
      <c r="D560" s="100" t="s">
        <v>70</v>
      </c>
      <c r="E560" s="101" t="s">
        <v>113</v>
      </c>
      <c r="F560" s="98"/>
      <c r="G560" s="117">
        <f t="shared" si="86"/>
        <v>18.4</v>
      </c>
      <c r="H560" s="117">
        <f t="shared" si="86"/>
        <v>0</v>
      </c>
      <c r="I560" s="227">
        <f t="shared" si="76"/>
        <v>0</v>
      </c>
    </row>
    <row r="561" spans="1:9" s="71" customFormat="1" ht="12.75">
      <c r="A561" s="118" t="s">
        <v>116</v>
      </c>
      <c r="B561" s="99" t="s">
        <v>334</v>
      </c>
      <c r="C561" s="100" t="s">
        <v>69</v>
      </c>
      <c r="D561" s="100" t="s">
        <v>70</v>
      </c>
      <c r="E561" s="101" t="s">
        <v>117</v>
      </c>
      <c r="F561" s="98"/>
      <c r="G561" s="117">
        <f t="shared" si="86"/>
        <v>18.4</v>
      </c>
      <c r="H561" s="117">
        <f t="shared" si="86"/>
        <v>0</v>
      </c>
      <c r="I561" s="227">
        <f t="shared" si="76"/>
        <v>0</v>
      </c>
    </row>
    <row r="562" spans="1:9" s="71" customFormat="1" ht="11.25" customHeight="1">
      <c r="A562" s="115" t="s">
        <v>157</v>
      </c>
      <c r="B562" s="99" t="s">
        <v>334</v>
      </c>
      <c r="C562" s="100" t="s">
        <v>69</v>
      </c>
      <c r="D562" s="100" t="s">
        <v>70</v>
      </c>
      <c r="E562" s="101" t="s">
        <v>117</v>
      </c>
      <c r="F562" s="98">
        <v>725</v>
      </c>
      <c r="G562" s="117">
        <v>18.4</v>
      </c>
      <c r="H562" s="117">
        <v>0</v>
      </c>
      <c r="I562" s="227">
        <f t="shared" si="76"/>
        <v>0</v>
      </c>
    </row>
    <row r="563" spans="1:9" s="5" customFormat="1" ht="31.5" customHeight="1">
      <c r="A563" s="114" t="s">
        <v>623</v>
      </c>
      <c r="B563" s="95" t="s">
        <v>335</v>
      </c>
      <c r="C563" s="97"/>
      <c r="D563" s="97"/>
      <c r="E563" s="102"/>
      <c r="F563" s="94"/>
      <c r="G563" s="107">
        <f>G564+G586+G580</f>
        <v>150.60000000000002</v>
      </c>
      <c r="H563" s="107">
        <f>H564+H586+H580</f>
        <v>51.400000000000006</v>
      </c>
      <c r="I563" s="235">
        <f t="shared" si="76"/>
        <v>34.13014608233731</v>
      </c>
    </row>
    <row r="564" spans="1:9" s="5" customFormat="1" ht="15.75" customHeight="1">
      <c r="A564" s="114" t="s">
        <v>8</v>
      </c>
      <c r="B564" s="95" t="s">
        <v>335</v>
      </c>
      <c r="C564" s="97" t="s">
        <v>69</v>
      </c>
      <c r="D564" s="97" t="s">
        <v>36</v>
      </c>
      <c r="E564" s="98"/>
      <c r="F564" s="98"/>
      <c r="G564" s="107">
        <f>G565+G570+G575</f>
        <v>86.4</v>
      </c>
      <c r="H564" s="107">
        <f>H565+H570+H575</f>
        <v>41.400000000000006</v>
      </c>
      <c r="I564" s="235">
        <f t="shared" si="76"/>
        <v>47.91666666666667</v>
      </c>
    </row>
    <row r="565" spans="1:9" s="5" customFormat="1" ht="14.25" customHeight="1">
      <c r="A565" s="115" t="s">
        <v>9</v>
      </c>
      <c r="B565" s="99" t="s">
        <v>335</v>
      </c>
      <c r="C565" s="100" t="s">
        <v>69</v>
      </c>
      <c r="D565" s="100" t="s">
        <v>66</v>
      </c>
      <c r="E565" s="98"/>
      <c r="F565" s="98"/>
      <c r="G565" s="117">
        <f aca="true" t="shared" si="87" ref="G565:H568">G566</f>
        <v>22.8</v>
      </c>
      <c r="H565" s="117">
        <f t="shared" si="87"/>
        <v>9.6</v>
      </c>
      <c r="I565" s="227">
        <f t="shared" si="76"/>
        <v>42.10526315789473</v>
      </c>
    </row>
    <row r="566" spans="1:9" s="5" customFormat="1" ht="21.75" customHeight="1">
      <c r="A566" s="118" t="s">
        <v>106</v>
      </c>
      <c r="B566" s="99" t="s">
        <v>335</v>
      </c>
      <c r="C566" s="100" t="s">
        <v>69</v>
      </c>
      <c r="D566" s="100" t="s">
        <v>66</v>
      </c>
      <c r="E566" s="101" t="s">
        <v>107</v>
      </c>
      <c r="F566" s="98"/>
      <c r="G566" s="117">
        <f t="shared" si="87"/>
        <v>22.8</v>
      </c>
      <c r="H566" s="117">
        <f t="shared" si="87"/>
        <v>9.6</v>
      </c>
      <c r="I566" s="227">
        <f aca="true" t="shared" si="88" ref="I566:I629">H566/G566*100</f>
        <v>42.10526315789473</v>
      </c>
    </row>
    <row r="567" spans="1:9" s="5" customFormat="1" ht="13.5" customHeight="1">
      <c r="A567" s="118" t="s">
        <v>112</v>
      </c>
      <c r="B567" s="99" t="s">
        <v>335</v>
      </c>
      <c r="C567" s="100" t="s">
        <v>69</v>
      </c>
      <c r="D567" s="100" t="s">
        <v>66</v>
      </c>
      <c r="E567" s="101" t="s">
        <v>113</v>
      </c>
      <c r="F567" s="98"/>
      <c r="G567" s="117">
        <f t="shared" si="87"/>
        <v>22.8</v>
      </c>
      <c r="H567" s="117">
        <f t="shared" si="87"/>
        <v>9.6</v>
      </c>
      <c r="I567" s="227">
        <f t="shared" si="88"/>
        <v>42.10526315789473</v>
      </c>
    </row>
    <row r="568" spans="1:9" s="5" customFormat="1" ht="13.5" customHeight="1">
      <c r="A568" s="118" t="s">
        <v>116</v>
      </c>
      <c r="B568" s="99" t="s">
        <v>335</v>
      </c>
      <c r="C568" s="100" t="s">
        <v>69</v>
      </c>
      <c r="D568" s="100" t="s">
        <v>66</v>
      </c>
      <c r="E568" s="101" t="s">
        <v>117</v>
      </c>
      <c r="F568" s="98"/>
      <c r="G568" s="117">
        <f t="shared" si="87"/>
        <v>22.8</v>
      </c>
      <c r="H568" s="117">
        <f t="shared" si="87"/>
        <v>9.6</v>
      </c>
      <c r="I568" s="227">
        <f t="shared" si="88"/>
        <v>42.10526315789473</v>
      </c>
    </row>
    <row r="569" spans="1:9" s="5" customFormat="1" ht="15.75" customHeight="1">
      <c r="A569" s="115" t="s">
        <v>157</v>
      </c>
      <c r="B569" s="99" t="s">
        <v>335</v>
      </c>
      <c r="C569" s="100" t="s">
        <v>69</v>
      </c>
      <c r="D569" s="100" t="s">
        <v>66</v>
      </c>
      <c r="E569" s="101" t="s">
        <v>117</v>
      </c>
      <c r="F569" s="98">
        <v>725</v>
      </c>
      <c r="G569" s="117">
        <v>22.8</v>
      </c>
      <c r="H569" s="117">
        <v>9.6</v>
      </c>
      <c r="I569" s="227">
        <f t="shared" si="88"/>
        <v>42.10526315789473</v>
      </c>
    </row>
    <row r="570" spans="1:9" s="5" customFormat="1" ht="11.25" customHeight="1">
      <c r="A570" s="115" t="s">
        <v>663</v>
      </c>
      <c r="B570" s="99" t="s">
        <v>335</v>
      </c>
      <c r="C570" s="100" t="s">
        <v>69</v>
      </c>
      <c r="D570" s="100" t="s">
        <v>67</v>
      </c>
      <c r="E570" s="98"/>
      <c r="F570" s="98"/>
      <c r="G570" s="117">
        <f aca="true" t="shared" si="89" ref="G570:H573">G571</f>
        <v>49.2</v>
      </c>
      <c r="H570" s="117">
        <f t="shared" si="89"/>
        <v>24.6</v>
      </c>
      <c r="I570" s="227">
        <f t="shared" si="88"/>
        <v>50</v>
      </c>
    </row>
    <row r="571" spans="1:9" s="5" customFormat="1" ht="24" customHeight="1">
      <c r="A571" s="118" t="s">
        <v>106</v>
      </c>
      <c r="B571" s="99" t="s">
        <v>335</v>
      </c>
      <c r="C571" s="100" t="s">
        <v>69</v>
      </c>
      <c r="D571" s="100" t="s">
        <v>67</v>
      </c>
      <c r="E571" s="101" t="s">
        <v>107</v>
      </c>
      <c r="F571" s="98"/>
      <c r="G571" s="117">
        <f t="shared" si="89"/>
        <v>49.2</v>
      </c>
      <c r="H571" s="117">
        <f t="shared" si="89"/>
        <v>24.6</v>
      </c>
      <c r="I571" s="227">
        <f t="shared" si="88"/>
        <v>50</v>
      </c>
    </row>
    <row r="572" spans="1:9" s="5" customFormat="1" ht="12.75" customHeight="1">
      <c r="A572" s="118" t="s">
        <v>112</v>
      </c>
      <c r="B572" s="99" t="s">
        <v>335</v>
      </c>
      <c r="C572" s="100" t="s">
        <v>69</v>
      </c>
      <c r="D572" s="100" t="s">
        <v>67</v>
      </c>
      <c r="E572" s="101" t="s">
        <v>113</v>
      </c>
      <c r="F572" s="98"/>
      <c r="G572" s="117">
        <f t="shared" si="89"/>
        <v>49.2</v>
      </c>
      <c r="H572" s="117">
        <f t="shared" si="89"/>
        <v>24.6</v>
      </c>
      <c r="I572" s="227">
        <f t="shared" si="88"/>
        <v>50</v>
      </c>
    </row>
    <row r="573" spans="1:9" s="5" customFormat="1" ht="13.5" customHeight="1">
      <c r="A573" s="118" t="s">
        <v>116</v>
      </c>
      <c r="B573" s="99" t="s">
        <v>335</v>
      </c>
      <c r="C573" s="100" t="s">
        <v>69</v>
      </c>
      <c r="D573" s="100" t="s">
        <v>67</v>
      </c>
      <c r="E573" s="101" t="s">
        <v>117</v>
      </c>
      <c r="F573" s="98"/>
      <c r="G573" s="117">
        <f t="shared" si="89"/>
        <v>49.2</v>
      </c>
      <c r="H573" s="117">
        <f t="shared" si="89"/>
        <v>24.6</v>
      </c>
      <c r="I573" s="227">
        <f t="shared" si="88"/>
        <v>50</v>
      </c>
    </row>
    <row r="574" spans="1:9" s="5" customFormat="1" ht="15.75" customHeight="1">
      <c r="A574" s="115" t="s">
        <v>157</v>
      </c>
      <c r="B574" s="99" t="s">
        <v>335</v>
      </c>
      <c r="C574" s="100" t="s">
        <v>69</v>
      </c>
      <c r="D574" s="100" t="s">
        <v>67</v>
      </c>
      <c r="E574" s="101" t="s">
        <v>117</v>
      </c>
      <c r="F574" s="98">
        <v>725</v>
      </c>
      <c r="G574" s="117">
        <v>49.2</v>
      </c>
      <c r="H574" s="117">
        <v>24.6</v>
      </c>
      <c r="I574" s="227">
        <f t="shared" si="88"/>
        <v>50</v>
      </c>
    </row>
    <row r="575" spans="1:9" s="71" customFormat="1" ht="15.75" customHeight="1">
      <c r="A575" s="115" t="s">
        <v>540</v>
      </c>
      <c r="B575" s="99" t="s">
        <v>335</v>
      </c>
      <c r="C575" s="100" t="s">
        <v>69</v>
      </c>
      <c r="D575" s="100" t="s">
        <v>70</v>
      </c>
      <c r="E575" s="101"/>
      <c r="F575" s="98"/>
      <c r="G575" s="117">
        <f aca="true" t="shared" si="90" ref="G575:H578">G576</f>
        <v>14.4</v>
      </c>
      <c r="H575" s="117">
        <f t="shared" si="90"/>
        <v>7.2</v>
      </c>
      <c r="I575" s="227">
        <f t="shared" si="88"/>
        <v>50</v>
      </c>
    </row>
    <row r="576" spans="1:9" s="71" customFormat="1" ht="27.75" customHeight="1">
      <c r="A576" s="118" t="s">
        <v>106</v>
      </c>
      <c r="B576" s="99" t="s">
        <v>335</v>
      </c>
      <c r="C576" s="100" t="s">
        <v>69</v>
      </c>
      <c r="D576" s="100" t="s">
        <v>70</v>
      </c>
      <c r="E576" s="101" t="s">
        <v>107</v>
      </c>
      <c r="F576" s="98"/>
      <c r="G576" s="117">
        <f t="shared" si="90"/>
        <v>14.4</v>
      </c>
      <c r="H576" s="117">
        <f t="shared" si="90"/>
        <v>7.2</v>
      </c>
      <c r="I576" s="227">
        <f t="shared" si="88"/>
        <v>50</v>
      </c>
    </row>
    <row r="577" spans="1:9" s="71" customFormat="1" ht="14.25" customHeight="1">
      <c r="A577" s="118" t="s">
        <v>112</v>
      </c>
      <c r="B577" s="99" t="s">
        <v>335</v>
      </c>
      <c r="C577" s="100" t="s">
        <v>69</v>
      </c>
      <c r="D577" s="100" t="s">
        <v>70</v>
      </c>
      <c r="E577" s="101" t="s">
        <v>113</v>
      </c>
      <c r="F577" s="98"/>
      <c r="G577" s="117">
        <f t="shared" si="90"/>
        <v>14.4</v>
      </c>
      <c r="H577" s="117">
        <f t="shared" si="90"/>
        <v>7.2</v>
      </c>
      <c r="I577" s="227">
        <f t="shared" si="88"/>
        <v>50</v>
      </c>
    </row>
    <row r="578" spans="1:9" s="71" customFormat="1" ht="14.25" customHeight="1">
      <c r="A578" s="118" t="s">
        <v>116</v>
      </c>
      <c r="B578" s="99" t="s">
        <v>335</v>
      </c>
      <c r="C578" s="100" t="s">
        <v>69</v>
      </c>
      <c r="D578" s="100" t="s">
        <v>70</v>
      </c>
      <c r="E578" s="101" t="s">
        <v>117</v>
      </c>
      <c r="F578" s="98"/>
      <c r="G578" s="117">
        <f t="shared" si="90"/>
        <v>14.4</v>
      </c>
      <c r="H578" s="117">
        <f t="shared" si="90"/>
        <v>7.2</v>
      </c>
      <c r="I578" s="227">
        <f t="shared" si="88"/>
        <v>50</v>
      </c>
    </row>
    <row r="579" spans="1:9" s="71" customFormat="1" ht="12.75" customHeight="1">
      <c r="A579" s="115" t="s">
        <v>157</v>
      </c>
      <c r="B579" s="99" t="s">
        <v>335</v>
      </c>
      <c r="C579" s="100" t="s">
        <v>69</v>
      </c>
      <c r="D579" s="100" t="s">
        <v>70</v>
      </c>
      <c r="E579" s="101" t="s">
        <v>117</v>
      </c>
      <c r="F579" s="98">
        <v>725</v>
      </c>
      <c r="G579" s="117">
        <v>14.4</v>
      </c>
      <c r="H579" s="117">
        <v>7.2</v>
      </c>
      <c r="I579" s="227">
        <f t="shared" si="88"/>
        <v>50</v>
      </c>
    </row>
    <row r="580" spans="1:9" s="65" customFormat="1" ht="12" customHeight="1">
      <c r="A580" s="114" t="s">
        <v>661</v>
      </c>
      <c r="B580" s="95" t="s">
        <v>335</v>
      </c>
      <c r="C580" s="97" t="s">
        <v>73</v>
      </c>
      <c r="D580" s="97" t="s">
        <v>36</v>
      </c>
      <c r="E580" s="94"/>
      <c r="F580" s="94"/>
      <c r="G580" s="107">
        <f aca="true" t="shared" si="91" ref="G580:H584">G581</f>
        <v>20</v>
      </c>
      <c r="H580" s="107">
        <f t="shared" si="91"/>
        <v>10</v>
      </c>
      <c r="I580" s="235">
        <f t="shared" si="88"/>
        <v>50</v>
      </c>
    </row>
    <row r="581" spans="1:9" s="5" customFormat="1" ht="12" customHeight="1">
      <c r="A581" s="115" t="s">
        <v>12</v>
      </c>
      <c r="B581" s="99" t="s">
        <v>335</v>
      </c>
      <c r="C581" s="100" t="s">
        <v>73</v>
      </c>
      <c r="D581" s="100" t="s">
        <v>66</v>
      </c>
      <c r="E581" s="98"/>
      <c r="F581" s="98"/>
      <c r="G581" s="117">
        <f t="shared" si="91"/>
        <v>20</v>
      </c>
      <c r="H581" s="117">
        <f t="shared" si="91"/>
        <v>10</v>
      </c>
      <c r="I581" s="227">
        <f t="shared" si="88"/>
        <v>50</v>
      </c>
    </row>
    <row r="582" spans="1:9" s="5" customFormat="1" ht="22.5" customHeight="1">
      <c r="A582" s="118" t="s">
        <v>106</v>
      </c>
      <c r="B582" s="99" t="s">
        <v>335</v>
      </c>
      <c r="C582" s="100" t="s">
        <v>73</v>
      </c>
      <c r="D582" s="100" t="s">
        <v>66</v>
      </c>
      <c r="E582" s="101" t="s">
        <v>107</v>
      </c>
      <c r="F582" s="98"/>
      <c r="G582" s="117">
        <f t="shared" si="91"/>
        <v>20</v>
      </c>
      <c r="H582" s="117">
        <f t="shared" si="91"/>
        <v>10</v>
      </c>
      <c r="I582" s="227">
        <f t="shared" si="88"/>
        <v>50</v>
      </c>
    </row>
    <row r="583" spans="1:9" s="5" customFormat="1" ht="12" customHeight="1">
      <c r="A583" s="118" t="s">
        <v>112</v>
      </c>
      <c r="B583" s="99" t="s">
        <v>335</v>
      </c>
      <c r="C583" s="100" t="s">
        <v>73</v>
      </c>
      <c r="D583" s="100" t="s">
        <v>66</v>
      </c>
      <c r="E583" s="101" t="s">
        <v>113</v>
      </c>
      <c r="F583" s="98"/>
      <c r="G583" s="117">
        <f t="shared" si="91"/>
        <v>20</v>
      </c>
      <c r="H583" s="117">
        <f t="shared" si="91"/>
        <v>10</v>
      </c>
      <c r="I583" s="227">
        <f t="shared" si="88"/>
        <v>50</v>
      </c>
    </row>
    <row r="584" spans="1:9" s="5" customFormat="1" ht="12" customHeight="1">
      <c r="A584" s="118" t="s">
        <v>116</v>
      </c>
      <c r="B584" s="99" t="s">
        <v>335</v>
      </c>
      <c r="C584" s="100" t="s">
        <v>73</v>
      </c>
      <c r="D584" s="100" t="s">
        <v>66</v>
      </c>
      <c r="E584" s="101" t="s">
        <v>117</v>
      </c>
      <c r="F584" s="98"/>
      <c r="G584" s="117">
        <f t="shared" si="91"/>
        <v>20</v>
      </c>
      <c r="H584" s="117">
        <f t="shared" si="91"/>
        <v>10</v>
      </c>
      <c r="I584" s="227">
        <f t="shared" si="88"/>
        <v>50</v>
      </c>
    </row>
    <row r="585" spans="1:9" s="5" customFormat="1" ht="21">
      <c r="A585" s="115" t="s">
        <v>158</v>
      </c>
      <c r="B585" s="99" t="s">
        <v>335</v>
      </c>
      <c r="C585" s="100" t="s">
        <v>73</v>
      </c>
      <c r="D585" s="100" t="s">
        <v>66</v>
      </c>
      <c r="E585" s="101" t="s">
        <v>117</v>
      </c>
      <c r="F585" s="98">
        <v>726</v>
      </c>
      <c r="G585" s="117">
        <v>20</v>
      </c>
      <c r="H585" s="117">
        <v>10</v>
      </c>
      <c r="I585" s="227">
        <f t="shared" si="88"/>
        <v>50</v>
      </c>
    </row>
    <row r="586" spans="1:9" s="5" customFormat="1" ht="12.75" customHeight="1">
      <c r="A586" s="114" t="s">
        <v>84</v>
      </c>
      <c r="B586" s="95" t="s">
        <v>335</v>
      </c>
      <c r="C586" s="97" t="s">
        <v>74</v>
      </c>
      <c r="D586" s="97" t="s">
        <v>36</v>
      </c>
      <c r="E586" s="94"/>
      <c r="F586" s="94"/>
      <c r="G586" s="107">
        <f aca="true" t="shared" si="92" ref="G586:H590">G587</f>
        <v>44.2</v>
      </c>
      <c r="H586" s="107">
        <f t="shared" si="92"/>
        <v>0</v>
      </c>
      <c r="I586" s="235">
        <f t="shared" si="88"/>
        <v>0</v>
      </c>
    </row>
    <row r="587" spans="1:9" s="5" customFormat="1" ht="13.5" customHeight="1">
      <c r="A587" s="115" t="s">
        <v>85</v>
      </c>
      <c r="B587" s="99" t="s">
        <v>335</v>
      </c>
      <c r="C587" s="100" t="s">
        <v>74</v>
      </c>
      <c r="D587" s="100" t="s">
        <v>66</v>
      </c>
      <c r="E587" s="98"/>
      <c r="F587" s="98"/>
      <c r="G587" s="117">
        <f t="shared" si="92"/>
        <v>44.2</v>
      </c>
      <c r="H587" s="117">
        <f t="shared" si="92"/>
        <v>0</v>
      </c>
      <c r="I587" s="227">
        <f t="shared" si="88"/>
        <v>0</v>
      </c>
    </row>
    <row r="588" spans="1:9" s="5" customFormat="1" ht="23.25" customHeight="1">
      <c r="A588" s="118" t="s">
        <v>106</v>
      </c>
      <c r="B588" s="99" t="s">
        <v>335</v>
      </c>
      <c r="C588" s="100" t="s">
        <v>74</v>
      </c>
      <c r="D588" s="100" t="s">
        <v>66</v>
      </c>
      <c r="E588" s="101" t="s">
        <v>107</v>
      </c>
      <c r="F588" s="98"/>
      <c r="G588" s="117">
        <f t="shared" si="92"/>
        <v>44.2</v>
      </c>
      <c r="H588" s="117">
        <f t="shared" si="92"/>
        <v>0</v>
      </c>
      <c r="I588" s="227">
        <f t="shared" si="88"/>
        <v>0</v>
      </c>
    </row>
    <row r="589" spans="1:9" s="5" customFormat="1" ht="11.25" customHeight="1">
      <c r="A589" s="118" t="s">
        <v>112</v>
      </c>
      <c r="B589" s="99" t="s">
        <v>335</v>
      </c>
      <c r="C589" s="100" t="s">
        <v>74</v>
      </c>
      <c r="D589" s="100" t="s">
        <v>66</v>
      </c>
      <c r="E589" s="101" t="s">
        <v>113</v>
      </c>
      <c r="F589" s="98"/>
      <c r="G589" s="117">
        <f t="shared" si="92"/>
        <v>44.2</v>
      </c>
      <c r="H589" s="117">
        <f t="shared" si="92"/>
        <v>0</v>
      </c>
      <c r="I589" s="227">
        <f t="shared" si="88"/>
        <v>0</v>
      </c>
    </row>
    <row r="590" spans="1:9" s="5" customFormat="1" ht="12.75" customHeight="1">
      <c r="A590" s="118" t="s">
        <v>116</v>
      </c>
      <c r="B590" s="99" t="s">
        <v>335</v>
      </c>
      <c r="C590" s="100" t="s">
        <v>74</v>
      </c>
      <c r="D590" s="100" t="s">
        <v>66</v>
      </c>
      <c r="E590" s="101" t="s">
        <v>117</v>
      </c>
      <c r="F590" s="98"/>
      <c r="G590" s="117">
        <f t="shared" si="92"/>
        <v>44.2</v>
      </c>
      <c r="H590" s="117">
        <f t="shared" si="92"/>
        <v>0</v>
      </c>
      <c r="I590" s="227">
        <f t="shared" si="88"/>
        <v>0</v>
      </c>
    </row>
    <row r="591" spans="1:9" s="5" customFormat="1" ht="25.5" customHeight="1">
      <c r="A591" s="115" t="s">
        <v>158</v>
      </c>
      <c r="B591" s="99" t="s">
        <v>335</v>
      </c>
      <c r="C591" s="100" t="s">
        <v>74</v>
      </c>
      <c r="D591" s="100" t="s">
        <v>66</v>
      </c>
      <c r="E591" s="101" t="s">
        <v>117</v>
      </c>
      <c r="F591" s="98">
        <v>726</v>
      </c>
      <c r="G591" s="117">
        <v>44.2</v>
      </c>
      <c r="H591" s="117">
        <v>0</v>
      </c>
      <c r="I591" s="227">
        <f t="shared" si="88"/>
        <v>0</v>
      </c>
    </row>
    <row r="592" spans="1:9" s="65" customFormat="1" ht="12.75">
      <c r="A592" s="114" t="s">
        <v>524</v>
      </c>
      <c r="B592" s="95" t="s">
        <v>525</v>
      </c>
      <c r="C592" s="97"/>
      <c r="D592" s="97"/>
      <c r="E592" s="102"/>
      <c r="F592" s="94"/>
      <c r="G592" s="107">
        <f>G593</f>
        <v>150</v>
      </c>
      <c r="H592" s="107">
        <f>H593</f>
        <v>128</v>
      </c>
      <c r="I592" s="235">
        <f t="shared" si="88"/>
        <v>85.33333333333334</v>
      </c>
    </row>
    <row r="593" spans="1:9" s="5" customFormat="1" ht="12.75" customHeight="1">
      <c r="A593" s="114" t="s">
        <v>8</v>
      </c>
      <c r="B593" s="95" t="s">
        <v>525</v>
      </c>
      <c r="C593" s="100" t="s">
        <v>69</v>
      </c>
      <c r="D593" s="100" t="s">
        <v>36</v>
      </c>
      <c r="E593" s="101"/>
      <c r="F593" s="98"/>
      <c r="G593" s="117">
        <f>G594+G599+G604</f>
        <v>150</v>
      </c>
      <c r="H593" s="117">
        <f>H594+H599+H604</f>
        <v>128</v>
      </c>
      <c r="I593" s="227">
        <f t="shared" si="88"/>
        <v>85.33333333333334</v>
      </c>
    </row>
    <row r="594" spans="1:9" s="5" customFormat="1" ht="10.5" customHeight="1">
      <c r="A594" s="115" t="s">
        <v>9</v>
      </c>
      <c r="B594" s="99" t="s">
        <v>525</v>
      </c>
      <c r="C594" s="100" t="s">
        <v>69</v>
      </c>
      <c r="D594" s="100" t="s">
        <v>66</v>
      </c>
      <c r="E594" s="101"/>
      <c r="F594" s="98"/>
      <c r="G594" s="117">
        <f aca="true" t="shared" si="93" ref="G594:H597">G595</f>
        <v>45</v>
      </c>
      <c r="H594" s="117">
        <f t="shared" si="93"/>
        <v>30</v>
      </c>
      <c r="I594" s="227">
        <f t="shared" si="88"/>
        <v>66.66666666666666</v>
      </c>
    </row>
    <row r="595" spans="1:9" s="5" customFormat="1" ht="22.5" customHeight="1">
      <c r="A595" s="118" t="s">
        <v>106</v>
      </c>
      <c r="B595" s="99" t="s">
        <v>525</v>
      </c>
      <c r="C595" s="100" t="s">
        <v>69</v>
      </c>
      <c r="D595" s="100" t="s">
        <v>66</v>
      </c>
      <c r="E595" s="101" t="s">
        <v>107</v>
      </c>
      <c r="F595" s="98"/>
      <c r="G595" s="117">
        <f t="shared" si="93"/>
        <v>45</v>
      </c>
      <c r="H595" s="117">
        <f t="shared" si="93"/>
        <v>30</v>
      </c>
      <c r="I595" s="227">
        <f t="shared" si="88"/>
        <v>66.66666666666666</v>
      </c>
    </row>
    <row r="596" spans="1:9" s="5" customFormat="1" ht="12.75">
      <c r="A596" s="118" t="s">
        <v>112</v>
      </c>
      <c r="B596" s="99" t="s">
        <v>525</v>
      </c>
      <c r="C596" s="100" t="s">
        <v>69</v>
      </c>
      <c r="D596" s="100" t="s">
        <v>66</v>
      </c>
      <c r="E596" s="101" t="s">
        <v>113</v>
      </c>
      <c r="F596" s="98"/>
      <c r="G596" s="117">
        <f t="shared" si="93"/>
        <v>45</v>
      </c>
      <c r="H596" s="117">
        <f t="shared" si="93"/>
        <v>30</v>
      </c>
      <c r="I596" s="227">
        <f t="shared" si="88"/>
        <v>66.66666666666666</v>
      </c>
    </row>
    <row r="597" spans="1:9" s="5" customFormat="1" ht="12.75">
      <c r="A597" s="118" t="s">
        <v>116</v>
      </c>
      <c r="B597" s="99" t="s">
        <v>525</v>
      </c>
      <c r="C597" s="100" t="s">
        <v>69</v>
      </c>
      <c r="D597" s="100" t="s">
        <v>66</v>
      </c>
      <c r="E597" s="101" t="s">
        <v>117</v>
      </c>
      <c r="F597" s="98"/>
      <c r="G597" s="117">
        <f t="shared" si="93"/>
        <v>45</v>
      </c>
      <c r="H597" s="117">
        <f t="shared" si="93"/>
        <v>30</v>
      </c>
      <c r="I597" s="227">
        <f t="shared" si="88"/>
        <v>66.66666666666666</v>
      </c>
    </row>
    <row r="598" spans="1:9" s="5" customFormat="1" ht="12" customHeight="1">
      <c r="A598" s="115" t="s">
        <v>157</v>
      </c>
      <c r="B598" s="99" t="s">
        <v>525</v>
      </c>
      <c r="C598" s="100" t="s">
        <v>69</v>
      </c>
      <c r="D598" s="100" t="s">
        <v>66</v>
      </c>
      <c r="E598" s="101" t="s">
        <v>117</v>
      </c>
      <c r="F598" s="98">
        <v>725</v>
      </c>
      <c r="G598" s="117">
        <v>45</v>
      </c>
      <c r="H598" s="117">
        <v>30</v>
      </c>
      <c r="I598" s="227">
        <f t="shared" si="88"/>
        <v>66.66666666666666</v>
      </c>
    </row>
    <row r="599" spans="1:9" s="5" customFormat="1" ht="12.75">
      <c r="A599" s="115" t="s">
        <v>663</v>
      </c>
      <c r="B599" s="99" t="s">
        <v>525</v>
      </c>
      <c r="C599" s="100" t="s">
        <v>69</v>
      </c>
      <c r="D599" s="100" t="s">
        <v>67</v>
      </c>
      <c r="E599" s="101"/>
      <c r="F599" s="98"/>
      <c r="G599" s="117">
        <f aca="true" t="shared" si="94" ref="G599:H602">G600</f>
        <v>75</v>
      </c>
      <c r="H599" s="117">
        <f t="shared" si="94"/>
        <v>68</v>
      </c>
      <c r="I599" s="227">
        <f t="shared" si="88"/>
        <v>90.66666666666666</v>
      </c>
    </row>
    <row r="600" spans="1:9" s="5" customFormat="1" ht="21">
      <c r="A600" s="118" t="s">
        <v>106</v>
      </c>
      <c r="B600" s="99" t="s">
        <v>525</v>
      </c>
      <c r="C600" s="100" t="s">
        <v>69</v>
      </c>
      <c r="D600" s="100" t="s">
        <v>67</v>
      </c>
      <c r="E600" s="101" t="s">
        <v>107</v>
      </c>
      <c r="F600" s="98"/>
      <c r="G600" s="117">
        <f t="shared" si="94"/>
        <v>75</v>
      </c>
      <c r="H600" s="117">
        <f t="shared" si="94"/>
        <v>68</v>
      </c>
      <c r="I600" s="227">
        <f t="shared" si="88"/>
        <v>90.66666666666666</v>
      </c>
    </row>
    <row r="601" spans="1:9" s="5" customFormat="1" ht="12.75">
      <c r="A601" s="118" t="s">
        <v>112</v>
      </c>
      <c r="B601" s="99" t="s">
        <v>525</v>
      </c>
      <c r="C601" s="100" t="s">
        <v>69</v>
      </c>
      <c r="D601" s="100" t="s">
        <v>67</v>
      </c>
      <c r="E601" s="101" t="s">
        <v>113</v>
      </c>
      <c r="F601" s="98"/>
      <c r="G601" s="117">
        <f t="shared" si="94"/>
        <v>75</v>
      </c>
      <c r="H601" s="117">
        <f t="shared" si="94"/>
        <v>68</v>
      </c>
      <c r="I601" s="227">
        <f t="shared" si="88"/>
        <v>90.66666666666666</v>
      </c>
    </row>
    <row r="602" spans="1:9" s="5" customFormat="1" ht="12.75">
      <c r="A602" s="118" t="s">
        <v>116</v>
      </c>
      <c r="B602" s="99" t="s">
        <v>525</v>
      </c>
      <c r="C602" s="100" t="s">
        <v>69</v>
      </c>
      <c r="D602" s="100" t="s">
        <v>67</v>
      </c>
      <c r="E602" s="101" t="s">
        <v>117</v>
      </c>
      <c r="F602" s="98"/>
      <c r="G602" s="117">
        <f t="shared" si="94"/>
        <v>75</v>
      </c>
      <c r="H602" s="117">
        <f t="shared" si="94"/>
        <v>68</v>
      </c>
      <c r="I602" s="227">
        <f t="shared" si="88"/>
        <v>90.66666666666666</v>
      </c>
    </row>
    <row r="603" spans="1:9" s="5" customFormat="1" ht="13.5" customHeight="1">
      <c r="A603" s="115" t="s">
        <v>157</v>
      </c>
      <c r="B603" s="99" t="s">
        <v>525</v>
      </c>
      <c r="C603" s="100" t="s">
        <v>69</v>
      </c>
      <c r="D603" s="100" t="s">
        <v>67</v>
      </c>
      <c r="E603" s="101" t="s">
        <v>117</v>
      </c>
      <c r="F603" s="98">
        <v>725</v>
      </c>
      <c r="G603" s="117">
        <f>105-30</f>
        <v>75</v>
      </c>
      <c r="H603" s="117">
        <v>68</v>
      </c>
      <c r="I603" s="227">
        <f t="shared" si="88"/>
        <v>90.66666666666666</v>
      </c>
    </row>
    <row r="604" spans="1:9" s="71" customFormat="1" ht="11.25" customHeight="1">
      <c r="A604" s="115" t="s">
        <v>540</v>
      </c>
      <c r="B604" s="99" t="s">
        <v>525</v>
      </c>
      <c r="C604" s="100" t="s">
        <v>69</v>
      </c>
      <c r="D604" s="100" t="s">
        <v>70</v>
      </c>
      <c r="E604" s="101"/>
      <c r="F604" s="98"/>
      <c r="G604" s="117">
        <f aca="true" t="shared" si="95" ref="G604:H607">G605</f>
        <v>30</v>
      </c>
      <c r="H604" s="117">
        <f t="shared" si="95"/>
        <v>30</v>
      </c>
      <c r="I604" s="227">
        <f t="shared" si="88"/>
        <v>100</v>
      </c>
    </row>
    <row r="605" spans="1:9" s="71" customFormat="1" ht="22.5" customHeight="1">
      <c r="A605" s="118" t="s">
        <v>106</v>
      </c>
      <c r="B605" s="99" t="s">
        <v>525</v>
      </c>
      <c r="C605" s="100" t="s">
        <v>69</v>
      </c>
      <c r="D605" s="100" t="s">
        <v>70</v>
      </c>
      <c r="E605" s="101" t="s">
        <v>107</v>
      </c>
      <c r="F605" s="98"/>
      <c r="G605" s="117">
        <f t="shared" si="95"/>
        <v>30</v>
      </c>
      <c r="H605" s="117">
        <f t="shared" si="95"/>
        <v>30</v>
      </c>
      <c r="I605" s="227">
        <f t="shared" si="88"/>
        <v>100</v>
      </c>
    </row>
    <row r="606" spans="1:9" s="71" customFormat="1" ht="13.5" customHeight="1">
      <c r="A606" s="118" t="s">
        <v>112</v>
      </c>
      <c r="B606" s="99" t="s">
        <v>525</v>
      </c>
      <c r="C606" s="100" t="s">
        <v>69</v>
      </c>
      <c r="D606" s="100" t="s">
        <v>70</v>
      </c>
      <c r="E606" s="101" t="s">
        <v>113</v>
      </c>
      <c r="F606" s="98"/>
      <c r="G606" s="117">
        <f t="shared" si="95"/>
        <v>30</v>
      </c>
      <c r="H606" s="117">
        <f t="shared" si="95"/>
        <v>30</v>
      </c>
      <c r="I606" s="227">
        <f t="shared" si="88"/>
        <v>100</v>
      </c>
    </row>
    <row r="607" spans="1:9" s="71" customFormat="1" ht="13.5" customHeight="1">
      <c r="A607" s="118" t="s">
        <v>116</v>
      </c>
      <c r="B607" s="99" t="s">
        <v>525</v>
      </c>
      <c r="C607" s="100" t="s">
        <v>69</v>
      </c>
      <c r="D607" s="100" t="s">
        <v>70</v>
      </c>
      <c r="E607" s="101" t="s">
        <v>117</v>
      </c>
      <c r="F607" s="98"/>
      <c r="G607" s="117">
        <f t="shared" si="95"/>
        <v>30</v>
      </c>
      <c r="H607" s="117">
        <f t="shared" si="95"/>
        <v>30</v>
      </c>
      <c r="I607" s="227">
        <f t="shared" si="88"/>
        <v>100</v>
      </c>
    </row>
    <row r="608" spans="1:9" s="71" customFormat="1" ht="12" customHeight="1">
      <c r="A608" s="115" t="s">
        <v>157</v>
      </c>
      <c r="B608" s="99" t="s">
        <v>525</v>
      </c>
      <c r="C608" s="100" t="s">
        <v>69</v>
      </c>
      <c r="D608" s="100" t="s">
        <v>70</v>
      </c>
      <c r="E608" s="101" t="s">
        <v>117</v>
      </c>
      <c r="F608" s="98">
        <v>725</v>
      </c>
      <c r="G608" s="117">
        <v>30</v>
      </c>
      <c r="H608" s="117">
        <v>30</v>
      </c>
      <c r="I608" s="227">
        <f t="shared" si="88"/>
        <v>100</v>
      </c>
    </row>
    <row r="609" spans="1:10" s="5" customFormat="1" ht="30.75">
      <c r="A609" s="114" t="s">
        <v>431</v>
      </c>
      <c r="B609" s="95" t="s">
        <v>192</v>
      </c>
      <c r="C609" s="97"/>
      <c r="D609" s="97"/>
      <c r="E609" s="98"/>
      <c r="F609" s="98"/>
      <c r="G609" s="107">
        <f>G610+G622+G637</f>
        <v>556.8</v>
      </c>
      <c r="H609" s="107">
        <f>H610+H622+H637</f>
        <v>391.40000000000003</v>
      </c>
      <c r="I609" s="235">
        <f t="shared" si="88"/>
        <v>70.29454022988507</v>
      </c>
      <c r="J609" s="71"/>
    </row>
    <row r="610" spans="1:10" s="5" customFormat="1" ht="21">
      <c r="A610" s="114" t="s">
        <v>247</v>
      </c>
      <c r="B610" s="95" t="s">
        <v>345</v>
      </c>
      <c r="C610" s="97"/>
      <c r="D610" s="97"/>
      <c r="E610" s="98"/>
      <c r="F610" s="98"/>
      <c r="G610" s="107">
        <f aca="true" t="shared" si="96" ref="G610:H620">G611</f>
        <v>50</v>
      </c>
      <c r="H610" s="107">
        <f t="shared" si="96"/>
        <v>4.6</v>
      </c>
      <c r="I610" s="235">
        <f t="shared" si="88"/>
        <v>9.2</v>
      </c>
      <c r="J610" s="71"/>
    </row>
    <row r="611" spans="1:10" s="5" customFormat="1" ht="21">
      <c r="A611" s="114" t="s">
        <v>208</v>
      </c>
      <c r="B611" s="95" t="s">
        <v>432</v>
      </c>
      <c r="C611" s="97"/>
      <c r="D611" s="97"/>
      <c r="E611" s="98"/>
      <c r="F611" s="98"/>
      <c r="G611" s="107">
        <f t="shared" si="96"/>
        <v>50</v>
      </c>
      <c r="H611" s="107">
        <f t="shared" si="96"/>
        <v>4.6</v>
      </c>
      <c r="I611" s="235">
        <f t="shared" si="88"/>
        <v>9.2</v>
      </c>
      <c r="J611" s="71"/>
    </row>
    <row r="612" spans="1:9" s="5" customFormat="1" ht="12.75">
      <c r="A612" s="114" t="s">
        <v>2</v>
      </c>
      <c r="B612" s="95" t="s">
        <v>432</v>
      </c>
      <c r="C612" s="97" t="s">
        <v>66</v>
      </c>
      <c r="D612" s="97" t="s">
        <v>36</v>
      </c>
      <c r="E612" s="98"/>
      <c r="F612" s="98"/>
      <c r="G612" s="107">
        <f t="shared" si="96"/>
        <v>50</v>
      </c>
      <c r="H612" s="107">
        <f t="shared" si="96"/>
        <v>4.6</v>
      </c>
      <c r="I612" s="235">
        <f t="shared" si="88"/>
        <v>9.2</v>
      </c>
    </row>
    <row r="613" spans="1:9" s="5" customFormat="1" ht="12.75">
      <c r="A613" s="115" t="s">
        <v>63</v>
      </c>
      <c r="B613" s="99" t="s">
        <v>432</v>
      </c>
      <c r="C613" s="100" t="s">
        <v>66</v>
      </c>
      <c r="D613" s="100" t="s">
        <v>88</v>
      </c>
      <c r="E613" s="98"/>
      <c r="F613" s="98"/>
      <c r="G613" s="117">
        <f>G618+G614</f>
        <v>50</v>
      </c>
      <c r="H613" s="117">
        <f>H618+H614</f>
        <v>4.6</v>
      </c>
      <c r="I613" s="227">
        <f t="shared" si="88"/>
        <v>9.2</v>
      </c>
    </row>
    <row r="614" spans="1:9" s="5" customFormat="1" ht="41.25">
      <c r="A614" s="118" t="s">
        <v>103</v>
      </c>
      <c r="B614" s="99" t="s">
        <v>432</v>
      </c>
      <c r="C614" s="100" t="s">
        <v>66</v>
      </c>
      <c r="D614" s="100" t="s">
        <v>88</v>
      </c>
      <c r="E614" s="98">
        <v>100</v>
      </c>
      <c r="F614" s="98"/>
      <c r="G614" s="117">
        <f aca="true" t="shared" si="97" ref="G614:H616">G615</f>
        <v>40</v>
      </c>
      <c r="H614" s="117">
        <f t="shared" si="97"/>
        <v>0</v>
      </c>
      <c r="I614" s="227">
        <f t="shared" si="88"/>
        <v>0</v>
      </c>
    </row>
    <row r="615" spans="1:9" s="5" customFormat="1" ht="12.75">
      <c r="A615" s="118" t="s">
        <v>94</v>
      </c>
      <c r="B615" s="99" t="s">
        <v>432</v>
      </c>
      <c r="C615" s="100" t="s">
        <v>66</v>
      </c>
      <c r="D615" s="100" t="s">
        <v>88</v>
      </c>
      <c r="E615" s="98">
        <v>120</v>
      </c>
      <c r="F615" s="98"/>
      <c r="G615" s="117">
        <f t="shared" si="97"/>
        <v>40</v>
      </c>
      <c r="H615" s="117">
        <f t="shared" si="97"/>
        <v>0</v>
      </c>
      <c r="I615" s="227">
        <f t="shared" si="88"/>
        <v>0</v>
      </c>
    </row>
    <row r="616" spans="1:9" s="5" customFormat="1" ht="30.75">
      <c r="A616" s="115" t="s">
        <v>652</v>
      </c>
      <c r="B616" s="99" t="s">
        <v>432</v>
      </c>
      <c r="C616" s="100" t="s">
        <v>66</v>
      </c>
      <c r="D616" s="100" t="s">
        <v>88</v>
      </c>
      <c r="E616" s="98">
        <v>123</v>
      </c>
      <c r="F616" s="98"/>
      <c r="G616" s="117">
        <f t="shared" si="97"/>
        <v>40</v>
      </c>
      <c r="H616" s="117">
        <f t="shared" si="97"/>
        <v>0</v>
      </c>
      <c r="I616" s="227">
        <f t="shared" si="88"/>
        <v>0</v>
      </c>
    </row>
    <row r="617" spans="1:9" s="5" customFormat="1" ht="12.75">
      <c r="A617" s="115" t="s">
        <v>154</v>
      </c>
      <c r="B617" s="99" t="s">
        <v>432</v>
      </c>
      <c r="C617" s="100" t="s">
        <v>66</v>
      </c>
      <c r="D617" s="100" t="s">
        <v>88</v>
      </c>
      <c r="E617" s="98">
        <v>123</v>
      </c>
      <c r="F617" s="98">
        <v>721</v>
      </c>
      <c r="G617" s="117">
        <v>40</v>
      </c>
      <c r="H617" s="117">
        <v>0</v>
      </c>
      <c r="I617" s="227">
        <f t="shared" si="88"/>
        <v>0</v>
      </c>
    </row>
    <row r="618" spans="1:9" s="5" customFormat="1" ht="21">
      <c r="A618" s="118" t="s">
        <v>622</v>
      </c>
      <c r="B618" s="99" t="s">
        <v>432</v>
      </c>
      <c r="C618" s="100" t="s">
        <v>66</v>
      </c>
      <c r="D618" s="100" t="s">
        <v>88</v>
      </c>
      <c r="E618" s="101" t="s">
        <v>105</v>
      </c>
      <c r="F618" s="98"/>
      <c r="G618" s="117">
        <f t="shared" si="96"/>
        <v>10</v>
      </c>
      <c r="H618" s="117">
        <f t="shared" si="96"/>
        <v>4.6</v>
      </c>
      <c r="I618" s="227">
        <f t="shared" si="88"/>
        <v>46</v>
      </c>
    </row>
    <row r="619" spans="1:9" s="5" customFormat="1" ht="21.75" customHeight="1">
      <c r="A619" s="118" t="s">
        <v>99</v>
      </c>
      <c r="B619" s="99" t="s">
        <v>432</v>
      </c>
      <c r="C619" s="100" t="s">
        <v>66</v>
      </c>
      <c r="D619" s="100" t="s">
        <v>88</v>
      </c>
      <c r="E619" s="101" t="s">
        <v>100</v>
      </c>
      <c r="F619" s="98"/>
      <c r="G619" s="117">
        <f t="shared" si="96"/>
        <v>10</v>
      </c>
      <c r="H619" s="117">
        <f t="shared" si="96"/>
        <v>4.6</v>
      </c>
      <c r="I619" s="227">
        <f t="shared" si="88"/>
        <v>46</v>
      </c>
    </row>
    <row r="620" spans="1:9" s="5" customFormat="1" ht="21">
      <c r="A620" s="118" t="s">
        <v>101</v>
      </c>
      <c r="B620" s="99" t="s">
        <v>432</v>
      </c>
      <c r="C620" s="100" t="s">
        <v>66</v>
      </c>
      <c r="D620" s="100" t="s">
        <v>88</v>
      </c>
      <c r="E620" s="101" t="s">
        <v>102</v>
      </c>
      <c r="F620" s="98"/>
      <c r="G620" s="117">
        <f t="shared" si="96"/>
        <v>10</v>
      </c>
      <c r="H620" s="117">
        <f t="shared" si="96"/>
        <v>4.6</v>
      </c>
      <c r="I620" s="227">
        <f t="shared" si="88"/>
        <v>46</v>
      </c>
    </row>
    <row r="621" spans="1:9" s="5" customFormat="1" ht="12.75">
      <c r="A621" s="115" t="s">
        <v>154</v>
      </c>
      <c r="B621" s="99" t="s">
        <v>432</v>
      </c>
      <c r="C621" s="100" t="s">
        <v>66</v>
      </c>
      <c r="D621" s="100" t="s">
        <v>88</v>
      </c>
      <c r="E621" s="101" t="s">
        <v>102</v>
      </c>
      <c r="F621" s="98">
        <v>721</v>
      </c>
      <c r="G621" s="117">
        <f>50-40</f>
        <v>10</v>
      </c>
      <c r="H621" s="117">
        <v>4.6</v>
      </c>
      <c r="I621" s="227">
        <f t="shared" si="88"/>
        <v>46</v>
      </c>
    </row>
    <row r="622" spans="1:9" s="5" customFormat="1" ht="21.75" customHeight="1">
      <c r="A622" s="114" t="s">
        <v>263</v>
      </c>
      <c r="B622" s="95" t="s">
        <v>560</v>
      </c>
      <c r="C622" s="100"/>
      <c r="D622" s="100"/>
      <c r="E622" s="101"/>
      <c r="F622" s="98"/>
      <c r="G622" s="107">
        <f>G623+G630</f>
        <v>320</v>
      </c>
      <c r="H622" s="107">
        <f>H623+H630</f>
        <v>300</v>
      </c>
      <c r="I622" s="235">
        <f t="shared" si="88"/>
        <v>93.75</v>
      </c>
    </row>
    <row r="623" spans="1:9" s="5" customFormat="1" ht="12.75">
      <c r="A623" s="114" t="s">
        <v>202</v>
      </c>
      <c r="B623" s="95" t="s">
        <v>561</v>
      </c>
      <c r="C623" s="100"/>
      <c r="D623" s="100"/>
      <c r="E623" s="101"/>
      <c r="F623" s="98"/>
      <c r="G623" s="107">
        <f aca="true" t="shared" si="98" ref="G623:H628">G624</f>
        <v>300</v>
      </c>
      <c r="H623" s="107">
        <f t="shared" si="98"/>
        <v>300</v>
      </c>
      <c r="I623" s="235">
        <f t="shared" si="88"/>
        <v>100</v>
      </c>
    </row>
    <row r="624" spans="1:9" s="5" customFormat="1" ht="12.75">
      <c r="A624" s="114" t="s">
        <v>146</v>
      </c>
      <c r="B624" s="95" t="s">
        <v>561</v>
      </c>
      <c r="C624" s="97" t="s">
        <v>73</v>
      </c>
      <c r="D624" s="97" t="s">
        <v>36</v>
      </c>
      <c r="E624" s="101"/>
      <c r="F624" s="98"/>
      <c r="G624" s="107">
        <f t="shared" si="98"/>
        <v>300</v>
      </c>
      <c r="H624" s="107">
        <f t="shared" si="98"/>
        <v>300</v>
      </c>
      <c r="I624" s="235">
        <f t="shared" si="88"/>
        <v>100</v>
      </c>
    </row>
    <row r="625" spans="1:9" s="5" customFormat="1" ht="12.75">
      <c r="A625" s="115" t="s">
        <v>12</v>
      </c>
      <c r="B625" s="99" t="s">
        <v>561</v>
      </c>
      <c r="C625" s="100" t="s">
        <v>73</v>
      </c>
      <c r="D625" s="100" t="s">
        <v>66</v>
      </c>
      <c r="E625" s="101"/>
      <c r="F625" s="98"/>
      <c r="G625" s="117">
        <f t="shared" si="98"/>
        <v>300</v>
      </c>
      <c r="H625" s="117">
        <f t="shared" si="98"/>
        <v>300</v>
      </c>
      <c r="I625" s="227">
        <f t="shared" si="88"/>
        <v>100</v>
      </c>
    </row>
    <row r="626" spans="1:9" s="5" customFormat="1" ht="21">
      <c r="A626" s="118" t="s">
        <v>106</v>
      </c>
      <c r="B626" s="99" t="s">
        <v>561</v>
      </c>
      <c r="C626" s="100" t="s">
        <v>73</v>
      </c>
      <c r="D626" s="100" t="s">
        <v>66</v>
      </c>
      <c r="E626" s="101" t="s">
        <v>107</v>
      </c>
      <c r="F626" s="98"/>
      <c r="G626" s="117">
        <f t="shared" si="98"/>
        <v>300</v>
      </c>
      <c r="H626" s="117">
        <f t="shared" si="98"/>
        <v>300</v>
      </c>
      <c r="I626" s="227">
        <f t="shared" si="88"/>
        <v>100</v>
      </c>
    </row>
    <row r="627" spans="1:9" s="5" customFormat="1" ht="12.75">
      <c r="A627" s="118" t="s">
        <v>112</v>
      </c>
      <c r="B627" s="99" t="s">
        <v>561</v>
      </c>
      <c r="C627" s="100" t="s">
        <v>73</v>
      </c>
      <c r="D627" s="100" t="s">
        <v>66</v>
      </c>
      <c r="E627" s="101" t="s">
        <v>113</v>
      </c>
      <c r="F627" s="98"/>
      <c r="G627" s="117">
        <f t="shared" si="98"/>
        <v>300</v>
      </c>
      <c r="H627" s="117">
        <f t="shared" si="98"/>
        <v>300</v>
      </c>
      <c r="I627" s="227">
        <f t="shared" si="88"/>
        <v>100</v>
      </c>
    </row>
    <row r="628" spans="1:9" s="5" customFormat="1" ht="12.75">
      <c r="A628" s="118" t="s">
        <v>116</v>
      </c>
      <c r="B628" s="99" t="s">
        <v>561</v>
      </c>
      <c r="C628" s="100" t="s">
        <v>73</v>
      </c>
      <c r="D628" s="100" t="s">
        <v>66</v>
      </c>
      <c r="E628" s="101" t="s">
        <v>117</v>
      </c>
      <c r="F628" s="98"/>
      <c r="G628" s="117">
        <f t="shared" si="98"/>
        <v>300</v>
      </c>
      <c r="H628" s="117">
        <f t="shared" si="98"/>
        <v>300</v>
      </c>
      <c r="I628" s="227">
        <f t="shared" si="88"/>
        <v>100</v>
      </c>
    </row>
    <row r="629" spans="1:9" s="5" customFormat="1" ht="21">
      <c r="A629" s="115" t="s">
        <v>158</v>
      </c>
      <c r="B629" s="99" t="s">
        <v>561</v>
      </c>
      <c r="C629" s="100" t="s">
        <v>73</v>
      </c>
      <c r="D629" s="100" t="s">
        <v>66</v>
      </c>
      <c r="E629" s="101" t="s">
        <v>117</v>
      </c>
      <c r="F629" s="98">
        <v>726</v>
      </c>
      <c r="G629" s="117">
        <v>300</v>
      </c>
      <c r="H629" s="117">
        <v>300</v>
      </c>
      <c r="I629" s="227">
        <f t="shared" si="88"/>
        <v>100</v>
      </c>
    </row>
    <row r="630" spans="1:9" s="5" customFormat="1" ht="21">
      <c r="A630" s="114" t="s">
        <v>748</v>
      </c>
      <c r="B630" s="95" t="s">
        <v>747</v>
      </c>
      <c r="C630" s="97"/>
      <c r="D630" s="97"/>
      <c r="E630" s="102"/>
      <c r="F630" s="94"/>
      <c r="G630" s="107">
        <f aca="true" t="shared" si="99" ref="G630:H635">G631</f>
        <v>20</v>
      </c>
      <c r="H630" s="107">
        <f t="shared" si="99"/>
        <v>0</v>
      </c>
      <c r="I630" s="235">
        <f aca="true" t="shared" si="100" ref="I630:I693">H630/G630*100</f>
        <v>0</v>
      </c>
    </row>
    <row r="631" spans="1:9" s="5" customFormat="1" ht="12.75">
      <c r="A631" s="114" t="s">
        <v>2</v>
      </c>
      <c r="B631" s="95" t="s">
        <v>747</v>
      </c>
      <c r="C631" s="97" t="s">
        <v>66</v>
      </c>
      <c r="D631" s="97" t="s">
        <v>36</v>
      </c>
      <c r="E631" s="102"/>
      <c r="F631" s="94"/>
      <c r="G631" s="107">
        <f t="shared" si="99"/>
        <v>20</v>
      </c>
      <c r="H631" s="107">
        <f t="shared" si="99"/>
        <v>0</v>
      </c>
      <c r="I631" s="235">
        <f t="shared" si="100"/>
        <v>0</v>
      </c>
    </row>
    <row r="632" spans="1:9" s="5" customFormat="1" ht="12.75">
      <c r="A632" s="115" t="s">
        <v>63</v>
      </c>
      <c r="B632" s="99" t="s">
        <v>747</v>
      </c>
      <c r="C632" s="100" t="s">
        <v>66</v>
      </c>
      <c r="D632" s="100" t="s">
        <v>88</v>
      </c>
      <c r="E632" s="101"/>
      <c r="F632" s="98"/>
      <c r="G632" s="117">
        <f t="shared" si="99"/>
        <v>20</v>
      </c>
      <c r="H632" s="117">
        <f t="shared" si="99"/>
        <v>0</v>
      </c>
      <c r="I632" s="227">
        <f t="shared" si="100"/>
        <v>0</v>
      </c>
    </row>
    <row r="633" spans="1:9" s="5" customFormat="1" ht="21">
      <c r="A633" s="118" t="s">
        <v>622</v>
      </c>
      <c r="B633" s="99" t="s">
        <v>747</v>
      </c>
      <c r="C633" s="100" t="s">
        <v>66</v>
      </c>
      <c r="D633" s="100" t="s">
        <v>88</v>
      </c>
      <c r="E633" s="101" t="s">
        <v>105</v>
      </c>
      <c r="F633" s="98"/>
      <c r="G633" s="117">
        <f t="shared" si="99"/>
        <v>20</v>
      </c>
      <c r="H633" s="117">
        <f t="shared" si="99"/>
        <v>0</v>
      </c>
      <c r="I633" s="227">
        <f t="shared" si="100"/>
        <v>0</v>
      </c>
    </row>
    <row r="634" spans="1:9" s="5" customFormat="1" ht="21">
      <c r="A634" s="118" t="s">
        <v>99</v>
      </c>
      <c r="B634" s="99" t="s">
        <v>747</v>
      </c>
      <c r="C634" s="100" t="s">
        <v>66</v>
      </c>
      <c r="D634" s="100" t="s">
        <v>88</v>
      </c>
      <c r="E634" s="101" t="s">
        <v>100</v>
      </c>
      <c r="F634" s="98"/>
      <c r="G634" s="117">
        <f t="shared" si="99"/>
        <v>20</v>
      </c>
      <c r="H634" s="117">
        <f t="shared" si="99"/>
        <v>0</v>
      </c>
      <c r="I634" s="227">
        <f t="shared" si="100"/>
        <v>0</v>
      </c>
    </row>
    <row r="635" spans="1:9" s="5" customFormat="1" ht="21">
      <c r="A635" s="118" t="s">
        <v>101</v>
      </c>
      <c r="B635" s="99" t="s">
        <v>747</v>
      </c>
      <c r="C635" s="100" t="s">
        <v>66</v>
      </c>
      <c r="D635" s="100" t="s">
        <v>88</v>
      </c>
      <c r="E635" s="101" t="s">
        <v>102</v>
      </c>
      <c r="F635" s="98"/>
      <c r="G635" s="117">
        <f t="shared" si="99"/>
        <v>20</v>
      </c>
      <c r="H635" s="117">
        <f t="shared" si="99"/>
        <v>0</v>
      </c>
      <c r="I635" s="227">
        <f t="shared" si="100"/>
        <v>0</v>
      </c>
    </row>
    <row r="636" spans="1:9" s="5" customFormat="1" ht="12.75">
      <c r="A636" s="115" t="s">
        <v>154</v>
      </c>
      <c r="B636" s="99" t="s">
        <v>747</v>
      </c>
      <c r="C636" s="100" t="s">
        <v>66</v>
      </c>
      <c r="D636" s="100" t="s">
        <v>88</v>
      </c>
      <c r="E636" s="101" t="s">
        <v>102</v>
      </c>
      <c r="F636" s="98">
        <v>721</v>
      </c>
      <c r="G636" s="117">
        <v>20</v>
      </c>
      <c r="H636" s="117">
        <v>0</v>
      </c>
      <c r="I636" s="227">
        <f t="shared" si="100"/>
        <v>0</v>
      </c>
    </row>
    <row r="637" spans="1:9" s="5" customFormat="1" ht="21">
      <c r="A637" s="120" t="s">
        <v>552</v>
      </c>
      <c r="B637" s="95" t="s">
        <v>553</v>
      </c>
      <c r="C637" s="100"/>
      <c r="D637" s="100"/>
      <c r="E637" s="101"/>
      <c r="F637" s="98"/>
      <c r="G637" s="107">
        <f>G638+G645</f>
        <v>186.8</v>
      </c>
      <c r="H637" s="107">
        <f>H638+H645</f>
        <v>86.8</v>
      </c>
      <c r="I637" s="235">
        <f t="shared" si="100"/>
        <v>46.46680942184154</v>
      </c>
    </row>
    <row r="638" spans="1:9" s="5" customFormat="1" ht="21">
      <c r="A638" s="114" t="s">
        <v>637</v>
      </c>
      <c r="B638" s="95" t="s">
        <v>638</v>
      </c>
      <c r="C638" s="100"/>
      <c r="D638" s="100"/>
      <c r="E638" s="101"/>
      <c r="F638" s="98"/>
      <c r="G638" s="107">
        <f aca="true" t="shared" si="101" ref="G638:H643">G639</f>
        <v>86.80000000000001</v>
      </c>
      <c r="H638" s="107">
        <f t="shared" si="101"/>
        <v>86.8</v>
      </c>
      <c r="I638" s="235">
        <f t="shared" si="100"/>
        <v>99.99999999999999</v>
      </c>
    </row>
    <row r="639" spans="1:9" s="5" customFormat="1" ht="12.75">
      <c r="A639" s="114" t="s">
        <v>8</v>
      </c>
      <c r="B639" s="95" t="s">
        <v>638</v>
      </c>
      <c r="C639" s="97" t="s">
        <v>69</v>
      </c>
      <c r="D639" s="97" t="s">
        <v>36</v>
      </c>
      <c r="E639" s="101"/>
      <c r="F639" s="98"/>
      <c r="G639" s="107">
        <f t="shared" si="101"/>
        <v>86.80000000000001</v>
      </c>
      <c r="H639" s="107">
        <f t="shared" si="101"/>
        <v>86.8</v>
      </c>
      <c r="I639" s="235">
        <f t="shared" si="100"/>
        <v>99.99999999999999</v>
      </c>
    </row>
    <row r="640" spans="1:9" s="5" customFormat="1" ht="12.75">
      <c r="A640" s="115" t="s">
        <v>625</v>
      </c>
      <c r="B640" s="99" t="s">
        <v>638</v>
      </c>
      <c r="C640" s="100" t="s">
        <v>69</v>
      </c>
      <c r="D640" s="100" t="s">
        <v>69</v>
      </c>
      <c r="E640" s="101"/>
      <c r="F640" s="98"/>
      <c r="G640" s="117">
        <f t="shared" si="101"/>
        <v>86.80000000000001</v>
      </c>
      <c r="H640" s="117">
        <f t="shared" si="101"/>
        <v>86.8</v>
      </c>
      <c r="I640" s="227">
        <f t="shared" si="100"/>
        <v>99.99999999999999</v>
      </c>
    </row>
    <row r="641" spans="1:9" s="5" customFormat="1" ht="21">
      <c r="A641" s="118" t="s">
        <v>106</v>
      </c>
      <c r="B641" s="99" t="s">
        <v>638</v>
      </c>
      <c r="C641" s="100" t="s">
        <v>69</v>
      </c>
      <c r="D641" s="100" t="s">
        <v>69</v>
      </c>
      <c r="E641" s="101" t="s">
        <v>107</v>
      </c>
      <c r="F641" s="98"/>
      <c r="G641" s="117">
        <f t="shared" si="101"/>
        <v>86.80000000000001</v>
      </c>
      <c r="H641" s="117">
        <f t="shared" si="101"/>
        <v>86.8</v>
      </c>
      <c r="I641" s="227">
        <f t="shared" si="100"/>
        <v>99.99999999999999</v>
      </c>
    </row>
    <row r="642" spans="1:9" s="5" customFormat="1" ht="12.75">
      <c r="A642" s="118" t="s">
        <v>112</v>
      </c>
      <c r="B642" s="99" t="s">
        <v>638</v>
      </c>
      <c r="C642" s="100" t="s">
        <v>69</v>
      </c>
      <c r="D642" s="100" t="s">
        <v>69</v>
      </c>
      <c r="E642" s="101" t="s">
        <v>113</v>
      </c>
      <c r="F642" s="98"/>
      <c r="G642" s="117">
        <f t="shared" si="101"/>
        <v>86.80000000000001</v>
      </c>
      <c r="H642" s="117">
        <f t="shared" si="101"/>
        <v>86.8</v>
      </c>
      <c r="I642" s="227">
        <f t="shared" si="100"/>
        <v>99.99999999999999</v>
      </c>
    </row>
    <row r="643" spans="1:9" s="5" customFormat="1" ht="12.75">
      <c r="A643" s="118" t="s">
        <v>116</v>
      </c>
      <c r="B643" s="99" t="s">
        <v>638</v>
      </c>
      <c r="C643" s="100" t="s">
        <v>69</v>
      </c>
      <c r="D643" s="100" t="s">
        <v>69</v>
      </c>
      <c r="E643" s="101" t="s">
        <v>117</v>
      </c>
      <c r="F643" s="98"/>
      <c r="G643" s="117">
        <f t="shared" si="101"/>
        <v>86.80000000000001</v>
      </c>
      <c r="H643" s="117">
        <f t="shared" si="101"/>
        <v>86.8</v>
      </c>
      <c r="I643" s="227">
        <f t="shared" si="100"/>
        <v>99.99999999999999</v>
      </c>
    </row>
    <row r="644" spans="1:9" s="5" customFormat="1" ht="13.5" customHeight="1">
      <c r="A644" s="115" t="s">
        <v>157</v>
      </c>
      <c r="B644" s="99" t="s">
        <v>638</v>
      </c>
      <c r="C644" s="100" t="s">
        <v>69</v>
      </c>
      <c r="D644" s="100" t="s">
        <v>69</v>
      </c>
      <c r="E644" s="101" t="s">
        <v>117</v>
      </c>
      <c r="F644" s="98">
        <v>725</v>
      </c>
      <c r="G644" s="117">
        <f>136.4-49.6</f>
        <v>86.80000000000001</v>
      </c>
      <c r="H644" s="117">
        <v>86.8</v>
      </c>
      <c r="I644" s="227">
        <f t="shared" si="100"/>
        <v>99.99999999999999</v>
      </c>
    </row>
    <row r="645" spans="1:9" s="65" customFormat="1" ht="21.75" customHeight="1">
      <c r="A645" s="114" t="s">
        <v>193</v>
      </c>
      <c r="B645" s="95" t="s">
        <v>554</v>
      </c>
      <c r="C645" s="97"/>
      <c r="D645" s="97"/>
      <c r="E645" s="102"/>
      <c r="F645" s="94"/>
      <c r="G645" s="107">
        <f aca="true" t="shared" si="102" ref="G645:H648">G646</f>
        <v>100</v>
      </c>
      <c r="H645" s="107">
        <f t="shared" si="102"/>
        <v>0</v>
      </c>
      <c r="I645" s="235">
        <f t="shared" si="100"/>
        <v>0</v>
      </c>
    </row>
    <row r="646" spans="1:9" s="5" customFormat="1" ht="12.75">
      <c r="A646" s="114" t="s">
        <v>8</v>
      </c>
      <c r="B646" s="95" t="s">
        <v>554</v>
      </c>
      <c r="C646" s="100" t="s">
        <v>69</v>
      </c>
      <c r="D646" s="100" t="s">
        <v>36</v>
      </c>
      <c r="E646" s="101"/>
      <c r="F646" s="98"/>
      <c r="G646" s="117">
        <f t="shared" si="102"/>
        <v>100</v>
      </c>
      <c r="H646" s="117">
        <f t="shared" si="102"/>
        <v>0</v>
      </c>
      <c r="I646" s="227">
        <f t="shared" si="100"/>
        <v>0</v>
      </c>
    </row>
    <row r="647" spans="1:9" s="5" customFormat="1" ht="12.75">
      <c r="A647" s="115" t="s">
        <v>625</v>
      </c>
      <c r="B647" s="99" t="s">
        <v>554</v>
      </c>
      <c r="C647" s="100" t="s">
        <v>69</v>
      </c>
      <c r="D647" s="100" t="s">
        <v>69</v>
      </c>
      <c r="E647" s="101"/>
      <c r="F647" s="98"/>
      <c r="G647" s="117">
        <f t="shared" si="102"/>
        <v>100</v>
      </c>
      <c r="H647" s="117">
        <f t="shared" si="102"/>
        <v>0</v>
      </c>
      <c r="I647" s="227">
        <f t="shared" si="100"/>
        <v>0</v>
      </c>
    </row>
    <row r="648" spans="1:9" s="5" customFormat="1" ht="12.75">
      <c r="A648" s="118" t="s">
        <v>118</v>
      </c>
      <c r="B648" s="99" t="s">
        <v>554</v>
      </c>
      <c r="C648" s="100" t="s">
        <v>69</v>
      </c>
      <c r="D648" s="100" t="s">
        <v>69</v>
      </c>
      <c r="E648" s="101" t="s">
        <v>119</v>
      </c>
      <c r="F648" s="98"/>
      <c r="G648" s="117">
        <f t="shared" si="102"/>
        <v>100</v>
      </c>
      <c r="H648" s="117">
        <f t="shared" si="102"/>
        <v>0</v>
      </c>
      <c r="I648" s="227">
        <f t="shared" si="100"/>
        <v>0</v>
      </c>
    </row>
    <row r="649" spans="1:9" s="5" customFormat="1" ht="21">
      <c r="A649" s="118" t="s">
        <v>138</v>
      </c>
      <c r="B649" s="99" t="s">
        <v>554</v>
      </c>
      <c r="C649" s="100" t="s">
        <v>69</v>
      </c>
      <c r="D649" s="100" t="s">
        <v>69</v>
      </c>
      <c r="E649" s="101" t="s">
        <v>137</v>
      </c>
      <c r="F649" s="98"/>
      <c r="G649" s="117">
        <f>G651</f>
        <v>100</v>
      </c>
      <c r="H649" s="117">
        <f>H651</f>
        <v>0</v>
      </c>
      <c r="I649" s="227">
        <f t="shared" si="100"/>
        <v>0</v>
      </c>
    </row>
    <row r="650" spans="1:9" s="5" customFormat="1" ht="21">
      <c r="A650" s="118" t="s">
        <v>139</v>
      </c>
      <c r="B650" s="99" t="s">
        <v>554</v>
      </c>
      <c r="C650" s="100" t="s">
        <v>69</v>
      </c>
      <c r="D650" s="100" t="s">
        <v>69</v>
      </c>
      <c r="E650" s="101" t="s">
        <v>140</v>
      </c>
      <c r="F650" s="98"/>
      <c r="G650" s="117">
        <f>G651</f>
        <v>100</v>
      </c>
      <c r="H650" s="117">
        <f>H651</f>
        <v>0</v>
      </c>
      <c r="I650" s="227">
        <f t="shared" si="100"/>
        <v>0</v>
      </c>
    </row>
    <row r="651" spans="1:9" s="5" customFormat="1" ht="13.5" customHeight="1">
      <c r="A651" s="115" t="s">
        <v>157</v>
      </c>
      <c r="B651" s="99" t="s">
        <v>554</v>
      </c>
      <c r="C651" s="100" t="s">
        <v>69</v>
      </c>
      <c r="D651" s="100" t="s">
        <v>69</v>
      </c>
      <c r="E651" s="101" t="s">
        <v>140</v>
      </c>
      <c r="F651" s="98">
        <v>725</v>
      </c>
      <c r="G651" s="117">
        <v>100</v>
      </c>
      <c r="H651" s="117">
        <v>0</v>
      </c>
      <c r="I651" s="227">
        <f t="shared" si="100"/>
        <v>0</v>
      </c>
    </row>
    <row r="652" spans="1:9" s="5" customFormat="1" ht="30.75">
      <c r="A652" s="114" t="s">
        <v>584</v>
      </c>
      <c r="B652" s="99" t="s">
        <v>585</v>
      </c>
      <c r="C652" s="100"/>
      <c r="D652" s="100"/>
      <c r="E652" s="98"/>
      <c r="F652" s="98"/>
      <c r="G652" s="107">
        <f>G653</f>
        <v>4316.6</v>
      </c>
      <c r="H652" s="107">
        <f>H653</f>
        <v>1794.3</v>
      </c>
      <c r="I652" s="235">
        <f t="shared" si="100"/>
        <v>41.567437334939534</v>
      </c>
    </row>
    <row r="653" spans="1:9" s="5" customFormat="1" ht="12.75">
      <c r="A653" s="114" t="s">
        <v>286</v>
      </c>
      <c r="B653" s="99" t="s">
        <v>586</v>
      </c>
      <c r="C653" s="100"/>
      <c r="D653" s="100"/>
      <c r="E653" s="98"/>
      <c r="F653" s="98"/>
      <c r="G653" s="107">
        <f>G654</f>
        <v>4316.6</v>
      </c>
      <c r="H653" s="107">
        <f>H654</f>
        <v>1794.3</v>
      </c>
      <c r="I653" s="235">
        <f t="shared" si="100"/>
        <v>41.567437334939534</v>
      </c>
    </row>
    <row r="654" spans="1:9" s="65" customFormat="1" ht="21">
      <c r="A654" s="114" t="s">
        <v>587</v>
      </c>
      <c r="B654" s="95" t="s">
        <v>588</v>
      </c>
      <c r="C654" s="97"/>
      <c r="D654" s="97"/>
      <c r="E654" s="94"/>
      <c r="F654" s="94"/>
      <c r="G654" s="107">
        <f>G656</f>
        <v>4316.6</v>
      </c>
      <c r="H654" s="107">
        <f>H656</f>
        <v>1794.3</v>
      </c>
      <c r="I654" s="235">
        <f t="shared" si="100"/>
        <v>41.567437334939534</v>
      </c>
    </row>
    <row r="655" spans="1:9" s="5" customFormat="1" ht="12.75">
      <c r="A655" s="115" t="s">
        <v>5</v>
      </c>
      <c r="B655" s="99" t="s">
        <v>588</v>
      </c>
      <c r="C655" s="100" t="s">
        <v>68</v>
      </c>
      <c r="D655" s="100" t="s">
        <v>75</v>
      </c>
      <c r="E655" s="98"/>
      <c r="F655" s="98"/>
      <c r="G655" s="117">
        <f aca="true" t="shared" si="103" ref="G655:H659">G656</f>
        <v>4316.6</v>
      </c>
      <c r="H655" s="117">
        <f t="shared" si="103"/>
        <v>1794.3</v>
      </c>
      <c r="I655" s="227">
        <f t="shared" si="100"/>
        <v>41.567437334939534</v>
      </c>
    </row>
    <row r="656" spans="1:9" s="5" customFormat="1" ht="12.75">
      <c r="A656" s="115" t="s">
        <v>83</v>
      </c>
      <c r="B656" s="99" t="s">
        <v>588</v>
      </c>
      <c r="C656" s="100" t="s">
        <v>68</v>
      </c>
      <c r="D656" s="100" t="s">
        <v>75</v>
      </c>
      <c r="E656" s="98"/>
      <c r="F656" s="98"/>
      <c r="G656" s="117">
        <f t="shared" si="103"/>
        <v>4316.6</v>
      </c>
      <c r="H656" s="117">
        <f t="shared" si="103"/>
        <v>1794.3</v>
      </c>
      <c r="I656" s="227">
        <f t="shared" si="100"/>
        <v>41.567437334939534</v>
      </c>
    </row>
    <row r="657" spans="1:9" s="5" customFormat="1" ht="21">
      <c r="A657" s="118" t="s">
        <v>622</v>
      </c>
      <c r="B657" s="99" t="s">
        <v>588</v>
      </c>
      <c r="C657" s="100" t="s">
        <v>68</v>
      </c>
      <c r="D657" s="100" t="s">
        <v>75</v>
      </c>
      <c r="E657" s="101" t="s">
        <v>105</v>
      </c>
      <c r="F657" s="98"/>
      <c r="G657" s="117">
        <f t="shared" si="103"/>
        <v>4316.6</v>
      </c>
      <c r="H657" s="117">
        <f t="shared" si="103"/>
        <v>1794.3</v>
      </c>
      <c r="I657" s="227">
        <f t="shared" si="100"/>
        <v>41.567437334939534</v>
      </c>
    </row>
    <row r="658" spans="1:9" s="5" customFormat="1" ht="21">
      <c r="A658" s="118" t="s">
        <v>99</v>
      </c>
      <c r="B658" s="99" t="s">
        <v>588</v>
      </c>
      <c r="C658" s="100" t="s">
        <v>68</v>
      </c>
      <c r="D658" s="100" t="s">
        <v>75</v>
      </c>
      <c r="E658" s="101" t="s">
        <v>100</v>
      </c>
      <c r="F658" s="98"/>
      <c r="G658" s="117">
        <f t="shared" si="103"/>
        <v>4316.6</v>
      </c>
      <c r="H658" s="117">
        <f t="shared" si="103"/>
        <v>1794.3</v>
      </c>
      <c r="I658" s="227">
        <f t="shared" si="100"/>
        <v>41.567437334939534</v>
      </c>
    </row>
    <row r="659" spans="1:9" s="5" customFormat="1" ht="21">
      <c r="A659" s="118" t="s">
        <v>101</v>
      </c>
      <c r="B659" s="99" t="s">
        <v>588</v>
      </c>
      <c r="C659" s="100" t="s">
        <v>68</v>
      </c>
      <c r="D659" s="100" t="s">
        <v>75</v>
      </c>
      <c r="E659" s="101" t="s">
        <v>102</v>
      </c>
      <c r="F659" s="98"/>
      <c r="G659" s="117">
        <f t="shared" si="103"/>
        <v>4316.6</v>
      </c>
      <c r="H659" s="117">
        <f t="shared" si="103"/>
        <v>1794.3</v>
      </c>
      <c r="I659" s="227">
        <f t="shared" si="100"/>
        <v>41.567437334939534</v>
      </c>
    </row>
    <row r="660" spans="1:9" s="5" customFormat="1" ht="20.25">
      <c r="A660" s="119" t="s">
        <v>577</v>
      </c>
      <c r="B660" s="99" t="s">
        <v>588</v>
      </c>
      <c r="C660" s="100" t="s">
        <v>68</v>
      </c>
      <c r="D660" s="100" t="s">
        <v>75</v>
      </c>
      <c r="E660" s="101" t="s">
        <v>102</v>
      </c>
      <c r="F660" s="98">
        <v>727</v>
      </c>
      <c r="G660" s="117">
        <v>4316.6</v>
      </c>
      <c r="H660" s="117">
        <v>1794.3</v>
      </c>
      <c r="I660" s="227">
        <f t="shared" si="100"/>
        <v>41.567437334939534</v>
      </c>
    </row>
    <row r="661" spans="1:9" s="5" customFormat="1" ht="21.75" customHeight="1">
      <c r="A661" s="114" t="s">
        <v>562</v>
      </c>
      <c r="B661" s="95" t="s">
        <v>204</v>
      </c>
      <c r="C661" s="100"/>
      <c r="D661" s="100"/>
      <c r="E661" s="101"/>
      <c r="F661" s="98"/>
      <c r="G661" s="107">
        <f>G690+G662+G716+G724</f>
        <v>2443.7</v>
      </c>
      <c r="H661" s="107">
        <f>H690+H662+H716+H724</f>
        <v>911.7</v>
      </c>
      <c r="I661" s="235">
        <f t="shared" si="100"/>
        <v>37.308180218521095</v>
      </c>
    </row>
    <row r="662" spans="1:9" s="54" customFormat="1" ht="21" customHeight="1">
      <c r="A662" s="114" t="s">
        <v>563</v>
      </c>
      <c r="B662" s="95" t="s">
        <v>357</v>
      </c>
      <c r="C662" s="97"/>
      <c r="D662" s="97"/>
      <c r="E662" s="102"/>
      <c r="F662" s="94"/>
      <c r="G662" s="107">
        <f>G683+G676+G663+G670</f>
        <v>116.19999999999999</v>
      </c>
      <c r="H662" s="107">
        <f>H683+H676+H663+H670</f>
        <v>0</v>
      </c>
      <c r="I662" s="235">
        <f t="shared" si="100"/>
        <v>0</v>
      </c>
    </row>
    <row r="663" spans="1:9" s="54" customFormat="1" ht="20.25" customHeight="1">
      <c r="A663" s="120" t="s">
        <v>762</v>
      </c>
      <c r="B663" s="96" t="s">
        <v>678</v>
      </c>
      <c r="C663" s="97"/>
      <c r="D663" s="97"/>
      <c r="E663" s="102"/>
      <c r="F663" s="94"/>
      <c r="G663" s="107">
        <f aca="true" t="shared" si="104" ref="G663:H668">G664</f>
        <v>2.6</v>
      </c>
      <c r="H663" s="107">
        <f t="shared" si="104"/>
        <v>0</v>
      </c>
      <c r="I663" s="235">
        <f t="shared" si="100"/>
        <v>0</v>
      </c>
    </row>
    <row r="664" spans="1:9" s="54" customFormat="1" ht="13.5" customHeight="1">
      <c r="A664" s="120" t="s">
        <v>146</v>
      </c>
      <c r="B664" s="103" t="s">
        <v>678</v>
      </c>
      <c r="C664" s="97" t="s">
        <v>73</v>
      </c>
      <c r="D664" s="97" t="s">
        <v>36</v>
      </c>
      <c r="E664" s="102"/>
      <c r="F664" s="94"/>
      <c r="G664" s="107">
        <f t="shared" si="104"/>
        <v>2.6</v>
      </c>
      <c r="H664" s="107">
        <f t="shared" si="104"/>
        <v>0</v>
      </c>
      <c r="I664" s="235">
        <f t="shared" si="100"/>
        <v>0</v>
      </c>
    </row>
    <row r="665" spans="1:9" s="11" customFormat="1" ht="12" customHeight="1">
      <c r="A665" s="118" t="s">
        <v>12</v>
      </c>
      <c r="B665" s="103" t="s">
        <v>678</v>
      </c>
      <c r="C665" s="100" t="s">
        <v>73</v>
      </c>
      <c r="D665" s="100" t="s">
        <v>66</v>
      </c>
      <c r="E665" s="101"/>
      <c r="F665" s="98"/>
      <c r="G665" s="117">
        <f t="shared" si="104"/>
        <v>2.6</v>
      </c>
      <c r="H665" s="117">
        <f t="shared" si="104"/>
        <v>0</v>
      </c>
      <c r="I665" s="227">
        <f t="shared" si="100"/>
        <v>0</v>
      </c>
    </row>
    <row r="666" spans="1:9" s="11" customFormat="1" ht="22.5" customHeight="1">
      <c r="A666" s="118" t="s">
        <v>106</v>
      </c>
      <c r="B666" s="103" t="s">
        <v>678</v>
      </c>
      <c r="C666" s="101" t="s">
        <v>73</v>
      </c>
      <c r="D666" s="101" t="s">
        <v>66</v>
      </c>
      <c r="E666" s="101" t="s">
        <v>107</v>
      </c>
      <c r="F666" s="98"/>
      <c r="G666" s="117">
        <f t="shared" si="104"/>
        <v>2.6</v>
      </c>
      <c r="H666" s="117">
        <f t="shared" si="104"/>
        <v>0</v>
      </c>
      <c r="I666" s="227">
        <f t="shared" si="100"/>
        <v>0</v>
      </c>
    </row>
    <row r="667" spans="1:9" s="11" customFormat="1" ht="12.75" customHeight="1">
      <c r="A667" s="118" t="s">
        <v>112</v>
      </c>
      <c r="B667" s="103" t="s">
        <v>678</v>
      </c>
      <c r="C667" s="101" t="s">
        <v>73</v>
      </c>
      <c r="D667" s="101" t="s">
        <v>66</v>
      </c>
      <c r="E667" s="101" t="s">
        <v>113</v>
      </c>
      <c r="F667" s="98"/>
      <c r="G667" s="117">
        <f t="shared" si="104"/>
        <v>2.6</v>
      </c>
      <c r="H667" s="117">
        <f t="shared" si="104"/>
        <v>0</v>
      </c>
      <c r="I667" s="227">
        <f t="shared" si="100"/>
        <v>0</v>
      </c>
    </row>
    <row r="668" spans="1:9" s="11" customFormat="1" ht="15" customHeight="1">
      <c r="A668" s="118" t="s">
        <v>116</v>
      </c>
      <c r="B668" s="103" t="s">
        <v>678</v>
      </c>
      <c r="C668" s="101" t="s">
        <v>73</v>
      </c>
      <c r="D668" s="101" t="s">
        <v>66</v>
      </c>
      <c r="E668" s="101" t="s">
        <v>117</v>
      </c>
      <c r="F668" s="98"/>
      <c r="G668" s="117">
        <f t="shared" si="104"/>
        <v>2.6</v>
      </c>
      <c r="H668" s="117">
        <f t="shared" si="104"/>
        <v>0</v>
      </c>
      <c r="I668" s="227">
        <f t="shared" si="100"/>
        <v>0</v>
      </c>
    </row>
    <row r="669" spans="1:9" s="11" customFormat="1" ht="24.75" customHeight="1">
      <c r="A669" s="115" t="s">
        <v>158</v>
      </c>
      <c r="B669" s="103" t="s">
        <v>678</v>
      </c>
      <c r="C669" s="101" t="s">
        <v>73</v>
      </c>
      <c r="D669" s="101" t="s">
        <v>66</v>
      </c>
      <c r="E669" s="101" t="s">
        <v>117</v>
      </c>
      <c r="F669" s="98">
        <v>726</v>
      </c>
      <c r="G669" s="117">
        <v>2.6</v>
      </c>
      <c r="H669" s="117">
        <v>0</v>
      </c>
      <c r="I669" s="227">
        <f t="shared" si="100"/>
        <v>0</v>
      </c>
    </row>
    <row r="670" spans="1:9" s="11" customFormat="1" ht="26.25" customHeight="1">
      <c r="A670" s="114" t="s">
        <v>759</v>
      </c>
      <c r="B670" s="96" t="s">
        <v>781</v>
      </c>
      <c r="C670" s="101"/>
      <c r="D670" s="101"/>
      <c r="E670" s="101"/>
      <c r="F670" s="98"/>
      <c r="G670" s="107">
        <f aca="true" t="shared" si="105" ref="G670:H674">G671</f>
        <v>0.4</v>
      </c>
      <c r="H670" s="107">
        <f t="shared" si="105"/>
        <v>0</v>
      </c>
      <c r="I670" s="235">
        <f t="shared" si="100"/>
        <v>0</v>
      </c>
    </row>
    <row r="671" spans="1:9" s="11" customFormat="1" ht="18" customHeight="1">
      <c r="A671" s="120" t="s">
        <v>146</v>
      </c>
      <c r="B671" s="103" t="s">
        <v>781</v>
      </c>
      <c r="C671" s="97" t="s">
        <v>73</v>
      </c>
      <c r="D671" s="97" t="s">
        <v>36</v>
      </c>
      <c r="E671" s="101"/>
      <c r="F671" s="98"/>
      <c r="G671" s="117">
        <f t="shared" si="105"/>
        <v>0.4</v>
      </c>
      <c r="H671" s="117">
        <f t="shared" si="105"/>
        <v>0</v>
      </c>
      <c r="I671" s="227">
        <f t="shared" si="100"/>
        <v>0</v>
      </c>
    </row>
    <row r="672" spans="1:9" s="11" customFormat="1" ht="24.75" customHeight="1">
      <c r="A672" s="118" t="s">
        <v>106</v>
      </c>
      <c r="B672" s="103" t="s">
        <v>781</v>
      </c>
      <c r="C672" s="101" t="s">
        <v>73</v>
      </c>
      <c r="D672" s="101" t="s">
        <v>66</v>
      </c>
      <c r="E672" s="101" t="s">
        <v>107</v>
      </c>
      <c r="F672" s="98"/>
      <c r="G672" s="117">
        <f t="shared" si="105"/>
        <v>0.4</v>
      </c>
      <c r="H672" s="117">
        <f t="shared" si="105"/>
        <v>0</v>
      </c>
      <c r="I672" s="227">
        <f t="shared" si="100"/>
        <v>0</v>
      </c>
    </row>
    <row r="673" spans="1:9" s="11" customFormat="1" ht="17.25" customHeight="1">
      <c r="A673" s="118" t="s">
        <v>112</v>
      </c>
      <c r="B673" s="103" t="s">
        <v>781</v>
      </c>
      <c r="C673" s="101" t="s">
        <v>73</v>
      </c>
      <c r="D673" s="101" t="s">
        <v>66</v>
      </c>
      <c r="E673" s="101" t="s">
        <v>113</v>
      </c>
      <c r="F673" s="98"/>
      <c r="G673" s="117">
        <f t="shared" si="105"/>
        <v>0.4</v>
      </c>
      <c r="H673" s="117">
        <f t="shared" si="105"/>
        <v>0</v>
      </c>
      <c r="I673" s="227">
        <f t="shared" si="100"/>
        <v>0</v>
      </c>
    </row>
    <row r="674" spans="1:9" s="11" customFormat="1" ht="24.75" customHeight="1">
      <c r="A674" s="118" t="s">
        <v>116</v>
      </c>
      <c r="B674" s="103" t="s">
        <v>781</v>
      </c>
      <c r="C674" s="101" t="s">
        <v>73</v>
      </c>
      <c r="D674" s="101" t="s">
        <v>66</v>
      </c>
      <c r="E674" s="101" t="s">
        <v>117</v>
      </c>
      <c r="F674" s="98"/>
      <c r="G674" s="117">
        <f t="shared" si="105"/>
        <v>0.4</v>
      </c>
      <c r="H674" s="117">
        <f t="shared" si="105"/>
        <v>0</v>
      </c>
      <c r="I674" s="227">
        <f t="shared" si="100"/>
        <v>0</v>
      </c>
    </row>
    <row r="675" spans="1:9" s="11" customFormat="1" ht="24.75" customHeight="1">
      <c r="A675" s="115" t="s">
        <v>158</v>
      </c>
      <c r="B675" s="103" t="s">
        <v>781</v>
      </c>
      <c r="C675" s="101" t="s">
        <v>73</v>
      </c>
      <c r="D675" s="101" t="s">
        <v>66</v>
      </c>
      <c r="E675" s="101" t="s">
        <v>117</v>
      </c>
      <c r="F675" s="98">
        <v>726</v>
      </c>
      <c r="G675" s="117">
        <v>0.4</v>
      </c>
      <c r="H675" s="117">
        <v>0</v>
      </c>
      <c r="I675" s="227">
        <f t="shared" si="100"/>
        <v>0</v>
      </c>
    </row>
    <row r="676" spans="1:9" s="66" customFormat="1" ht="21" customHeight="1">
      <c r="A676" s="120" t="s">
        <v>763</v>
      </c>
      <c r="B676" s="102" t="s">
        <v>564</v>
      </c>
      <c r="C676" s="102"/>
      <c r="D676" s="102"/>
      <c r="E676" s="102"/>
      <c r="F676" s="94"/>
      <c r="G676" s="107">
        <f aca="true" t="shared" si="106" ref="G676:H681">G677</f>
        <v>103.6</v>
      </c>
      <c r="H676" s="107">
        <f t="shared" si="106"/>
        <v>0</v>
      </c>
      <c r="I676" s="235">
        <f t="shared" si="100"/>
        <v>0</v>
      </c>
    </row>
    <row r="677" spans="1:9" s="66" customFormat="1" ht="12.75" customHeight="1">
      <c r="A677" s="120" t="s">
        <v>146</v>
      </c>
      <c r="B677" s="102" t="s">
        <v>564</v>
      </c>
      <c r="C677" s="102" t="s">
        <v>73</v>
      </c>
      <c r="D677" s="102" t="s">
        <v>36</v>
      </c>
      <c r="E677" s="102"/>
      <c r="F677" s="94"/>
      <c r="G677" s="107">
        <f t="shared" si="106"/>
        <v>103.6</v>
      </c>
      <c r="H677" s="107">
        <f t="shared" si="106"/>
        <v>0</v>
      </c>
      <c r="I677" s="235">
        <f t="shared" si="100"/>
        <v>0</v>
      </c>
    </row>
    <row r="678" spans="1:9" s="69" customFormat="1" ht="12.75" customHeight="1">
      <c r="A678" s="118" t="s">
        <v>12</v>
      </c>
      <c r="B678" s="101" t="s">
        <v>564</v>
      </c>
      <c r="C678" s="101" t="s">
        <v>73</v>
      </c>
      <c r="D678" s="101" t="s">
        <v>66</v>
      </c>
      <c r="E678" s="101"/>
      <c r="F678" s="98"/>
      <c r="G678" s="117">
        <f t="shared" si="106"/>
        <v>103.6</v>
      </c>
      <c r="H678" s="117">
        <f t="shared" si="106"/>
        <v>0</v>
      </c>
      <c r="I678" s="227">
        <f t="shared" si="100"/>
        <v>0</v>
      </c>
    </row>
    <row r="679" spans="1:9" s="69" customFormat="1" ht="24.75" customHeight="1">
      <c r="A679" s="118" t="s">
        <v>106</v>
      </c>
      <c r="B679" s="101" t="s">
        <v>564</v>
      </c>
      <c r="C679" s="101" t="s">
        <v>73</v>
      </c>
      <c r="D679" s="101" t="s">
        <v>66</v>
      </c>
      <c r="E679" s="101" t="s">
        <v>107</v>
      </c>
      <c r="F679" s="98"/>
      <c r="G679" s="117">
        <f t="shared" si="106"/>
        <v>103.6</v>
      </c>
      <c r="H679" s="117">
        <f t="shared" si="106"/>
        <v>0</v>
      </c>
      <c r="I679" s="227">
        <f t="shared" si="100"/>
        <v>0</v>
      </c>
    </row>
    <row r="680" spans="1:9" s="69" customFormat="1" ht="12.75" customHeight="1">
      <c r="A680" s="118" t="s">
        <v>112</v>
      </c>
      <c r="B680" s="101" t="s">
        <v>564</v>
      </c>
      <c r="C680" s="101" t="s">
        <v>73</v>
      </c>
      <c r="D680" s="101" t="s">
        <v>66</v>
      </c>
      <c r="E680" s="101" t="s">
        <v>113</v>
      </c>
      <c r="F680" s="98"/>
      <c r="G680" s="117">
        <f t="shared" si="106"/>
        <v>103.6</v>
      </c>
      <c r="H680" s="117">
        <f t="shared" si="106"/>
        <v>0</v>
      </c>
      <c r="I680" s="227">
        <f t="shared" si="100"/>
        <v>0</v>
      </c>
    </row>
    <row r="681" spans="1:9" s="69" customFormat="1" ht="12" customHeight="1">
      <c r="A681" s="118" t="s">
        <v>116</v>
      </c>
      <c r="B681" s="101" t="s">
        <v>564</v>
      </c>
      <c r="C681" s="101" t="s">
        <v>73</v>
      </c>
      <c r="D681" s="101" t="s">
        <v>66</v>
      </c>
      <c r="E681" s="101" t="s">
        <v>117</v>
      </c>
      <c r="F681" s="98"/>
      <c r="G681" s="117">
        <f t="shared" si="106"/>
        <v>103.6</v>
      </c>
      <c r="H681" s="117">
        <f t="shared" si="106"/>
        <v>0</v>
      </c>
      <c r="I681" s="227">
        <f t="shared" si="100"/>
        <v>0</v>
      </c>
    </row>
    <row r="682" spans="1:9" s="69" customFormat="1" ht="23.25" customHeight="1">
      <c r="A682" s="115" t="s">
        <v>158</v>
      </c>
      <c r="B682" s="101" t="s">
        <v>564</v>
      </c>
      <c r="C682" s="101" t="s">
        <v>73</v>
      </c>
      <c r="D682" s="101" t="s">
        <v>66</v>
      </c>
      <c r="E682" s="101" t="s">
        <v>117</v>
      </c>
      <c r="F682" s="98">
        <v>726</v>
      </c>
      <c r="G682" s="117">
        <v>103.6</v>
      </c>
      <c r="H682" s="117">
        <v>0</v>
      </c>
      <c r="I682" s="227">
        <f t="shared" si="100"/>
        <v>0</v>
      </c>
    </row>
    <row r="683" spans="1:9" s="11" customFormat="1" ht="22.5" customHeight="1">
      <c r="A683" s="120" t="s">
        <v>764</v>
      </c>
      <c r="B683" s="102" t="s">
        <v>565</v>
      </c>
      <c r="C683" s="100"/>
      <c r="D683" s="100"/>
      <c r="E683" s="101"/>
      <c r="F683" s="98"/>
      <c r="G683" s="107">
        <f aca="true" t="shared" si="107" ref="G683:H688">G684</f>
        <v>9.6</v>
      </c>
      <c r="H683" s="107">
        <f t="shared" si="107"/>
        <v>0</v>
      </c>
      <c r="I683" s="227">
        <f t="shared" si="100"/>
        <v>0</v>
      </c>
    </row>
    <row r="684" spans="1:9" s="11" customFormat="1" ht="15.75" customHeight="1">
      <c r="A684" s="114" t="s">
        <v>146</v>
      </c>
      <c r="B684" s="101" t="s">
        <v>565</v>
      </c>
      <c r="C684" s="100" t="s">
        <v>73</v>
      </c>
      <c r="D684" s="100" t="s">
        <v>36</v>
      </c>
      <c r="E684" s="101"/>
      <c r="F684" s="98"/>
      <c r="G684" s="107">
        <f t="shared" si="107"/>
        <v>9.6</v>
      </c>
      <c r="H684" s="107">
        <f t="shared" si="107"/>
        <v>0</v>
      </c>
      <c r="I684" s="227">
        <f t="shared" si="100"/>
        <v>0</v>
      </c>
    </row>
    <row r="685" spans="1:9" s="11" customFormat="1" ht="13.5" customHeight="1">
      <c r="A685" s="115" t="s">
        <v>12</v>
      </c>
      <c r="B685" s="101" t="s">
        <v>565</v>
      </c>
      <c r="C685" s="100" t="s">
        <v>73</v>
      </c>
      <c r="D685" s="100" t="s">
        <v>66</v>
      </c>
      <c r="E685" s="101"/>
      <c r="F685" s="98"/>
      <c r="G685" s="117">
        <f t="shared" si="107"/>
        <v>9.6</v>
      </c>
      <c r="H685" s="117">
        <f t="shared" si="107"/>
        <v>0</v>
      </c>
      <c r="I685" s="227">
        <f t="shared" si="100"/>
        <v>0</v>
      </c>
    </row>
    <row r="686" spans="1:9" s="11" customFormat="1" ht="24" customHeight="1">
      <c r="A686" s="118" t="s">
        <v>106</v>
      </c>
      <c r="B686" s="101" t="s">
        <v>565</v>
      </c>
      <c r="C686" s="100" t="s">
        <v>73</v>
      </c>
      <c r="D686" s="100" t="s">
        <v>66</v>
      </c>
      <c r="E686" s="101" t="s">
        <v>107</v>
      </c>
      <c r="F686" s="98"/>
      <c r="G686" s="117">
        <f t="shared" si="107"/>
        <v>9.6</v>
      </c>
      <c r="H686" s="117">
        <f t="shared" si="107"/>
        <v>0</v>
      </c>
      <c r="I686" s="227">
        <f t="shared" si="100"/>
        <v>0</v>
      </c>
    </row>
    <row r="687" spans="1:9" s="11" customFormat="1" ht="12.75" customHeight="1">
      <c r="A687" s="118" t="s">
        <v>112</v>
      </c>
      <c r="B687" s="101" t="s">
        <v>565</v>
      </c>
      <c r="C687" s="100" t="s">
        <v>73</v>
      </c>
      <c r="D687" s="100" t="s">
        <v>66</v>
      </c>
      <c r="E687" s="101" t="s">
        <v>113</v>
      </c>
      <c r="F687" s="98"/>
      <c r="G687" s="117">
        <f t="shared" si="107"/>
        <v>9.6</v>
      </c>
      <c r="H687" s="117">
        <f t="shared" si="107"/>
        <v>0</v>
      </c>
      <c r="I687" s="227">
        <f t="shared" si="100"/>
        <v>0</v>
      </c>
    </row>
    <row r="688" spans="1:9" s="11" customFormat="1" ht="12.75" customHeight="1">
      <c r="A688" s="118" t="s">
        <v>116</v>
      </c>
      <c r="B688" s="101" t="s">
        <v>565</v>
      </c>
      <c r="C688" s="100" t="s">
        <v>73</v>
      </c>
      <c r="D688" s="100" t="s">
        <v>66</v>
      </c>
      <c r="E688" s="101" t="s">
        <v>117</v>
      </c>
      <c r="F688" s="98"/>
      <c r="G688" s="117">
        <f t="shared" si="107"/>
        <v>9.6</v>
      </c>
      <c r="H688" s="117">
        <f t="shared" si="107"/>
        <v>0</v>
      </c>
      <c r="I688" s="227">
        <f t="shared" si="100"/>
        <v>0</v>
      </c>
    </row>
    <row r="689" spans="1:9" s="11" customFormat="1" ht="24.75" customHeight="1">
      <c r="A689" s="115" t="s">
        <v>158</v>
      </c>
      <c r="B689" s="101" t="s">
        <v>565</v>
      </c>
      <c r="C689" s="100" t="s">
        <v>73</v>
      </c>
      <c r="D689" s="100" t="s">
        <v>66</v>
      </c>
      <c r="E689" s="101" t="s">
        <v>117</v>
      </c>
      <c r="F689" s="98">
        <v>726</v>
      </c>
      <c r="G689" s="117">
        <f>10-0.4</f>
        <v>9.6</v>
      </c>
      <c r="H689" s="117">
        <v>0</v>
      </c>
      <c r="I689" s="227">
        <f t="shared" si="100"/>
        <v>0</v>
      </c>
    </row>
    <row r="690" spans="1:9" s="5" customFormat="1" ht="21.75" customHeight="1">
      <c r="A690" s="114" t="s">
        <v>264</v>
      </c>
      <c r="B690" s="95" t="s">
        <v>568</v>
      </c>
      <c r="C690" s="100"/>
      <c r="D690" s="100"/>
      <c r="E690" s="101"/>
      <c r="F690" s="98"/>
      <c r="G690" s="107">
        <f>G698+G705+G691</f>
        <v>336.1</v>
      </c>
      <c r="H690" s="107">
        <f>H698+H705+H691</f>
        <v>231.7</v>
      </c>
      <c r="I690" s="235">
        <f t="shared" si="100"/>
        <v>68.93781612615292</v>
      </c>
    </row>
    <row r="691" spans="1:9" s="65" customFormat="1" ht="13.5" customHeight="1">
      <c r="A691" s="120" t="s">
        <v>701</v>
      </c>
      <c r="B691" s="95" t="s">
        <v>702</v>
      </c>
      <c r="C691" s="97"/>
      <c r="D691" s="97"/>
      <c r="E691" s="102"/>
      <c r="F691" s="94"/>
      <c r="G691" s="107">
        <f aca="true" t="shared" si="108" ref="G691:H696">G692</f>
        <v>96</v>
      </c>
      <c r="H691" s="107">
        <f t="shared" si="108"/>
        <v>96</v>
      </c>
      <c r="I691" s="235">
        <f t="shared" si="100"/>
        <v>100</v>
      </c>
    </row>
    <row r="692" spans="1:9" s="65" customFormat="1" ht="14.25" customHeight="1">
      <c r="A692" s="120" t="s">
        <v>146</v>
      </c>
      <c r="B692" s="95" t="s">
        <v>702</v>
      </c>
      <c r="C692" s="97" t="s">
        <v>73</v>
      </c>
      <c r="D692" s="97" t="s">
        <v>36</v>
      </c>
      <c r="E692" s="102"/>
      <c r="F692" s="94"/>
      <c r="G692" s="107">
        <f t="shared" si="108"/>
        <v>96</v>
      </c>
      <c r="H692" s="107">
        <f t="shared" si="108"/>
        <v>96</v>
      </c>
      <c r="I692" s="235">
        <f t="shared" si="100"/>
        <v>100</v>
      </c>
    </row>
    <row r="693" spans="1:9" s="5" customFormat="1" ht="10.5" customHeight="1">
      <c r="A693" s="118" t="s">
        <v>12</v>
      </c>
      <c r="B693" s="99" t="s">
        <v>702</v>
      </c>
      <c r="C693" s="100" t="s">
        <v>73</v>
      </c>
      <c r="D693" s="100" t="s">
        <v>66</v>
      </c>
      <c r="E693" s="101"/>
      <c r="F693" s="98"/>
      <c r="G693" s="117">
        <f t="shared" si="108"/>
        <v>96</v>
      </c>
      <c r="H693" s="117">
        <f t="shared" si="108"/>
        <v>96</v>
      </c>
      <c r="I693" s="227">
        <f t="shared" si="100"/>
        <v>100</v>
      </c>
    </row>
    <row r="694" spans="1:9" s="5" customFormat="1" ht="23.25" customHeight="1">
      <c r="A694" s="118" t="s">
        <v>106</v>
      </c>
      <c r="B694" s="99" t="s">
        <v>702</v>
      </c>
      <c r="C694" s="100" t="s">
        <v>73</v>
      </c>
      <c r="D694" s="100" t="s">
        <v>66</v>
      </c>
      <c r="E694" s="101" t="s">
        <v>107</v>
      </c>
      <c r="F694" s="98"/>
      <c r="G694" s="117">
        <f t="shared" si="108"/>
        <v>96</v>
      </c>
      <c r="H694" s="117">
        <f t="shared" si="108"/>
        <v>96</v>
      </c>
      <c r="I694" s="227">
        <f aca="true" t="shared" si="109" ref="I694:I754">H694/G694*100</f>
        <v>100</v>
      </c>
    </row>
    <row r="695" spans="1:9" s="5" customFormat="1" ht="12.75" customHeight="1">
      <c r="A695" s="118" t="s">
        <v>112</v>
      </c>
      <c r="B695" s="99" t="s">
        <v>702</v>
      </c>
      <c r="C695" s="100" t="s">
        <v>73</v>
      </c>
      <c r="D695" s="100" t="s">
        <v>66</v>
      </c>
      <c r="E695" s="101" t="s">
        <v>113</v>
      </c>
      <c r="F695" s="98"/>
      <c r="G695" s="117">
        <f t="shared" si="108"/>
        <v>96</v>
      </c>
      <c r="H695" s="117">
        <f t="shared" si="108"/>
        <v>96</v>
      </c>
      <c r="I695" s="227">
        <f t="shared" si="109"/>
        <v>100</v>
      </c>
    </row>
    <row r="696" spans="1:9" s="5" customFormat="1" ht="13.5" customHeight="1">
      <c r="A696" s="118" t="s">
        <v>116</v>
      </c>
      <c r="B696" s="99" t="s">
        <v>702</v>
      </c>
      <c r="C696" s="100" t="s">
        <v>73</v>
      </c>
      <c r="D696" s="100" t="s">
        <v>66</v>
      </c>
      <c r="E696" s="101" t="s">
        <v>117</v>
      </c>
      <c r="F696" s="98"/>
      <c r="G696" s="117">
        <f t="shared" si="108"/>
        <v>96</v>
      </c>
      <c r="H696" s="117">
        <f t="shared" si="108"/>
        <v>96</v>
      </c>
      <c r="I696" s="227">
        <f t="shared" si="109"/>
        <v>100</v>
      </c>
    </row>
    <row r="697" spans="1:9" s="5" customFormat="1" ht="23.25" customHeight="1">
      <c r="A697" s="115" t="s">
        <v>158</v>
      </c>
      <c r="B697" s="99" t="s">
        <v>702</v>
      </c>
      <c r="C697" s="100" t="s">
        <v>73</v>
      </c>
      <c r="D697" s="100" t="s">
        <v>66</v>
      </c>
      <c r="E697" s="101" t="s">
        <v>117</v>
      </c>
      <c r="F697" s="98">
        <v>726</v>
      </c>
      <c r="G697" s="117">
        <v>96</v>
      </c>
      <c r="H697" s="117">
        <v>96</v>
      </c>
      <c r="I697" s="227">
        <f t="shared" si="109"/>
        <v>100</v>
      </c>
    </row>
    <row r="698" spans="1:9" s="5" customFormat="1" ht="10.5" customHeight="1" hidden="1">
      <c r="A698" s="114" t="s">
        <v>203</v>
      </c>
      <c r="B698" s="95" t="s">
        <v>569</v>
      </c>
      <c r="C698" s="100"/>
      <c r="D698" s="100"/>
      <c r="E698" s="101"/>
      <c r="F698" s="98"/>
      <c r="G698" s="107">
        <f aca="true" t="shared" si="110" ref="G698:H703">G699</f>
        <v>0</v>
      </c>
      <c r="H698" s="107">
        <f t="shared" si="110"/>
        <v>0</v>
      </c>
      <c r="I698" s="227" t="e">
        <f t="shared" si="109"/>
        <v>#DIV/0!</v>
      </c>
    </row>
    <row r="699" spans="1:9" s="5" customFormat="1" ht="12.75" hidden="1">
      <c r="A699" s="120" t="s">
        <v>661</v>
      </c>
      <c r="B699" s="95" t="s">
        <v>569</v>
      </c>
      <c r="C699" s="97" t="s">
        <v>73</v>
      </c>
      <c r="D699" s="97" t="s">
        <v>36</v>
      </c>
      <c r="E699" s="101"/>
      <c r="F699" s="98"/>
      <c r="G699" s="117">
        <f t="shared" si="110"/>
        <v>0</v>
      </c>
      <c r="H699" s="117">
        <f t="shared" si="110"/>
        <v>0</v>
      </c>
      <c r="I699" s="227" t="e">
        <f t="shared" si="109"/>
        <v>#DIV/0!</v>
      </c>
    </row>
    <row r="700" spans="1:9" s="5" customFormat="1" ht="12.75" hidden="1">
      <c r="A700" s="118" t="s">
        <v>87</v>
      </c>
      <c r="B700" s="99" t="s">
        <v>569</v>
      </c>
      <c r="C700" s="100" t="s">
        <v>73</v>
      </c>
      <c r="D700" s="100" t="s">
        <v>68</v>
      </c>
      <c r="E700" s="101"/>
      <c r="F700" s="98"/>
      <c r="G700" s="117">
        <f t="shared" si="110"/>
        <v>0</v>
      </c>
      <c r="H700" s="117">
        <f t="shared" si="110"/>
        <v>0</v>
      </c>
      <c r="I700" s="227" t="e">
        <f t="shared" si="109"/>
        <v>#DIV/0!</v>
      </c>
    </row>
    <row r="701" spans="1:9" s="5" customFormat="1" ht="20.25" customHeight="1" hidden="1">
      <c r="A701" s="118" t="s">
        <v>622</v>
      </c>
      <c r="B701" s="99" t="s">
        <v>569</v>
      </c>
      <c r="C701" s="100" t="s">
        <v>73</v>
      </c>
      <c r="D701" s="100" t="s">
        <v>68</v>
      </c>
      <c r="E701" s="101" t="s">
        <v>105</v>
      </c>
      <c r="F701" s="98"/>
      <c r="G701" s="117">
        <f t="shared" si="110"/>
        <v>0</v>
      </c>
      <c r="H701" s="117">
        <f t="shared" si="110"/>
        <v>0</v>
      </c>
      <c r="I701" s="227" t="e">
        <f t="shared" si="109"/>
        <v>#DIV/0!</v>
      </c>
    </row>
    <row r="702" spans="1:9" s="5" customFormat="1" ht="26.25" customHeight="1" hidden="1">
      <c r="A702" s="118" t="s">
        <v>99</v>
      </c>
      <c r="B702" s="99" t="s">
        <v>569</v>
      </c>
      <c r="C702" s="100" t="s">
        <v>73</v>
      </c>
      <c r="D702" s="100" t="s">
        <v>68</v>
      </c>
      <c r="E702" s="101" t="s">
        <v>100</v>
      </c>
      <c r="F702" s="98"/>
      <c r="G702" s="117">
        <f t="shared" si="110"/>
        <v>0</v>
      </c>
      <c r="H702" s="117">
        <f t="shared" si="110"/>
        <v>0</v>
      </c>
      <c r="I702" s="227" t="e">
        <f t="shared" si="109"/>
        <v>#DIV/0!</v>
      </c>
    </row>
    <row r="703" spans="1:9" s="5" customFormat="1" ht="21" hidden="1">
      <c r="A703" s="118" t="s">
        <v>101</v>
      </c>
      <c r="B703" s="99" t="s">
        <v>569</v>
      </c>
      <c r="C703" s="100" t="s">
        <v>73</v>
      </c>
      <c r="D703" s="100" t="s">
        <v>68</v>
      </c>
      <c r="E703" s="101" t="s">
        <v>102</v>
      </c>
      <c r="F703" s="98"/>
      <c r="G703" s="117">
        <f t="shared" si="110"/>
        <v>0</v>
      </c>
      <c r="H703" s="117">
        <f t="shared" si="110"/>
        <v>0</v>
      </c>
      <c r="I703" s="227" t="e">
        <f t="shared" si="109"/>
        <v>#DIV/0!</v>
      </c>
    </row>
    <row r="704" spans="1:9" s="5" customFormat="1" ht="21" hidden="1">
      <c r="A704" s="115" t="s">
        <v>158</v>
      </c>
      <c r="B704" s="99" t="s">
        <v>569</v>
      </c>
      <c r="C704" s="100" t="s">
        <v>73</v>
      </c>
      <c r="D704" s="100" t="s">
        <v>68</v>
      </c>
      <c r="E704" s="101" t="s">
        <v>102</v>
      </c>
      <c r="F704" s="98">
        <v>726</v>
      </c>
      <c r="G704" s="117">
        <f>74.5-74.5</f>
        <v>0</v>
      </c>
      <c r="H704" s="117">
        <f>74.5-74.5</f>
        <v>0</v>
      </c>
      <c r="I704" s="227" t="e">
        <f t="shared" si="109"/>
        <v>#DIV/0!</v>
      </c>
    </row>
    <row r="705" spans="1:9" s="5" customFormat="1" ht="21">
      <c r="A705" s="120" t="s">
        <v>639</v>
      </c>
      <c r="B705" s="95" t="s">
        <v>640</v>
      </c>
      <c r="C705" s="97"/>
      <c r="D705" s="97"/>
      <c r="E705" s="102"/>
      <c r="F705" s="94"/>
      <c r="G705" s="107">
        <f>G706</f>
        <v>240.1</v>
      </c>
      <c r="H705" s="107">
        <f>H706</f>
        <v>135.7</v>
      </c>
      <c r="I705" s="235">
        <f t="shared" si="109"/>
        <v>56.518117451062054</v>
      </c>
    </row>
    <row r="706" spans="1:9" s="5" customFormat="1" ht="12.75">
      <c r="A706" s="120" t="s">
        <v>661</v>
      </c>
      <c r="B706" s="95" t="s">
        <v>640</v>
      </c>
      <c r="C706" s="97" t="s">
        <v>73</v>
      </c>
      <c r="D706" s="97" t="s">
        <v>36</v>
      </c>
      <c r="E706" s="102"/>
      <c r="F706" s="94"/>
      <c r="G706" s="107">
        <f>G707</f>
        <v>240.1</v>
      </c>
      <c r="H706" s="107">
        <f>H707</f>
        <v>135.7</v>
      </c>
      <c r="I706" s="235">
        <f t="shared" si="109"/>
        <v>56.518117451062054</v>
      </c>
    </row>
    <row r="707" spans="1:9" s="5" customFormat="1" ht="12.75">
      <c r="A707" s="118" t="s">
        <v>87</v>
      </c>
      <c r="B707" s="99" t="s">
        <v>640</v>
      </c>
      <c r="C707" s="100" t="s">
        <v>73</v>
      </c>
      <c r="D707" s="100" t="s">
        <v>68</v>
      </c>
      <c r="E707" s="101"/>
      <c r="F707" s="98"/>
      <c r="G707" s="117">
        <f>G708+G712</f>
        <v>240.1</v>
      </c>
      <c r="H707" s="117">
        <f>H708+H712</f>
        <v>135.7</v>
      </c>
      <c r="I707" s="227">
        <f t="shared" si="109"/>
        <v>56.518117451062054</v>
      </c>
    </row>
    <row r="708" spans="1:9" s="5" customFormat="1" ht="41.25">
      <c r="A708" s="118" t="s">
        <v>103</v>
      </c>
      <c r="B708" s="99" t="s">
        <v>640</v>
      </c>
      <c r="C708" s="100" t="s">
        <v>73</v>
      </c>
      <c r="D708" s="100" t="s">
        <v>68</v>
      </c>
      <c r="E708" s="101" t="s">
        <v>104</v>
      </c>
      <c r="F708" s="98"/>
      <c r="G708" s="117">
        <f aca="true" t="shared" si="111" ref="G708:H710">G709</f>
        <v>84</v>
      </c>
      <c r="H708" s="117">
        <f t="shared" si="111"/>
        <v>72</v>
      </c>
      <c r="I708" s="227">
        <f t="shared" si="109"/>
        <v>85.71428571428571</v>
      </c>
    </row>
    <row r="709" spans="1:9" s="5" customFormat="1" ht="12.75">
      <c r="A709" s="118" t="s">
        <v>300</v>
      </c>
      <c r="B709" s="99" t="s">
        <v>640</v>
      </c>
      <c r="C709" s="100" t="s">
        <v>73</v>
      </c>
      <c r="D709" s="100" t="s">
        <v>68</v>
      </c>
      <c r="E709" s="101" t="s">
        <v>302</v>
      </c>
      <c r="F709" s="98"/>
      <c r="G709" s="117">
        <f t="shared" si="111"/>
        <v>84</v>
      </c>
      <c r="H709" s="117">
        <f t="shared" si="111"/>
        <v>72</v>
      </c>
      <c r="I709" s="227">
        <f t="shared" si="109"/>
        <v>85.71428571428571</v>
      </c>
    </row>
    <row r="710" spans="1:9" s="5" customFormat="1" ht="30.75">
      <c r="A710" s="118" t="s">
        <v>558</v>
      </c>
      <c r="B710" s="99" t="s">
        <v>640</v>
      </c>
      <c r="C710" s="100" t="s">
        <v>73</v>
      </c>
      <c r="D710" s="100" t="s">
        <v>68</v>
      </c>
      <c r="E710" s="101" t="s">
        <v>559</v>
      </c>
      <c r="F710" s="98"/>
      <c r="G710" s="117">
        <f t="shared" si="111"/>
        <v>84</v>
      </c>
      <c r="H710" s="117">
        <f t="shared" si="111"/>
        <v>72</v>
      </c>
      <c r="I710" s="227">
        <f t="shared" si="109"/>
        <v>85.71428571428571</v>
      </c>
    </row>
    <row r="711" spans="1:9" s="5" customFormat="1" ht="21">
      <c r="A711" s="115" t="s">
        <v>158</v>
      </c>
      <c r="B711" s="99" t="s">
        <v>640</v>
      </c>
      <c r="C711" s="100" t="s">
        <v>73</v>
      </c>
      <c r="D711" s="100" t="s">
        <v>68</v>
      </c>
      <c r="E711" s="101" t="s">
        <v>559</v>
      </c>
      <c r="F711" s="98">
        <v>726</v>
      </c>
      <c r="G711" s="117">
        <f>90-6</f>
        <v>84</v>
      </c>
      <c r="H711" s="117">
        <v>72</v>
      </c>
      <c r="I711" s="227">
        <f t="shared" si="109"/>
        <v>85.71428571428571</v>
      </c>
    </row>
    <row r="712" spans="1:9" s="5" customFormat="1" ht="21">
      <c r="A712" s="118" t="s">
        <v>622</v>
      </c>
      <c r="B712" s="99" t="s">
        <v>640</v>
      </c>
      <c r="C712" s="100" t="s">
        <v>73</v>
      </c>
      <c r="D712" s="100" t="s">
        <v>68</v>
      </c>
      <c r="E712" s="101" t="s">
        <v>105</v>
      </c>
      <c r="F712" s="98"/>
      <c r="G712" s="117">
        <f aca="true" t="shared" si="112" ref="G712:H714">G713</f>
        <v>156.1</v>
      </c>
      <c r="H712" s="117">
        <f t="shared" si="112"/>
        <v>63.7</v>
      </c>
      <c r="I712" s="227">
        <f t="shared" si="109"/>
        <v>40.80717488789238</v>
      </c>
    </row>
    <row r="713" spans="1:9" s="5" customFormat="1" ht="12.75" customHeight="1">
      <c r="A713" s="118" t="s">
        <v>99</v>
      </c>
      <c r="B713" s="99" t="s">
        <v>640</v>
      </c>
      <c r="C713" s="100" t="s">
        <v>73</v>
      </c>
      <c r="D713" s="100" t="s">
        <v>68</v>
      </c>
      <c r="E713" s="101" t="s">
        <v>100</v>
      </c>
      <c r="F713" s="98"/>
      <c r="G713" s="117">
        <f t="shared" si="112"/>
        <v>156.1</v>
      </c>
      <c r="H713" s="117">
        <f t="shared" si="112"/>
        <v>63.7</v>
      </c>
      <c r="I713" s="227">
        <f t="shared" si="109"/>
        <v>40.80717488789238</v>
      </c>
    </row>
    <row r="714" spans="1:9" s="5" customFormat="1" ht="21">
      <c r="A714" s="118" t="s">
        <v>101</v>
      </c>
      <c r="B714" s="99" t="s">
        <v>640</v>
      </c>
      <c r="C714" s="100" t="s">
        <v>73</v>
      </c>
      <c r="D714" s="100" t="s">
        <v>68</v>
      </c>
      <c r="E714" s="101" t="s">
        <v>102</v>
      </c>
      <c r="F714" s="98"/>
      <c r="G714" s="117">
        <f t="shared" si="112"/>
        <v>156.1</v>
      </c>
      <c r="H714" s="117">
        <f t="shared" si="112"/>
        <v>63.7</v>
      </c>
      <c r="I714" s="227">
        <f t="shared" si="109"/>
        <v>40.80717488789238</v>
      </c>
    </row>
    <row r="715" spans="1:9" s="5" customFormat="1" ht="21">
      <c r="A715" s="115" t="s">
        <v>158</v>
      </c>
      <c r="B715" s="99" t="s">
        <v>640</v>
      </c>
      <c r="C715" s="100" t="s">
        <v>73</v>
      </c>
      <c r="D715" s="100" t="s">
        <v>68</v>
      </c>
      <c r="E715" s="101" t="s">
        <v>102</v>
      </c>
      <c r="F715" s="98">
        <v>726</v>
      </c>
      <c r="G715" s="117">
        <f>171.6-15.5</f>
        <v>156.1</v>
      </c>
      <c r="H715" s="117">
        <v>63.7</v>
      </c>
      <c r="I715" s="227">
        <f t="shared" si="109"/>
        <v>40.80717488789238</v>
      </c>
    </row>
    <row r="716" spans="1:9" s="65" customFormat="1" ht="31.5" customHeight="1">
      <c r="A716" s="120" t="s">
        <v>482</v>
      </c>
      <c r="B716" s="95" t="s">
        <v>566</v>
      </c>
      <c r="C716" s="102"/>
      <c r="D716" s="102"/>
      <c r="E716" s="102"/>
      <c r="F716" s="94"/>
      <c r="G716" s="107">
        <f>G717</f>
        <v>841.4</v>
      </c>
      <c r="H716" s="107">
        <f>H717</f>
        <v>530</v>
      </c>
      <c r="I716" s="235">
        <f t="shared" si="109"/>
        <v>62.99025433800808</v>
      </c>
    </row>
    <row r="717" spans="1:9" s="67" customFormat="1" ht="41.25" customHeight="1">
      <c r="A717" s="120" t="s">
        <v>516</v>
      </c>
      <c r="B717" s="95" t="s">
        <v>567</v>
      </c>
      <c r="C717" s="102"/>
      <c r="D717" s="102"/>
      <c r="E717" s="102"/>
      <c r="F717" s="94"/>
      <c r="G717" s="107">
        <f aca="true" t="shared" si="113" ref="G717:H722">G718</f>
        <v>841.4</v>
      </c>
      <c r="H717" s="107">
        <f t="shared" si="113"/>
        <v>530</v>
      </c>
      <c r="I717" s="235">
        <f t="shared" si="109"/>
        <v>62.99025433800808</v>
      </c>
    </row>
    <row r="718" spans="1:9" s="67" customFormat="1" ht="12.75">
      <c r="A718" s="120" t="s">
        <v>146</v>
      </c>
      <c r="B718" s="95" t="s">
        <v>567</v>
      </c>
      <c r="C718" s="102" t="s">
        <v>73</v>
      </c>
      <c r="D718" s="102" t="s">
        <v>36</v>
      </c>
      <c r="E718" s="102"/>
      <c r="F718" s="94"/>
      <c r="G718" s="107">
        <f t="shared" si="113"/>
        <v>841.4</v>
      </c>
      <c r="H718" s="107">
        <f t="shared" si="113"/>
        <v>530</v>
      </c>
      <c r="I718" s="235">
        <f t="shared" si="109"/>
        <v>62.99025433800808</v>
      </c>
    </row>
    <row r="719" spans="1:9" s="70" customFormat="1" ht="12.75">
      <c r="A719" s="118" t="s">
        <v>12</v>
      </c>
      <c r="B719" s="99" t="s">
        <v>567</v>
      </c>
      <c r="C719" s="101" t="s">
        <v>73</v>
      </c>
      <c r="D719" s="101" t="s">
        <v>66</v>
      </c>
      <c r="E719" s="101"/>
      <c r="F719" s="98"/>
      <c r="G719" s="117">
        <f t="shared" si="113"/>
        <v>841.4</v>
      </c>
      <c r="H719" s="117">
        <f t="shared" si="113"/>
        <v>530</v>
      </c>
      <c r="I719" s="227">
        <f t="shared" si="109"/>
        <v>62.99025433800808</v>
      </c>
    </row>
    <row r="720" spans="1:9" s="70" customFormat="1" ht="21">
      <c r="A720" s="118" t="s">
        <v>106</v>
      </c>
      <c r="B720" s="99" t="s">
        <v>567</v>
      </c>
      <c r="C720" s="101" t="s">
        <v>73</v>
      </c>
      <c r="D720" s="101" t="s">
        <v>66</v>
      </c>
      <c r="E720" s="101" t="s">
        <v>107</v>
      </c>
      <c r="F720" s="98"/>
      <c r="G720" s="117">
        <f t="shared" si="113"/>
        <v>841.4</v>
      </c>
      <c r="H720" s="117">
        <f t="shared" si="113"/>
        <v>530</v>
      </c>
      <c r="I720" s="227">
        <f t="shared" si="109"/>
        <v>62.99025433800808</v>
      </c>
    </row>
    <row r="721" spans="1:9" s="70" customFormat="1" ht="12.75">
      <c r="A721" s="118" t="s">
        <v>112</v>
      </c>
      <c r="B721" s="99" t="s">
        <v>567</v>
      </c>
      <c r="C721" s="101" t="s">
        <v>73</v>
      </c>
      <c r="D721" s="101" t="s">
        <v>66</v>
      </c>
      <c r="E721" s="101" t="s">
        <v>113</v>
      </c>
      <c r="F721" s="98"/>
      <c r="G721" s="117">
        <f t="shared" si="113"/>
        <v>841.4</v>
      </c>
      <c r="H721" s="117">
        <f t="shared" si="113"/>
        <v>530</v>
      </c>
      <c r="I721" s="227">
        <f t="shared" si="109"/>
        <v>62.99025433800808</v>
      </c>
    </row>
    <row r="722" spans="1:9" s="70" customFormat="1" ht="12.75">
      <c r="A722" s="118" t="s">
        <v>116</v>
      </c>
      <c r="B722" s="99" t="s">
        <v>567</v>
      </c>
      <c r="C722" s="101" t="s">
        <v>73</v>
      </c>
      <c r="D722" s="101" t="s">
        <v>66</v>
      </c>
      <c r="E722" s="101" t="s">
        <v>117</v>
      </c>
      <c r="F722" s="98"/>
      <c r="G722" s="117">
        <f t="shared" si="113"/>
        <v>841.4</v>
      </c>
      <c r="H722" s="117">
        <f t="shared" si="113"/>
        <v>530</v>
      </c>
      <c r="I722" s="227">
        <f t="shared" si="109"/>
        <v>62.99025433800808</v>
      </c>
    </row>
    <row r="723" spans="1:9" s="70" customFormat="1" ht="21">
      <c r="A723" s="115" t="s">
        <v>158</v>
      </c>
      <c r="B723" s="99" t="s">
        <v>567</v>
      </c>
      <c r="C723" s="101" t="s">
        <v>73</v>
      </c>
      <c r="D723" s="101" t="s">
        <v>66</v>
      </c>
      <c r="E723" s="101" t="s">
        <v>117</v>
      </c>
      <c r="F723" s="98">
        <v>726</v>
      </c>
      <c r="G723" s="117">
        <v>841.4</v>
      </c>
      <c r="H723" s="117">
        <v>530</v>
      </c>
      <c r="I723" s="227">
        <f t="shared" si="109"/>
        <v>62.99025433800808</v>
      </c>
    </row>
    <row r="724" spans="1:9" s="67" customFormat="1" ht="21">
      <c r="A724" s="120" t="s">
        <v>679</v>
      </c>
      <c r="B724" s="95" t="s">
        <v>682</v>
      </c>
      <c r="C724" s="102"/>
      <c r="D724" s="102"/>
      <c r="E724" s="102"/>
      <c r="F724" s="94"/>
      <c r="G724" s="107">
        <f>G725+G732</f>
        <v>1150</v>
      </c>
      <c r="H724" s="107">
        <f>H725+H732</f>
        <v>150</v>
      </c>
      <c r="I724" s="235">
        <f t="shared" si="109"/>
        <v>13.043478260869565</v>
      </c>
    </row>
    <row r="725" spans="1:9" s="67" customFormat="1" ht="33.75" customHeight="1">
      <c r="A725" s="120" t="s">
        <v>680</v>
      </c>
      <c r="B725" s="95" t="s">
        <v>683</v>
      </c>
      <c r="C725" s="102"/>
      <c r="D725" s="102"/>
      <c r="E725" s="102"/>
      <c r="F725" s="94"/>
      <c r="G725" s="107">
        <f>G728</f>
        <v>1000</v>
      </c>
      <c r="H725" s="107">
        <f>H728</f>
        <v>0</v>
      </c>
      <c r="I725" s="235">
        <f t="shared" si="109"/>
        <v>0</v>
      </c>
    </row>
    <row r="726" spans="1:9" s="67" customFormat="1" ht="12.75">
      <c r="A726" s="120" t="s">
        <v>146</v>
      </c>
      <c r="B726" s="95" t="s">
        <v>683</v>
      </c>
      <c r="C726" s="102" t="s">
        <v>73</v>
      </c>
      <c r="D726" s="102" t="s">
        <v>36</v>
      </c>
      <c r="E726" s="102"/>
      <c r="F726" s="94"/>
      <c r="G726" s="107">
        <f aca="true" t="shared" si="114" ref="G726:H730">G727</f>
        <v>1000</v>
      </c>
      <c r="H726" s="107">
        <f t="shared" si="114"/>
        <v>0</v>
      </c>
      <c r="I726" s="235">
        <f t="shared" si="109"/>
        <v>0</v>
      </c>
    </row>
    <row r="727" spans="1:9" s="67" customFormat="1" ht="12.75">
      <c r="A727" s="118" t="s">
        <v>12</v>
      </c>
      <c r="B727" s="99" t="s">
        <v>683</v>
      </c>
      <c r="C727" s="101" t="s">
        <v>73</v>
      </c>
      <c r="D727" s="101" t="s">
        <v>66</v>
      </c>
      <c r="E727" s="102"/>
      <c r="F727" s="94"/>
      <c r="G727" s="117">
        <f t="shared" si="114"/>
        <v>1000</v>
      </c>
      <c r="H727" s="117">
        <f t="shared" si="114"/>
        <v>0</v>
      </c>
      <c r="I727" s="227">
        <f t="shared" si="109"/>
        <v>0</v>
      </c>
    </row>
    <row r="728" spans="1:9" s="70" customFormat="1" ht="21">
      <c r="A728" s="118" t="s">
        <v>106</v>
      </c>
      <c r="B728" s="99" t="s">
        <v>683</v>
      </c>
      <c r="C728" s="101" t="s">
        <v>73</v>
      </c>
      <c r="D728" s="101" t="s">
        <v>66</v>
      </c>
      <c r="E728" s="101" t="s">
        <v>107</v>
      </c>
      <c r="F728" s="98"/>
      <c r="G728" s="117">
        <f t="shared" si="114"/>
        <v>1000</v>
      </c>
      <c r="H728" s="117">
        <f t="shared" si="114"/>
        <v>0</v>
      </c>
      <c r="I728" s="227">
        <f t="shared" si="109"/>
        <v>0</v>
      </c>
    </row>
    <row r="729" spans="1:9" s="70" customFormat="1" ht="12.75">
      <c r="A729" s="118" t="s">
        <v>112</v>
      </c>
      <c r="B729" s="99" t="s">
        <v>683</v>
      </c>
      <c r="C729" s="101" t="s">
        <v>73</v>
      </c>
      <c r="D729" s="101" t="s">
        <v>66</v>
      </c>
      <c r="E729" s="101" t="s">
        <v>113</v>
      </c>
      <c r="F729" s="98"/>
      <c r="G729" s="117">
        <f t="shared" si="114"/>
        <v>1000</v>
      </c>
      <c r="H729" s="117">
        <f t="shared" si="114"/>
        <v>0</v>
      </c>
      <c r="I729" s="227">
        <f t="shared" si="109"/>
        <v>0</v>
      </c>
    </row>
    <row r="730" spans="1:9" s="70" customFormat="1" ht="12.75">
      <c r="A730" s="118" t="s">
        <v>116</v>
      </c>
      <c r="B730" s="99" t="s">
        <v>683</v>
      </c>
      <c r="C730" s="101" t="s">
        <v>73</v>
      </c>
      <c r="D730" s="101" t="s">
        <v>66</v>
      </c>
      <c r="E730" s="101" t="s">
        <v>117</v>
      </c>
      <c r="F730" s="98"/>
      <c r="G730" s="117">
        <f t="shared" si="114"/>
        <v>1000</v>
      </c>
      <c r="H730" s="117">
        <f t="shared" si="114"/>
        <v>0</v>
      </c>
      <c r="I730" s="227">
        <f t="shared" si="109"/>
        <v>0</v>
      </c>
    </row>
    <row r="731" spans="1:9" s="70" customFormat="1" ht="21">
      <c r="A731" s="115" t="s">
        <v>158</v>
      </c>
      <c r="B731" s="99" t="s">
        <v>683</v>
      </c>
      <c r="C731" s="101" t="s">
        <v>73</v>
      </c>
      <c r="D731" s="101" t="s">
        <v>66</v>
      </c>
      <c r="E731" s="101" t="s">
        <v>117</v>
      </c>
      <c r="F731" s="98">
        <v>726</v>
      </c>
      <c r="G731" s="117">
        <v>1000</v>
      </c>
      <c r="H731" s="117">
        <v>0</v>
      </c>
      <c r="I731" s="227">
        <f t="shared" si="109"/>
        <v>0</v>
      </c>
    </row>
    <row r="732" spans="1:9" s="67" customFormat="1" ht="21">
      <c r="A732" s="120" t="s">
        <v>681</v>
      </c>
      <c r="B732" s="95" t="s">
        <v>684</v>
      </c>
      <c r="C732" s="102"/>
      <c r="D732" s="102"/>
      <c r="E732" s="102"/>
      <c r="F732" s="94"/>
      <c r="G732" s="107">
        <f aca="true" t="shared" si="115" ref="G732:H737">G733</f>
        <v>150</v>
      </c>
      <c r="H732" s="107">
        <f t="shared" si="115"/>
        <v>150</v>
      </c>
      <c r="I732" s="235">
        <f t="shared" si="109"/>
        <v>100</v>
      </c>
    </row>
    <row r="733" spans="1:9" s="67" customFormat="1" ht="12.75">
      <c r="A733" s="120" t="s">
        <v>146</v>
      </c>
      <c r="B733" s="95" t="s">
        <v>684</v>
      </c>
      <c r="C733" s="102" t="s">
        <v>73</v>
      </c>
      <c r="D733" s="102" t="s">
        <v>36</v>
      </c>
      <c r="E733" s="102"/>
      <c r="F733" s="94"/>
      <c r="G733" s="107">
        <f t="shared" si="115"/>
        <v>150</v>
      </c>
      <c r="H733" s="107">
        <f t="shared" si="115"/>
        <v>150</v>
      </c>
      <c r="I733" s="235">
        <f t="shared" si="109"/>
        <v>100</v>
      </c>
    </row>
    <row r="734" spans="1:9" s="67" customFormat="1" ht="12.75">
      <c r="A734" s="118" t="s">
        <v>12</v>
      </c>
      <c r="B734" s="99" t="s">
        <v>684</v>
      </c>
      <c r="C734" s="101" t="s">
        <v>73</v>
      </c>
      <c r="D734" s="101" t="s">
        <v>66</v>
      </c>
      <c r="E734" s="102"/>
      <c r="F734" s="94"/>
      <c r="G734" s="117">
        <f t="shared" si="115"/>
        <v>150</v>
      </c>
      <c r="H734" s="117">
        <f t="shared" si="115"/>
        <v>150</v>
      </c>
      <c r="I734" s="227">
        <f t="shared" si="109"/>
        <v>100</v>
      </c>
    </row>
    <row r="735" spans="1:9" s="70" customFormat="1" ht="21">
      <c r="A735" s="118" t="s">
        <v>106</v>
      </c>
      <c r="B735" s="99" t="s">
        <v>684</v>
      </c>
      <c r="C735" s="101" t="s">
        <v>73</v>
      </c>
      <c r="D735" s="101" t="s">
        <v>66</v>
      </c>
      <c r="E735" s="101" t="s">
        <v>107</v>
      </c>
      <c r="F735" s="98"/>
      <c r="G735" s="117">
        <f t="shared" si="115"/>
        <v>150</v>
      </c>
      <c r="H735" s="117">
        <f t="shared" si="115"/>
        <v>150</v>
      </c>
      <c r="I735" s="227">
        <f t="shared" si="109"/>
        <v>100</v>
      </c>
    </row>
    <row r="736" spans="1:9" s="70" customFormat="1" ht="12.75">
      <c r="A736" s="118" t="s">
        <v>112</v>
      </c>
      <c r="B736" s="99" t="s">
        <v>684</v>
      </c>
      <c r="C736" s="101" t="s">
        <v>73</v>
      </c>
      <c r="D736" s="101" t="s">
        <v>66</v>
      </c>
      <c r="E736" s="101" t="s">
        <v>113</v>
      </c>
      <c r="F736" s="98"/>
      <c r="G736" s="117">
        <f t="shared" si="115"/>
        <v>150</v>
      </c>
      <c r="H736" s="117">
        <f t="shared" si="115"/>
        <v>150</v>
      </c>
      <c r="I736" s="227">
        <f t="shared" si="109"/>
        <v>100</v>
      </c>
    </row>
    <row r="737" spans="1:9" s="70" customFormat="1" ht="12.75">
      <c r="A737" s="118" t="s">
        <v>116</v>
      </c>
      <c r="B737" s="99" t="s">
        <v>684</v>
      </c>
      <c r="C737" s="101" t="s">
        <v>73</v>
      </c>
      <c r="D737" s="101" t="s">
        <v>66</v>
      </c>
      <c r="E737" s="101" t="s">
        <v>117</v>
      </c>
      <c r="F737" s="98"/>
      <c r="G737" s="117">
        <f t="shared" si="115"/>
        <v>150</v>
      </c>
      <c r="H737" s="117">
        <f t="shared" si="115"/>
        <v>150</v>
      </c>
      <c r="I737" s="227">
        <f t="shared" si="109"/>
        <v>100</v>
      </c>
    </row>
    <row r="738" spans="1:9" s="70" customFormat="1" ht="21">
      <c r="A738" s="115" t="s">
        <v>158</v>
      </c>
      <c r="B738" s="99" t="s">
        <v>684</v>
      </c>
      <c r="C738" s="101" t="s">
        <v>73</v>
      </c>
      <c r="D738" s="101" t="s">
        <v>66</v>
      </c>
      <c r="E738" s="101" t="s">
        <v>117</v>
      </c>
      <c r="F738" s="98">
        <v>726</v>
      </c>
      <c r="G738" s="117">
        <v>150</v>
      </c>
      <c r="H738" s="117">
        <v>150</v>
      </c>
      <c r="I738" s="227">
        <f t="shared" si="109"/>
        <v>100</v>
      </c>
    </row>
    <row r="739" spans="1:9" s="5" customFormat="1" ht="21">
      <c r="A739" s="120" t="s">
        <v>450</v>
      </c>
      <c r="B739" s="95" t="s">
        <v>177</v>
      </c>
      <c r="C739" s="100"/>
      <c r="D739" s="100"/>
      <c r="E739" s="101"/>
      <c r="F739" s="98"/>
      <c r="G739" s="107">
        <f>G740</f>
        <v>454</v>
      </c>
      <c r="H739" s="107">
        <f>H740</f>
        <v>219.5</v>
      </c>
      <c r="I739" s="235">
        <f t="shared" si="109"/>
        <v>48.348017621145374</v>
      </c>
    </row>
    <row r="740" spans="1:9" s="5" customFormat="1" ht="30.75">
      <c r="A740" s="120" t="s">
        <v>253</v>
      </c>
      <c r="B740" s="95" t="s">
        <v>330</v>
      </c>
      <c r="C740" s="100"/>
      <c r="D740" s="100"/>
      <c r="E740" s="101"/>
      <c r="F740" s="98"/>
      <c r="G740" s="107">
        <f>G748+G741</f>
        <v>454</v>
      </c>
      <c r="H740" s="107">
        <f>H748+H741</f>
        <v>219.5</v>
      </c>
      <c r="I740" s="235">
        <f t="shared" si="109"/>
        <v>48.348017621145374</v>
      </c>
    </row>
    <row r="741" spans="1:9" s="72" customFormat="1" ht="22.5" customHeight="1">
      <c r="A741" s="158" t="s">
        <v>774</v>
      </c>
      <c r="B741" s="95" t="s">
        <v>451</v>
      </c>
      <c r="C741" s="97"/>
      <c r="D741" s="97"/>
      <c r="E741" s="102"/>
      <c r="F741" s="94"/>
      <c r="G741" s="107">
        <f aca="true" t="shared" si="116" ref="G741:H746">G742</f>
        <v>404</v>
      </c>
      <c r="H741" s="107">
        <f t="shared" si="116"/>
        <v>205.5</v>
      </c>
      <c r="I741" s="235">
        <f t="shared" si="109"/>
        <v>50.866336633663366</v>
      </c>
    </row>
    <row r="742" spans="1:9" s="67" customFormat="1" ht="12.75">
      <c r="A742" s="114" t="s">
        <v>5</v>
      </c>
      <c r="B742" s="99" t="s">
        <v>451</v>
      </c>
      <c r="C742" s="97" t="s">
        <v>68</v>
      </c>
      <c r="D742" s="97" t="s">
        <v>36</v>
      </c>
      <c r="E742" s="102"/>
      <c r="F742" s="94"/>
      <c r="G742" s="107">
        <f t="shared" si="116"/>
        <v>404</v>
      </c>
      <c r="H742" s="107">
        <f t="shared" si="116"/>
        <v>205.5</v>
      </c>
      <c r="I742" s="235">
        <f t="shared" si="109"/>
        <v>50.866336633663366</v>
      </c>
    </row>
    <row r="743" spans="1:9" s="70" customFormat="1" ht="12.75">
      <c r="A743" s="118" t="s">
        <v>7</v>
      </c>
      <c r="B743" s="99" t="s">
        <v>451</v>
      </c>
      <c r="C743" s="100" t="s">
        <v>68</v>
      </c>
      <c r="D743" s="100" t="s">
        <v>78</v>
      </c>
      <c r="E743" s="101"/>
      <c r="F743" s="98"/>
      <c r="G743" s="117">
        <f t="shared" si="116"/>
        <v>404</v>
      </c>
      <c r="H743" s="117">
        <f t="shared" si="116"/>
        <v>205.5</v>
      </c>
      <c r="I743" s="227">
        <f t="shared" si="109"/>
        <v>50.866336633663366</v>
      </c>
    </row>
    <row r="744" spans="1:9" s="70" customFormat="1" ht="21">
      <c r="A744" s="118" t="s">
        <v>622</v>
      </c>
      <c r="B744" s="99" t="s">
        <v>451</v>
      </c>
      <c r="C744" s="100" t="s">
        <v>68</v>
      </c>
      <c r="D744" s="100" t="s">
        <v>78</v>
      </c>
      <c r="E744" s="101" t="s">
        <v>105</v>
      </c>
      <c r="F744" s="98"/>
      <c r="G744" s="117">
        <f t="shared" si="116"/>
        <v>404</v>
      </c>
      <c r="H744" s="117">
        <f t="shared" si="116"/>
        <v>205.5</v>
      </c>
      <c r="I744" s="227">
        <f t="shared" si="109"/>
        <v>50.866336633663366</v>
      </c>
    </row>
    <row r="745" spans="1:9" s="70" customFormat="1" ht="21">
      <c r="A745" s="118" t="s">
        <v>99</v>
      </c>
      <c r="B745" s="99" t="s">
        <v>451</v>
      </c>
      <c r="C745" s="100" t="s">
        <v>68</v>
      </c>
      <c r="D745" s="100" t="s">
        <v>78</v>
      </c>
      <c r="E745" s="101" t="s">
        <v>100</v>
      </c>
      <c r="F745" s="98"/>
      <c r="G745" s="117">
        <f t="shared" si="116"/>
        <v>404</v>
      </c>
      <c r="H745" s="117">
        <f t="shared" si="116"/>
        <v>205.5</v>
      </c>
      <c r="I745" s="227">
        <f t="shared" si="109"/>
        <v>50.866336633663366</v>
      </c>
    </row>
    <row r="746" spans="1:9" s="70" customFormat="1" ht="21">
      <c r="A746" s="118" t="s">
        <v>101</v>
      </c>
      <c r="B746" s="99" t="s">
        <v>451</v>
      </c>
      <c r="C746" s="100" t="s">
        <v>68</v>
      </c>
      <c r="D746" s="100" t="s">
        <v>78</v>
      </c>
      <c r="E746" s="101" t="s">
        <v>102</v>
      </c>
      <c r="F746" s="98"/>
      <c r="G746" s="117">
        <f t="shared" si="116"/>
        <v>404</v>
      </c>
      <c r="H746" s="117">
        <f t="shared" si="116"/>
        <v>205.5</v>
      </c>
      <c r="I746" s="227">
        <f t="shared" si="109"/>
        <v>50.866336633663366</v>
      </c>
    </row>
    <row r="747" spans="1:9" s="70" customFormat="1" ht="12.75">
      <c r="A747" s="115" t="s">
        <v>154</v>
      </c>
      <c r="B747" s="99" t="s">
        <v>451</v>
      </c>
      <c r="C747" s="100" t="s">
        <v>68</v>
      </c>
      <c r="D747" s="100" t="s">
        <v>78</v>
      </c>
      <c r="E747" s="101" t="s">
        <v>102</v>
      </c>
      <c r="F747" s="98">
        <v>721</v>
      </c>
      <c r="G747" s="117">
        <v>404</v>
      </c>
      <c r="H747" s="117">
        <v>205.5</v>
      </c>
      <c r="I747" s="227">
        <f t="shared" si="109"/>
        <v>50.866336633663366</v>
      </c>
    </row>
    <row r="748" spans="1:9" s="72" customFormat="1" ht="21">
      <c r="A748" s="158" t="s">
        <v>775</v>
      </c>
      <c r="B748" s="95" t="s">
        <v>452</v>
      </c>
      <c r="C748" s="97"/>
      <c r="D748" s="97"/>
      <c r="E748" s="102"/>
      <c r="F748" s="94"/>
      <c r="G748" s="107">
        <f aca="true" t="shared" si="117" ref="G748:H753">G749</f>
        <v>50</v>
      </c>
      <c r="H748" s="107">
        <f t="shared" si="117"/>
        <v>14</v>
      </c>
      <c r="I748" s="235">
        <f t="shared" si="109"/>
        <v>28.000000000000004</v>
      </c>
    </row>
    <row r="749" spans="1:9" s="65" customFormat="1" ht="12.75">
      <c r="A749" s="114" t="s">
        <v>5</v>
      </c>
      <c r="B749" s="95" t="s">
        <v>452</v>
      </c>
      <c r="C749" s="97" t="s">
        <v>68</v>
      </c>
      <c r="D749" s="97" t="s">
        <v>36</v>
      </c>
      <c r="E749" s="102"/>
      <c r="F749" s="94"/>
      <c r="G749" s="107">
        <f t="shared" si="117"/>
        <v>50</v>
      </c>
      <c r="H749" s="107">
        <f t="shared" si="117"/>
        <v>14</v>
      </c>
      <c r="I749" s="235">
        <f t="shared" si="109"/>
        <v>28.000000000000004</v>
      </c>
    </row>
    <row r="750" spans="1:9" s="5" customFormat="1" ht="12.75">
      <c r="A750" s="118" t="s">
        <v>7</v>
      </c>
      <c r="B750" s="99" t="s">
        <v>452</v>
      </c>
      <c r="C750" s="100" t="s">
        <v>68</v>
      </c>
      <c r="D750" s="100" t="s">
        <v>78</v>
      </c>
      <c r="E750" s="101"/>
      <c r="F750" s="98"/>
      <c r="G750" s="117">
        <f t="shared" si="117"/>
        <v>50</v>
      </c>
      <c r="H750" s="117">
        <f t="shared" si="117"/>
        <v>14</v>
      </c>
      <c r="I750" s="227">
        <f t="shared" si="109"/>
        <v>28.000000000000004</v>
      </c>
    </row>
    <row r="751" spans="1:9" s="5" customFormat="1" ht="21">
      <c r="A751" s="118" t="s">
        <v>622</v>
      </c>
      <c r="B751" s="99" t="s">
        <v>452</v>
      </c>
      <c r="C751" s="100" t="s">
        <v>68</v>
      </c>
      <c r="D751" s="100" t="s">
        <v>78</v>
      </c>
      <c r="E751" s="100" t="s">
        <v>105</v>
      </c>
      <c r="F751" s="98"/>
      <c r="G751" s="117">
        <f t="shared" si="117"/>
        <v>50</v>
      </c>
      <c r="H751" s="117">
        <f t="shared" si="117"/>
        <v>14</v>
      </c>
      <c r="I751" s="227">
        <f t="shared" si="109"/>
        <v>28.000000000000004</v>
      </c>
    </row>
    <row r="752" spans="1:9" s="5" customFormat="1" ht="23.25" customHeight="1">
      <c r="A752" s="118" t="s">
        <v>99</v>
      </c>
      <c r="B752" s="99" t="s">
        <v>452</v>
      </c>
      <c r="C752" s="100" t="s">
        <v>68</v>
      </c>
      <c r="D752" s="100" t="s">
        <v>78</v>
      </c>
      <c r="E752" s="100" t="s">
        <v>100</v>
      </c>
      <c r="F752" s="98"/>
      <c r="G752" s="117">
        <f t="shared" si="117"/>
        <v>50</v>
      </c>
      <c r="H752" s="117">
        <f t="shared" si="117"/>
        <v>14</v>
      </c>
      <c r="I752" s="227">
        <f t="shared" si="109"/>
        <v>28.000000000000004</v>
      </c>
    </row>
    <row r="753" spans="1:9" s="5" customFormat="1" ht="21">
      <c r="A753" s="118" t="s">
        <v>101</v>
      </c>
      <c r="B753" s="99" t="s">
        <v>452</v>
      </c>
      <c r="C753" s="100" t="s">
        <v>68</v>
      </c>
      <c r="D753" s="100" t="s">
        <v>78</v>
      </c>
      <c r="E753" s="100" t="s">
        <v>102</v>
      </c>
      <c r="F753" s="98"/>
      <c r="G753" s="117">
        <f t="shared" si="117"/>
        <v>50</v>
      </c>
      <c r="H753" s="117">
        <f t="shared" si="117"/>
        <v>14</v>
      </c>
      <c r="I753" s="227">
        <f t="shared" si="109"/>
        <v>28.000000000000004</v>
      </c>
    </row>
    <row r="754" spans="1:9" s="5" customFormat="1" ht="12.75">
      <c r="A754" s="115" t="s">
        <v>154</v>
      </c>
      <c r="B754" s="99" t="s">
        <v>452</v>
      </c>
      <c r="C754" s="100" t="s">
        <v>68</v>
      </c>
      <c r="D754" s="100" t="s">
        <v>78</v>
      </c>
      <c r="E754" s="100" t="s">
        <v>102</v>
      </c>
      <c r="F754" s="98">
        <v>721</v>
      </c>
      <c r="G754" s="117">
        <f>20+30</f>
        <v>50</v>
      </c>
      <c r="H754" s="117">
        <v>14</v>
      </c>
      <c r="I754" s="227">
        <f t="shared" si="109"/>
        <v>28.000000000000004</v>
      </c>
    </row>
    <row r="755" spans="1:9" s="5" customFormat="1" ht="32.25" customHeight="1">
      <c r="A755" s="120" t="s">
        <v>439</v>
      </c>
      <c r="B755" s="95" t="s">
        <v>172</v>
      </c>
      <c r="C755" s="100"/>
      <c r="D755" s="100"/>
      <c r="E755" s="102"/>
      <c r="F755" s="94"/>
      <c r="G755" s="107">
        <f>G756+G764</f>
        <v>1353</v>
      </c>
      <c r="H755" s="107">
        <f>H756+H764</f>
        <v>148.4</v>
      </c>
      <c r="I755" s="235">
        <f aca="true" t="shared" si="118" ref="I755:I814">H755/G755*100</f>
        <v>10.968218773096822</v>
      </c>
    </row>
    <row r="756" spans="1:9" s="5" customFormat="1" ht="33" customHeight="1">
      <c r="A756" s="118" t="s">
        <v>440</v>
      </c>
      <c r="B756" s="95" t="s">
        <v>324</v>
      </c>
      <c r="C756" s="100"/>
      <c r="D756" s="100"/>
      <c r="E756" s="102"/>
      <c r="F756" s="94"/>
      <c r="G756" s="107">
        <f aca="true" t="shared" si="119" ref="G756:H762">G757</f>
        <v>300</v>
      </c>
      <c r="H756" s="107">
        <f t="shared" si="119"/>
        <v>148.4</v>
      </c>
      <c r="I756" s="235">
        <f t="shared" si="118"/>
        <v>49.46666666666667</v>
      </c>
    </row>
    <row r="757" spans="1:9" s="5" customFormat="1" ht="21.75" customHeight="1">
      <c r="A757" s="120" t="s">
        <v>171</v>
      </c>
      <c r="B757" s="95" t="s">
        <v>325</v>
      </c>
      <c r="C757" s="100"/>
      <c r="D757" s="100"/>
      <c r="E757" s="102"/>
      <c r="F757" s="94"/>
      <c r="G757" s="107">
        <f t="shared" si="119"/>
        <v>300</v>
      </c>
      <c r="H757" s="107">
        <f t="shared" si="119"/>
        <v>148.4</v>
      </c>
      <c r="I757" s="235">
        <f t="shared" si="118"/>
        <v>49.46666666666667</v>
      </c>
    </row>
    <row r="758" spans="1:9" s="5" customFormat="1" ht="21">
      <c r="A758" s="120" t="s">
        <v>4</v>
      </c>
      <c r="B758" s="95" t="s">
        <v>325</v>
      </c>
      <c r="C758" s="97" t="s">
        <v>70</v>
      </c>
      <c r="D758" s="97" t="s">
        <v>36</v>
      </c>
      <c r="E758" s="102"/>
      <c r="F758" s="94"/>
      <c r="G758" s="107">
        <f t="shared" si="119"/>
        <v>300</v>
      </c>
      <c r="H758" s="107">
        <f t="shared" si="119"/>
        <v>148.4</v>
      </c>
      <c r="I758" s="235">
        <f t="shared" si="118"/>
        <v>49.46666666666667</v>
      </c>
    </row>
    <row r="759" spans="1:9" s="5" customFormat="1" ht="21">
      <c r="A759" s="118" t="s">
        <v>81</v>
      </c>
      <c r="B759" s="99" t="s">
        <v>325</v>
      </c>
      <c r="C759" s="100" t="s">
        <v>70</v>
      </c>
      <c r="D759" s="100" t="s">
        <v>75</v>
      </c>
      <c r="E759" s="101"/>
      <c r="F759" s="98"/>
      <c r="G759" s="117">
        <f t="shared" si="119"/>
        <v>300</v>
      </c>
      <c r="H759" s="117">
        <f t="shared" si="119"/>
        <v>148.4</v>
      </c>
      <c r="I759" s="227">
        <f t="shared" si="118"/>
        <v>49.46666666666667</v>
      </c>
    </row>
    <row r="760" spans="1:9" s="5" customFormat="1" ht="21">
      <c r="A760" s="118" t="s">
        <v>622</v>
      </c>
      <c r="B760" s="99" t="s">
        <v>325</v>
      </c>
      <c r="C760" s="100" t="s">
        <v>70</v>
      </c>
      <c r="D760" s="100" t="s">
        <v>75</v>
      </c>
      <c r="E760" s="104" t="s">
        <v>105</v>
      </c>
      <c r="F760" s="98"/>
      <c r="G760" s="117">
        <f t="shared" si="119"/>
        <v>300</v>
      </c>
      <c r="H760" s="117">
        <f t="shared" si="119"/>
        <v>148.4</v>
      </c>
      <c r="I760" s="227">
        <f t="shared" si="118"/>
        <v>49.46666666666667</v>
      </c>
    </row>
    <row r="761" spans="1:9" s="5" customFormat="1" ht="27" customHeight="1">
      <c r="A761" s="118" t="s">
        <v>99</v>
      </c>
      <c r="B761" s="99" t="s">
        <v>325</v>
      </c>
      <c r="C761" s="100" t="s">
        <v>70</v>
      </c>
      <c r="D761" s="100" t="s">
        <v>75</v>
      </c>
      <c r="E761" s="104" t="s">
        <v>100</v>
      </c>
      <c r="F761" s="98"/>
      <c r="G761" s="117">
        <f t="shared" si="119"/>
        <v>300</v>
      </c>
      <c r="H761" s="117">
        <f t="shared" si="119"/>
        <v>148.4</v>
      </c>
      <c r="I761" s="227">
        <f t="shared" si="118"/>
        <v>49.46666666666667</v>
      </c>
    </row>
    <row r="762" spans="1:9" s="5" customFormat="1" ht="21">
      <c r="A762" s="118" t="s">
        <v>101</v>
      </c>
      <c r="B762" s="99" t="s">
        <v>325</v>
      </c>
      <c r="C762" s="100" t="s">
        <v>70</v>
      </c>
      <c r="D762" s="100" t="s">
        <v>75</v>
      </c>
      <c r="E762" s="104" t="s">
        <v>102</v>
      </c>
      <c r="F762" s="98"/>
      <c r="G762" s="117">
        <f t="shared" si="119"/>
        <v>300</v>
      </c>
      <c r="H762" s="117">
        <f t="shared" si="119"/>
        <v>148.4</v>
      </c>
      <c r="I762" s="227">
        <f t="shared" si="118"/>
        <v>49.46666666666667</v>
      </c>
    </row>
    <row r="763" spans="1:9" s="5" customFormat="1" ht="12.75">
      <c r="A763" s="115" t="s">
        <v>154</v>
      </c>
      <c r="B763" s="99" t="s">
        <v>325</v>
      </c>
      <c r="C763" s="100" t="s">
        <v>70</v>
      </c>
      <c r="D763" s="100" t="s">
        <v>75</v>
      </c>
      <c r="E763" s="101" t="s">
        <v>102</v>
      </c>
      <c r="F763" s="98">
        <v>721</v>
      </c>
      <c r="G763" s="117">
        <v>300</v>
      </c>
      <c r="H763" s="117">
        <v>148.4</v>
      </c>
      <c r="I763" s="227">
        <f t="shared" si="118"/>
        <v>49.46666666666667</v>
      </c>
    </row>
    <row r="764" spans="1:9" s="5" customFormat="1" ht="30.75">
      <c r="A764" s="118" t="s">
        <v>579</v>
      </c>
      <c r="B764" s="99" t="s">
        <v>580</v>
      </c>
      <c r="C764" s="101"/>
      <c r="D764" s="101"/>
      <c r="E764" s="101"/>
      <c r="F764" s="98"/>
      <c r="G764" s="117">
        <f>G765+G772</f>
        <v>1053</v>
      </c>
      <c r="H764" s="117">
        <f>H765+H772</f>
        <v>0</v>
      </c>
      <c r="I764" s="227">
        <f t="shared" si="118"/>
        <v>0</v>
      </c>
    </row>
    <row r="765" spans="1:9" s="67" customFormat="1" ht="44.25" customHeight="1">
      <c r="A765" s="120" t="s">
        <v>776</v>
      </c>
      <c r="B765" s="95" t="s">
        <v>581</v>
      </c>
      <c r="C765" s="102"/>
      <c r="D765" s="102"/>
      <c r="E765" s="102"/>
      <c r="F765" s="94"/>
      <c r="G765" s="107">
        <f aca="true" t="shared" si="120" ref="G765:H770">G766</f>
        <v>1000</v>
      </c>
      <c r="H765" s="107">
        <f t="shared" si="120"/>
        <v>0</v>
      </c>
      <c r="I765" s="235">
        <f t="shared" si="118"/>
        <v>0</v>
      </c>
    </row>
    <row r="766" spans="1:9" s="67" customFormat="1" ht="12.75">
      <c r="A766" s="120" t="s">
        <v>5</v>
      </c>
      <c r="B766" s="95" t="s">
        <v>670</v>
      </c>
      <c r="C766" s="102" t="s">
        <v>68</v>
      </c>
      <c r="D766" s="102" t="s">
        <v>36</v>
      </c>
      <c r="E766" s="102"/>
      <c r="F766" s="94"/>
      <c r="G766" s="107">
        <f t="shared" si="120"/>
        <v>1000</v>
      </c>
      <c r="H766" s="107">
        <f t="shared" si="120"/>
        <v>0</v>
      </c>
      <c r="I766" s="235">
        <f t="shared" si="118"/>
        <v>0</v>
      </c>
    </row>
    <row r="767" spans="1:9" s="67" customFormat="1" ht="12.75">
      <c r="A767" s="118" t="s">
        <v>578</v>
      </c>
      <c r="B767" s="99" t="s">
        <v>670</v>
      </c>
      <c r="C767" s="101" t="s">
        <v>68</v>
      </c>
      <c r="D767" s="101" t="s">
        <v>76</v>
      </c>
      <c r="E767" s="101"/>
      <c r="F767" s="98"/>
      <c r="G767" s="117">
        <f t="shared" si="120"/>
        <v>1000</v>
      </c>
      <c r="H767" s="117">
        <f t="shared" si="120"/>
        <v>0</v>
      </c>
      <c r="I767" s="227">
        <f t="shared" si="118"/>
        <v>0</v>
      </c>
    </row>
    <row r="768" spans="1:9" s="70" customFormat="1" ht="21">
      <c r="A768" s="118" t="s">
        <v>622</v>
      </c>
      <c r="B768" s="99" t="s">
        <v>671</v>
      </c>
      <c r="C768" s="101" t="s">
        <v>68</v>
      </c>
      <c r="D768" s="101" t="s">
        <v>76</v>
      </c>
      <c r="E768" s="101" t="s">
        <v>105</v>
      </c>
      <c r="F768" s="98"/>
      <c r="G768" s="117">
        <f t="shared" si="120"/>
        <v>1000</v>
      </c>
      <c r="H768" s="117">
        <f t="shared" si="120"/>
        <v>0</v>
      </c>
      <c r="I768" s="227">
        <f t="shared" si="118"/>
        <v>0</v>
      </c>
    </row>
    <row r="769" spans="1:9" s="70" customFormat="1" ht="21" customHeight="1">
      <c r="A769" s="118" t="s">
        <v>99</v>
      </c>
      <c r="B769" s="99" t="s">
        <v>670</v>
      </c>
      <c r="C769" s="101" t="s">
        <v>68</v>
      </c>
      <c r="D769" s="101" t="s">
        <v>76</v>
      </c>
      <c r="E769" s="101" t="s">
        <v>100</v>
      </c>
      <c r="F769" s="98"/>
      <c r="G769" s="117">
        <f t="shared" si="120"/>
        <v>1000</v>
      </c>
      <c r="H769" s="117">
        <f t="shared" si="120"/>
        <v>0</v>
      </c>
      <c r="I769" s="227">
        <f t="shared" si="118"/>
        <v>0</v>
      </c>
    </row>
    <row r="770" spans="1:9" s="70" customFormat="1" ht="21">
      <c r="A770" s="118" t="s">
        <v>101</v>
      </c>
      <c r="B770" s="99" t="s">
        <v>670</v>
      </c>
      <c r="C770" s="101" t="s">
        <v>68</v>
      </c>
      <c r="D770" s="101" t="s">
        <v>76</v>
      </c>
      <c r="E770" s="101" t="s">
        <v>102</v>
      </c>
      <c r="F770" s="98"/>
      <c r="G770" s="117">
        <f t="shared" si="120"/>
        <v>1000</v>
      </c>
      <c r="H770" s="117">
        <f t="shared" si="120"/>
        <v>0</v>
      </c>
      <c r="I770" s="227">
        <f t="shared" si="118"/>
        <v>0</v>
      </c>
    </row>
    <row r="771" spans="1:9" s="70" customFormat="1" ht="21">
      <c r="A771" s="118" t="s">
        <v>577</v>
      </c>
      <c r="B771" s="99" t="s">
        <v>670</v>
      </c>
      <c r="C771" s="101" t="s">
        <v>68</v>
      </c>
      <c r="D771" s="101" t="s">
        <v>76</v>
      </c>
      <c r="E771" s="101" t="s">
        <v>102</v>
      </c>
      <c r="F771" s="98">
        <v>727</v>
      </c>
      <c r="G771" s="117">
        <v>1000</v>
      </c>
      <c r="H771" s="117">
        <v>0</v>
      </c>
      <c r="I771" s="227">
        <f t="shared" si="118"/>
        <v>0</v>
      </c>
    </row>
    <row r="772" spans="1:9" s="65" customFormat="1" ht="30.75">
      <c r="A772" s="120" t="s">
        <v>582</v>
      </c>
      <c r="B772" s="95" t="s">
        <v>583</v>
      </c>
      <c r="C772" s="102"/>
      <c r="D772" s="102"/>
      <c r="E772" s="102"/>
      <c r="F772" s="94"/>
      <c r="G772" s="107">
        <f aca="true" t="shared" si="121" ref="G772:H777">G773</f>
        <v>53</v>
      </c>
      <c r="H772" s="107">
        <f t="shared" si="121"/>
        <v>0</v>
      </c>
      <c r="I772" s="227">
        <f t="shared" si="118"/>
        <v>0</v>
      </c>
    </row>
    <row r="773" spans="1:9" s="65" customFormat="1" ht="12.75">
      <c r="A773" s="120" t="s">
        <v>5</v>
      </c>
      <c r="B773" s="95" t="s">
        <v>583</v>
      </c>
      <c r="C773" s="102" t="s">
        <v>68</v>
      </c>
      <c r="D773" s="102" t="s">
        <v>36</v>
      </c>
      <c r="E773" s="102"/>
      <c r="F773" s="94"/>
      <c r="G773" s="107">
        <f t="shared" si="121"/>
        <v>53</v>
      </c>
      <c r="H773" s="107">
        <f t="shared" si="121"/>
        <v>0</v>
      </c>
      <c r="I773" s="227">
        <f t="shared" si="118"/>
        <v>0</v>
      </c>
    </row>
    <row r="774" spans="1:9" s="5" customFormat="1" ht="12.75">
      <c r="A774" s="118" t="s">
        <v>578</v>
      </c>
      <c r="B774" s="99" t="s">
        <v>583</v>
      </c>
      <c r="C774" s="101" t="s">
        <v>68</v>
      </c>
      <c r="D774" s="101" t="s">
        <v>76</v>
      </c>
      <c r="E774" s="101"/>
      <c r="F774" s="98"/>
      <c r="G774" s="117">
        <f t="shared" si="121"/>
        <v>53</v>
      </c>
      <c r="H774" s="117">
        <f t="shared" si="121"/>
        <v>0</v>
      </c>
      <c r="I774" s="227">
        <f t="shared" si="118"/>
        <v>0</v>
      </c>
    </row>
    <row r="775" spans="1:9" s="5" customFormat="1" ht="21">
      <c r="A775" s="118" t="s">
        <v>622</v>
      </c>
      <c r="B775" s="99" t="s">
        <v>583</v>
      </c>
      <c r="C775" s="101" t="s">
        <v>68</v>
      </c>
      <c r="D775" s="101" t="s">
        <v>76</v>
      </c>
      <c r="E775" s="101" t="s">
        <v>105</v>
      </c>
      <c r="F775" s="98"/>
      <c r="G775" s="117">
        <f t="shared" si="121"/>
        <v>53</v>
      </c>
      <c r="H775" s="117">
        <f t="shared" si="121"/>
        <v>0</v>
      </c>
      <c r="I775" s="227">
        <f t="shared" si="118"/>
        <v>0</v>
      </c>
    </row>
    <row r="776" spans="1:9" s="5" customFormat="1" ht="21">
      <c r="A776" s="118" t="s">
        <v>99</v>
      </c>
      <c r="B776" s="99" t="s">
        <v>583</v>
      </c>
      <c r="C776" s="101" t="s">
        <v>68</v>
      </c>
      <c r="D776" s="101" t="s">
        <v>76</v>
      </c>
      <c r="E776" s="101" t="s">
        <v>100</v>
      </c>
      <c r="F776" s="98"/>
      <c r="G776" s="117">
        <f t="shared" si="121"/>
        <v>53</v>
      </c>
      <c r="H776" s="117">
        <f t="shared" si="121"/>
        <v>0</v>
      </c>
      <c r="I776" s="227">
        <f t="shared" si="118"/>
        <v>0</v>
      </c>
    </row>
    <row r="777" spans="1:9" s="5" customFormat="1" ht="21">
      <c r="A777" s="118" t="s">
        <v>101</v>
      </c>
      <c r="B777" s="99" t="s">
        <v>583</v>
      </c>
      <c r="C777" s="101" t="s">
        <v>68</v>
      </c>
      <c r="D777" s="101" t="s">
        <v>76</v>
      </c>
      <c r="E777" s="101" t="s">
        <v>102</v>
      </c>
      <c r="F777" s="98"/>
      <c r="G777" s="117">
        <f t="shared" si="121"/>
        <v>53</v>
      </c>
      <c r="H777" s="117">
        <f t="shared" si="121"/>
        <v>0</v>
      </c>
      <c r="I777" s="227">
        <f t="shared" si="118"/>
        <v>0</v>
      </c>
    </row>
    <row r="778" spans="1:9" s="5" customFormat="1" ht="21">
      <c r="A778" s="118" t="s">
        <v>577</v>
      </c>
      <c r="B778" s="99" t="s">
        <v>583</v>
      </c>
      <c r="C778" s="101" t="s">
        <v>68</v>
      </c>
      <c r="D778" s="101" t="s">
        <v>76</v>
      </c>
      <c r="E778" s="101" t="s">
        <v>102</v>
      </c>
      <c r="F778" s="98">
        <v>727</v>
      </c>
      <c r="G778" s="117">
        <f>50+3</f>
        <v>53</v>
      </c>
      <c r="H778" s="117">
        <v>0</v>
      </c>
      <c r="I778" s="227">
        <f t="shared" si="118"/>
        <v>0</v>
      </c>
    </row>
    <row r="779" spans="1:9" s="5" customFormat="1" ht="21">
      <c r="A779" s="120" t="s">
        <v>599</v>
      </c>
      <c r="B779" s="95" t="s">
        <v>600</v>
      </c>
      <c r="C779" s="100"/>
      <c r="D779" s="100"/>
      <c r="E779" s="101"/>
      <c r="F779" s="98"/>
      <c r="G779" s="107">
        <f>G780</f>
        <v>8705.5</v>
      </c>
      <c r="H779" s="107">
        <f>H780</f>
        <v>2295.7</v>
      </c>
      <c r="I779" s="235">
        <f t="shared" si="118"/>
        <v>26.37068519901212</v>
      </c>
    </row>
    <row r="780" spans="1:9" s="5" customFormat="1" ht="12.75">
      <c r="A780" s="121" t="s">
        <v>286</v>
      </c>
      <c r="B780" s="95" t="s">
        <v>601</v>
      </c>
      <c r="C780" s="97"/>
      <c r="D780" s="97"/>
      <c r="E780" s="102"/>
      <c r="F780" s="94"/>
      <c r="G780" s="107">
        <f>G795+G802+G809+G781+G788</f>
        <v>8705.5</v>
      </c>
      <c r="H780" s="107">
        <f>H795+H802+H809+H781+H788</f>
        <v>2295.7</v>
      </c>
      <c r="I780" s="235">
        <f t="shared" si="118"/>
        <v>26.37068519901212</v>
      </c>
    </row>
    <row r="781" spans="1:9" s="5" customFormat="1" ht="23.25" customHeight="1">
      <c r="A781" s="120" t="s">
        <v>672</v>
      </c>
      <c r="B781" s="95" t="s">
        <v>603</v>
      </c>
      <c r="C781" s="97"/>
      <c r="D781" s="97"/>
      <c r="E781" s="102"/>
      <c r="F781" s="94"/>
      <c r="G781" s="107">
        <f aca="true" t="shared" si="122" ref="G781:H786">G782</f>
        <v>4602.9</v>
      </c>
      <c r="H781" s="107">
        <f t="shared" si="122"/>
        <v>0</v>
      </c>
      <c r="I781" s="235">
        <f t="shared" si="118"/>
        <v>0</v>
      </c>
    </row>
    <row r="782" spans="1:9" s="5" customFormat="1" ht="12.75">
      <c r="A782" s="121" t="s">
        <v>152</v>
      </c>
      <c r="B782" s="95" t="s">
        <v>603</v>
      </c>
      <c r="C782" s="97" t="s">
        <v>72</v>
      </c>
      <c r="D782" s="97" t="s">
        <v>36</v>
      </c>
      <c r="E782" s="102"/>
      <c r="F782" s="94"/>
      <c r="G782" s="107">
        <f t="shared" si="122"/>
        <v>4602.9</v>
      </c>
      <c r="H782" s="107">
        <f t="shared" si="122"/>
        <v>0</v>
      </c>
      <c r="I782" s="235">
        <f t="shared" si="118"/>
        <v>0</v>
      </c>
    </row>
    <row r="783" spans="1:9" s="5" customFormat="1" ht="12.75">
      <c r="A783" s="119" t="s">
        <v>214</v>
      </c>
      <c r="B783" s="95" t="s">
        <v>603</v>
      </c>
      <c r="C783" s="97" t="s">
        <v>72</v>
      </c>
      <c r="D783" s="97" t="s">
        <v>70</v>
      </c>
      <c r="E783" s="102"/>
      <c r="F783" s="94"/>
      <c r="G783" s="107">
        <f t="shared" si="122"/>
        <v>4602.9</v>
      </c>
      <c r="H783" s="107">
        <f t="shared" si="122"/>
        <v>0</v>
      </c>
      <c r="I783" s="235">
        <f t="shared" si="118"/>
        <v>0</v>
      </c>
    </row>
    <row r="784" spans="1:9" s="5" customFormat="1" ht="21">
      <c r="A784" s="118" t="s">
        <v>622</v>
      </c>
      <c r="B784" s="95" t="s">
        <v>603</v>
      </c>
      <c r="C784" s="100" t="s">
        <v>72</v>
      </c>
      <c r="D784" s="100" t="s">
        <v>70</v>
      </c>
      <c r="E784" s="101" t="s">
        <v>105</v>
      </c>
      <c r="F784" s="98"/>
      <c r="G784" s="117">
        <f t="shared" si="122"/>
        <v>4602.9</v>
      </c>
      <c r="H784" s="117">
        <f t="shared" si="122"/>
        <v>0</v>
      </c>
      <c r="I784" s="227">
        <f t="shared" si="118"/>
        <v>0</v>
      </c>
    </row>
    <row r="785" spans="1:9" s="5" customFormat="1" ht="21">
      <c r="A785" s="118" t="s">
        <v>99</v>
      </c>
      <c r="B785" s="95" t="s">
        <v>603</v>
      </c>
      <c r="C785" s="100" t="s">
        <v>72</v>
      </c>
      <c r="D785" s="100" t="s">
        <v>70</v>
      </c>
      <c r="E785" s="101" t="s">
        <v>100</v>
      </c>
      <c r="F785" s="98"/>
      <c r="G785" s="117">
        <f t="shared" si="122"/>
        <v>4602.9</v>
      </c>
      <c r="H785" s="117">
        <f t="shared" si="122"/>
        <v>0</v>
      </c>
      <c r="I785" s="227">
        <f t="shared" si="118"/>
        <v>0</v>
      </c>
    </row>
    <row r="786" spans="1:9" s="5" customFormat="1" ht="21">
      <c r="A786" s="118" t="s">
        <v>101</v>
      </c>
      <c r="B786" s="95" t="s">
        <v>603</v>
      </c>
      <c r="C786" s="100" t="s">
        <v>72</v>
      </c>
      <c r="D786" s="100" t="s">
        <v>70</v>
      </c>
      <c r="E786" s="101" t="s">
        <v>102</v>
      </c>
      <c r="F786" s="98"/>
      <c r="G786" s="117">
        <f t="shared" si="122"/>
        <v>4602.9</v>
      </c>
      <c r="H786" s="117">
        <f t="shared" si="122"/>
        <v>0</v>
      </c>
      <c r="I786" s="227">
        <f t="shared" si="118"/>
        <v>0</v>
      </c>
    </row>
    <row r="787" spans="1:9" s="5" customFormat="1" ht="21">
      <c r="A787" s="118" t="s">
        <v>577</v>
      </c>
      <c r="B787" s="95" t="s">
        <v>603</v>
      </c>
      <c r="C787" s="100" t="s">
        <v>72</v>
      </c>
      <c r="D787" s="100" t="s">
        <v>70</v>
      </c>
      <c r="E787" s="101" t="s">
        <v>102</v>
      </c>
      <c r="F787" s="98">
        <v>727</v>
      </c>
      <c r="G787" s="117">
        <f>5815.7-1212.8</f>
        <v>4602.9</v>
      </c>
      <c r="H787" s="117">
        <v>0</v>
      </c>
      <c r="I787" s="227">
        <f t="shared" si="118"/>
        <v>0</v>
      </c>
    </row>
    <row r="788" spans="1:9" s="5" customFormat="1" ht="21">
      <c r="A788" s="120" t="s">
        <v>604</v>
      </c>
      <c r="B788" s="95" t="s">
        <v>605</v>
      </c>
      <c r="C788" s="97"/>
      <c r="D788" s="97"/>
      <c r="E788" s="102"/>
      <c r="F788" s="94"/>
      <c r="G788" s="107">
        <f aca="true" t="shared" si="123" ref="G788:H793">G789</f>
        <v>100</v>
      </c>
      <c r="H788" s="107">
        <f t="shared" si="123"/>
        <v>0</v>
      </c>
      <c r="I788" s="235">
        <f t="shared" si="118"/>
        <v>0</v>
      </c>
    </row>
    <row r="789" spans="1:9" s="5" customFormat="1" ht="12.75">
      <c r="A789" s="121" t="s">
        <v>152</v>
      </c>
      <c r="B789" s="95" t="s">
        <v>605</v>
      </c>
      <c r="C789" s="97" t="s">
        <v>72</v>
      </c>
      <c r="D789" s="97" t="s">
        <v>36</v>
      </c>
      <c r="E789" s="102"/>
      <c r="F789" s="94"/>
      <c r="G789" s="107">
        <f t="shared" si="123"/>
        <v>100</v>
      </c>
      <c r="H789" s="107">
        <f t="shared" si="123"/>
        <v>0</v>
      </c>
      <c r="I789" s="235">
        <f t="shared" si="118"/>
        <v>0</v>
      </c>
    </row>
    <row r="790" spans="1:9" s="5" customFormat="1" ht="12.75">
      <c r="A790" s="119" t="s">
        <v>214</v>
      </c>
      <c r="B790" s="99" t="s">
        <v>605</v>
      </c>
      <c r="C790" s="100" t="s">
        <v>72</v>
      </c>
      <c r="D790" s="100" t="s">
        <v>70</v>
      </c>
      <c r="E790" s="101"/>
      <c r="F790" s="98"/>
      <c r="G790" s="117">
        <f t="shared" si="123"/>
        <v>100</v>
      </c>
      <c r="H790" s="117">
        <f t="shared" si="123"/>
        <v>0</v>
      </c>
      <c r="I790" s="227">
        <f t="shared" si="118"/>
        <v>0</v>
      </c>
    </row>
    <row r="791" spans="1:9" s="5" customFormat="1" ht="21">
      <c r="A791" s="118" t="s">
        <v>622</v>
      </c>
      <c r="B791" s="99" t="s">
        <v>605</v>
      </c>
      <c r="C791" s="100" t="s">
        <v>72</v>
      </c>
      <c r="D791" s="100" t="s">
        <v>70</v>
      </c>
      <c r="E791" s="101" t="s">
        <v>105</v>
      </c>
      <c r="F791" s="98"/>
      <c r="G791" s="117">
        <f t="shared" si="123"/>
        <v>100</v>
      </c>
      <c r="H791" s="117">
        <f t="shared" si="123"/>
        <v>0</v>
      </c>
      <c r="I791" s="227">
        <f t="shared" si="118"/>
        <v>0</v>
      </c>
    </row>
    <row r="792" spans="1:9" s="5" customFormat="1" ht="24.75" customHeight="1">
      <c r="A792" s="118" t="s">
        <v>99</v>
      </c>
      <c r="B792" s="99" t="s">
        <v>605</v>
      </c>
      <c r="C792" s="100" t="s">
        <v>72</v>
      </c>
      <c r="D792" s="100" t="s">
        <v>70</v>
      </c>
      <c r="E792" s="101" t="s">
        <v>100</v>
      </c>
      <c r="F792" s="98"/>
      <c r="G792" s="117">
        <f t="shared" si="123"/>
        <v>100</v>
      </c>
      <c r="H792" s="117">
        <f t="shared" si="123"/>
        <v>0</v>
      </c>
      <c r="I792" s="227">
        <f t="shared" si="118"/>
        <v>0</v>
      </c>
    </row>
    <row r="793" spans="1:9" s="5" customFormat="1" ht="21">
      <c r="A793" s="118" t="s">
        <v>101</v>
      </c>
      <c r="B793" s="99" t="s">
        <v>605</v>
      </c>
      <c r="C793" s="100" t="s">
        <v>72</v>
      </c>
      <c r="D793" s="100" t="s">
        <v>70</v>
      </c>
      <c r="E793" s="101" t="s">
        <v>102</v>
      </c>
      <c r="F793" s="98"/>
      <c r="G793" s="117">
        <f t="shared" si="123"/>
        <v>100</v>
      </c>
      <c r="H793" s="117">
        <f t="shared" si="123"/>
        <v>0</v>
      </c>
      <c r="I793" s="227">
        <f t="shared" si="118"/>
        <v>0</v>
      </c>
    </row>
    <row r="794" spans="1:9" s="5" customFormat="1" ht="21">
      <c r="A794" s="118" t="s">
        <v>577</v>
      </c>
      <c r="B794" s="99" t="s">
        <v>605</v>
      </c>
      <c r="C794" s="100" t="s">
        <v>72</v>
      </c>
      <c r="D794" s="100" t="s">
        <v>70</v>
      </c>
      <c r="E794" s="101" t="s">
        <v>102</v>
      </c>
      <c r="F794" s="98">
        <v>727</v>
      </c>
      <c r="G794" s="117">
        <v>100</v>
      </c>
      <c r="H794" s="117">
        <v>0</v>
      </c>
      <c r="I794" s="227">
        <f t="shared" si="118"/>
        <v>0</v>
      </c>
    </row>
    <row r="795" spans="1:9" s="5" customFormat="1" ht="12.75">
      <c r="A795" s="120" t="s">
        <v>606</v>
      </c>
      <c r="B795" s="95" t="s">
        <v>607</v>
      </c>
      <c r="C795" s="97"/>
      <c r="D795" s="97"/>
      <c r="E795" s="102"/>
      <c r="F795" s="94"/>
      <c r="G795" s="107">
        <f aca="true" t="shared" si="124" ref="G795:H800">G796</f>
        <v>2706</v>
      </c>
      <c r="H795" s="107">
        <f t="shared" si="124"/>
        <v>1440.3</v>
      </c>
      <c r="I795" s="235">
        <f t="shared" si="118"/>
        <v>53.22616407982261</v>
      </c>
    </row>
    <row r="796" spans="1:9" s="65" customFormat="1" ht="12.75">
      <c r="A796" s="121" t="s">
        <v>152</v>
      </c>
      <c r="B796" s="95" t="s">
        <v>607</v>
      </c>
      <c r="C796" s="97" t="s">
        <v>72</v>
      </c>
      <c r="D796" s="97" t="s">
        <v>36</v>
      </c>
      <c r="E796" s="102"/>
      <c r="F796" s="94"/>
      <c r="G796" s="107">
        <f t="shared" si="124"/>
        <v>2706</v>
      </c>
      <c r="H796" s="107">
        <f t="shared" si="124"/>
        <v>1440.3</v>
      </c>
      <c r="I796" s="235">
        <f t="shared" si="118"/>
        <v>53.22616407982261</v>
      </c>
    </row>
    <row r="797" spans="1:9" s="5" customFormat="1" ht="12.75">
      <c r="A797" s="119" t="s">
        <v>214</v>
      </c>
      <c r="B797" s="99" t="s">
        <v>607</v>
      </c>
      <c r="C797" s="100" t="s">
        <v>72</v>
      </c>
      <c r="D797" s="100" t="s">
        <v>70</v>
      </c>
      <c r="E797" s="101"/>
      <c r="F797" s="98"/>
      <c r="G797" s="117">
        <f t="shared" si="124"/>
        <v>2706</v>
      </c>
      <c r="H797" s="117">
        <f t="shared" si="124"/>
        <v>1440.3</v>
      </c>
      <c r="I797" s="227">
        <f t="shared" si="118"/>
        <v>53.22616407982261</v>
      </c>
    </row>
    <row r="798" spans="1:9" s="5" customFormat="1" ht="21">
      <c r="A798" s="118" t="s">
        <v>622</v>
      </c>
      <c r="B798" s="99" t="s">
        <v>607</v>
      </c>
      <c r="C798" s="100" t="s">
        <v>72</v>
      </c>
      <c r="D798" s="100" t="s">
        <v>70</v>
      </c>
      <c r="E798" s="101" t="s">
        <v>105</v>
      </c>
      <c r="F798" s="98"/>
      <c r="G798" s="117">
        <f t="shared" si="124"/>
        <v>2706</v>
      </c>
      <c r="H798" s="117">
        <f t="shared" si="124"/>
        <v>1440.3</v>
      </c>
      <c r="I798" s="227">
        <f t="shared" si="118"/>
        <v>53.22616407982261</v>
      </c>
    </row>
    <row r="799" spans="1:9" s="5" customFormat="1" ht="21.75" customHeight="1">
      <c r="A799" s="118" t="s">
        <v>99</v>
      </c>
      <c r="B799" s="99" t="s">
        <v>607</v>
      </c>
      <c r="C799" s="100" t="s">
        <v>72</v>
      </c>
      <c r="D799" s="100" t="s">
        <v>70</v>
      </c>
      <c r="E799" s="101" t="s">
        <v>100</v>
      </c>
      <c r="F799" s="98"/>
      <c r="G799" s="117">
        <f t="shared" si="124"/>
        <v>2706</v>
      </c>
      <c r="H799" s="117">
        <f t="shared" si="124"/>
        <v>1440.3</v>
      </c>
      <c r="I799" s="227">
        <f t="shared" si="118"/>
        <v>53.22616407982261</v>
      </c>
    </row>
    <row r="800" spans="1:9" s="5" customFormat="1" ht="21">
      <c r="A800" s="118" t="s">
        <v>101</v>
      </c>
      <c r="B800" s="99" t="s">
        <v>607</v>
      </c>
      <c r="C800" s="100" t="s">
        <v>72</v>
      </c>
      <c r="D800" s="100" t="s">
        <v>70</v>
      </c>
      <c r="E800" s="101" t="s">
        <v>102</v>
      </c>
      <c r="F800" s="98"/>
      <c r="G800" s="117">
        <f t="shared" si="124"/>
        <v>2706</v>
      </c>
      <c r="H800" s="117">
        <f t="shared" si="124"/>
        <v>1440.3</v>
      </c>
      <c r="I800" s="227">
        <f t="shared" si="118"/>
        <v>53.22616407982261</v>
      </c>
    </row>
    <row r="801" spans="1:9" s="5" customFormat="1" ht="21">
      <c r="A801" s="118" t="s">
        <v>577</v>
      </c>
      <c r="B801" s="99" t="s">
        <v>607</v>
      </c>
      <c r="C801" s="100" t="s">
        <v>72</v>
      </c>
      <c r="D801" s="100" t="s">
        <v>70</v>
      </c>
      <c r="E801" s="101" t="s">
        <v>102</v>
      </c>
      <c r="F801" s="98">
        <v>727</v>
      </c>
      <c r="G801" s="117">
        <v>2706</v>
      </c>
      <c r="H801" s="117">
        <v>1440.3</v>
      </c>
      <c r="I801" s="227">
        <f t="shared" si="118"/>
        <v>53.22616407982261</v>
      </c>
    </row>
    <row r="802" spans="1:9" s="65" customFormat="1" ht="14.25" customHeight="1">
      <c r="A802" s="120" t="s">
        <v>608</v>
      </c>
      <c r="B802" s="95" t="s">
        <v>609</v>
      </c>
      <c r="C802" s="97"/>
      <c r="D802" s="97"/>
      <c r="E802" s="102"/>
      <c r="F802" s="94"/>
      <c r="G802" s="107">
        <f aca="true" t="shared" si="125" ref="G802:H805">G803</f>
        <v>996.6</v>
      </c>
      <c r="H802" s="107">
        <f t="shared" si="125"/>
        <v>733.8</v>
      </c>
      <c r="I802" s="235">
        <f t="shared" si="118"/>
        <v>73.630343166767</v>
      </c>
    </row>
    <row r="803" spans="1:9" s="65" customFormat="1" ht="12.75">
      <c r="A803" s="121" t="s">
        <v>152</v>
      </c>
      <c r="B803" s="95" t="s">
        <v>609</v>
      </c>
      <c r="C803" s="97" t="s">
        <v>72</v>
      </c>
      <c r="D803" s="97" t="s">
        <v>36</v>
      </c>
      <c r="E803" s="102"/>
      <c r="F803" s="94"/>
      <c r="G803" s="107">
        <f t="shared" si="125"/>
        <v>996.6</v>
      </c>
      <c r="H803" s="107">
        <f t="shared" si="125"/>
        <v>733.8</v>
      </c>
      <c r="I803" s="235">
        <f t="shared" si="118"/>
        <v>73.630343166767</v>
      </c>
    </row>
    <row r="804" spans="1:9" s="5" customFormat="1" ht="12.75">
      <c r="A804" s="119" t="s">
        <v>214</v>
      </c>
      <c r="B804" s="99" t="s">
        <v>609</v>
      </c>
      <c r="C804" s="100" t="s">
        <v>72</v>
      </c>
      <c r="D804" s="100" t="s">
        <v>70</v>
      </c>
      <c r="E804" s="102"/>
      <c r="F804" s="94"/>
      <c r="G804" s="117">
        <f t="shared" si="125"/>
        <v>996.6</v>
      </c>
      <c r="H804" s="117">
        <f t="shared" si="125"/>
        <v>733.8</v>
      </c>
      <c r="I804" s="227">
        <f t="shared" si="118"/>
        <v>73.630343166767</v>
      </c>
    </row>
    <row r="805" spans="1:9" s="5" customFormat="1" ht="21">
      <c r="A805" s="118" t="s">
        <v>622</v>
      </c>
      <c r="B805" s="99" t="s">
        <v>609</v>
      </c>
      <c r="C805" s="100" t="s">
        <v>72</v>
      </c>
      <c r="D805" s="100" t="s">
        <v>70</v>
      </c>
      <c r="E805" s="101" t="s">
        <v>105</v>
      </c>
      <c r="F805" s="98"/>
      <c r="G805" s="117">
        <f t="shared" si="125"/>
        <v>996.6</v>
      </c>
      <c r="H805" s="117">
        <f t="shared" si="125"/>
        <v>733.8</v>
      </c>
      <c r="I805" s="227">
        <f t="shared" si="118"/>
        <v>73.630343166767</v>
      </c>
    </row>
    <row r="806" spans="1:9" s="5" customFormat="1" ht="23.25" customHeight="1">
      <c r="A806" s="118" t="s">
        <v>99</v>
      </c>
      <c r="B806" s="99" t="s">
        <v>609</v>
      </c>
      <c r="C806" s="100" t="s">
        <v>72</v>
      </c>
      <c r="D806" s="100" t="s">
        <v>70</v>
      </c>
      <c r="E806" s="101" t="s">
        <v>100</v>
      </c>
      <c r="F806" s="98"/>
      <c r="G806" s="117">
        <f>G808</f>
        <v>996.6</v>
      </c>
      <c r="H806" s="117">
        <f>H808</f>
        <v>733.8</v>
      </c>
      <c r="I806" s="227">
        <f t="shared" si="118"/>
        <v>73.630343166767</v>
      </c>
    </row>
    <row r="807" spans="1:9" s="5" customFormat="1" ht="21">
      <c r="A807" s="118" t="s">
        <v>101</v>
      </c>
      <c r="B807" s="99" t="s">
        <v>609</v>
      </c>
      <c r="C807" s="100" t="s">
        <v>72</v>
      </c>
      <c r="D807" s="100" t="s">
        <v>70</v>
      </c>
      <c r="E807" s="101" t="s">
        <v>102</v>
      </c>
      <c r="F807" s="98"/>
      <c r="G807" s="117">
        <f>G808</f>
        <v>996.6</v>
      </c>
      <c r="H807" s="117">
        <f>H808</f>
        <v>733.8</v>
      </c>
      <c r="I807" s="227">
        <f t="shared" si="118"/>
        <v>73.630343166767</v>
      </c>
    </row>
    <row r="808" spans="1:9" s="5" customFormat="1" ht="21">
      <c r="A808" s="118" t="s">
        <v>577</v>
      </c>
      <c r="B808" s="99" t="s">
        <v>609</v>
      </c>
      <c r="C808" s="100" t="s">
        <v>72</v>
      </c>
      <c r="D808" s="100" t="s">
        <v>70</v>
      </c>
      <c r="E808" s="101" t="s">
        <v>102</v>
      </c>
      <c r="F808" s="98">
        <v>727</v>
      </c>
      <c r="G808" s="117">
        <v>996.6</v>
      </c>
      <c r="H808" s="117">
        <v>733.8</v>
      </c>
      <c r="I808" s="227">
        <f t="shared" si="118"/>
        <v>73.630343166767</v>
      </c>
    </row>
    <row r="809" spans="1:9" s="65" customFormat="1" ht="12.75">
      <c r="A809" s="118" t="s">
        <v>610</v>
      </c>
      <c r="B809" s="95" t="s">
        <v>611</v>
      </c>
      <c r="C809" s="97" t="s">
        <v>72</v>
      </c>
      <c r="D809" s="97" t="s">
        <v>70</v>
      </c>
      <c r="E809" s="102"/>
      <c r="F809" s="94"/>
      <c r="G809" s="107">
        <f aca="true" t="shared" si="126" ref="G809:H812">G810</f>
        <v>300</v>
      </c>
      <c r="H809" s="107">
        <f t="shared" si="126"/>
        <v>121.6</v>
      </c>
      <c r="I809" s="235">
        <f t="shared" si="118"/>
        <v>40.53333333333333</v>
      </c>
    </row>
    <row r="810" spans="1:9" s="65" customFormat="1" ht="12.75">
      <c r="A810" s="121" t="s">
        <v>152</v>
      </c>
      <c r="B810" s="95" t="s">
        <v>611</v>
      </c>
      <c r="C810" s="97" t="s">
        <v>72</v>
      </c>
      <c r="D810" s="97" t="s">
        <v>36</v>
      </c>
      <c r="E810" s="102"/>
      <c r="F810" s="94"/>
      <c r="G810" s="107">
        <f t="shared" si="126"/>
        <v>300</v>
      </c>
      <c r="H810" s="107">
        <f t="shared" si="126"/>
        <v>121.6</v>
      </c>
      <c r="I810" s="235">
        <f t="shared" si="118"/>
        <v>40.53333333333333</v>
      </c>
    </row>
    <row r="811" spans="1:9" s="5" customFormat="1" ht="12.75">
      <c r="A811" s="119" t="s">
        <v>214</v>
      </c>
      <c r="B811" s="99" t="s">
        <v>611</v>
      </c>
      <c r="C811" s="100" t="s">
        <v>72</v>
      </c>
      <c r="D811" s="100" t="s">
        <v>70</v>
      </c>
      <c r="E811" s="101"/>
      <c r="F811" s="98"/>
      <c r="G811" s="117">
        <f t="shared" si="126"/>
        <v>300</v>
      </c>
      <c r="H811" s="117">
        <f t="shared" si="126"/>
        <v>121.6</v>
      </c>
      <c r="I811" s="227">
        <f t="shared" si="118"/>
        <v>40.53333333333333</v>
      </c>
    </row>
    <row r="812" spans="1:9" s="5" customFormat="1" ht="21">
      <c r="A812" s="118" t="s">
        <v>622</v>
      </c>
      <c r="B812" s="99" t="s">
        <v>611</v>
      </c>
      <c r="C812" s="100" t="s">
        <v>72</v>
      </c>
      <c r="D812" s="100" t="s">
        <v>70</v>
      </c>
      <c r="E812" s="101" t="s">
        <v>105</v>
      </c>
      <c r="F812" s="98"/>
      <c r="G812" s="117">
        <f t="shared" si="126"/>
        <v>300</v>
      </c>
      <c r="H812" s="117">
        <f t="shared" si="126"/>
        <v>121.6</v>
      </c>
      <c r="I812" s="227">
        <f t="shared" si="118"/>
        <v>40.53333333333333</v>
      </c>
    </row>
    <row r="813" spans="1:9" s="5" customFormat="1" ht="22.5" customHeight="1">
      <c r="A813" s="118" t="s">
        <v>99</v>
      </c>
      <c r="B813" s="99" t="s">
        <v>611</v>
      </c>
      <c r="C813" s="100" t="s">
        <v>72</v>
      </c>
      <c r="D813" s="100" t="s">
        <v>70</v>
      </c>
      <c r="E813" s="101" t="s">
        <v>100</v>
      </c>
      <c r="F813" s="98"/>
      <c r="G813" s="117">
        <f>G815</f>
        <v>300</v>
      </c>
      <c r="H813" s="117">
        <f>H815</f>
        <v>121.6</v>
      </c>
      <c r="I813" s="227">
        <f t="shared" si="118"/>
        <v>40.53333333333333</v>
      </c>
    </row>
    <row r="814" spans="1:9" s="5" customFormat="1" ht="21">
      <c r="A814" s="118" t="s">
        <v>101</v>
      </c>
      <c r="B814" s="99" t="s">
        <v>611</v>
      </c>
      <c r="C814" s="100" t="s">
        <v>72</v>
      </c>
      <c r="D814" s="100" t="s">
        <v>70</v>
      </c>
      <c r="E814" s="101" t="s">
        <v>102</v>
      </c>
      <c r="F814" s="98"/>
      <c r="G814" s="117">
        <f>G815</f>
        <v>300</v>
      </c>
      <c r="H814" s="117">
        <f>H815</f>
        <v>121.6</v>
      </c>
      <c r="I814" s="227">
        <f t="shared" si="118"/>
        <v>40.53333333333333</v>
      </c>
    </row>
    <row r="815" spans="1:9" s="5" customFormat="1" ht="21">
      <c r="A815" s="118" t="s">
        <v>577</v>
      </c>
      <c r="B815" s="99" t="s">
        <v>611</v>
      </c>
      <c r="C815" s="100" t="s">
        <v>72</v>
      </c>
      <c r="D815" s="100" t="s">
        <v>70</v>
      </c>
      <c r="E815" s="101" t="s">
        <v>102</v>
      </c>
      <c r="F815" s="98">
        <v>727</v>
      </c>
      <c r="G815" s="117">
        <v>300</v>
      </c>
      <c r="H815" s="117">
        <v>121.6</v>
      </c>
      <c r="I815" s="227">
        <f aca="true" t="shared" si="127" ref="I815:I878">H815/G815*100</f>
        <v>40.53333333333333</v>
      </c>
    </row>
    <row r="816" spans="1:9" s="5" customFormat="1" ht="21">
      <c r="A816" s="120" t="s">
        <v>673</v>
      </c>
      <c r="B816" s="95" t="s">
        <v>289</v>
      </c>
      <c r="C816" s="97"/>
      <c r="D816" s="97"/>
      <c r="E816" s="102"/>
      <c r="F816" s="94"/>
      <c r="G816" s="107">
        <f aca="true" t="shared" si="128" ref="G816:H821">G817</f>
        <v>2700</v>
      </c>
      <c r="H816" s="107">
        <f t="shared" si="128"/>
        <v>1350</v>
      </c>
      <c r="I816" s="235">
        <f t="shared" si="127"/>
        <v>50</v>
      </c>
    </row>
    <row r="817" spans="1:9" s="5" customFormat="1" ht="12.75">
      <c r="A817" s="121" t="s">
        <v>286</v>
      </c>
      <c r="B817" s="95" t="s">
        <v>363</v>
      </c>
      <c r="C817" s="100"/>
      <c r="D817" s="100"/>
      <c r="E817" s="101"/>
      <c r="F817" s="98"/>
      <c r="G817" s="107">
        <f>G818+G825</f>
        <v>2700</v>
      </c>
      <c r="H817" s="107">
        <f>H818+H825</f>
        <v>1350</v>
      </c>
      <c r="I817" s="235">
        <f t="shared" si="127"/>
        <v>50</v>
      </c>
    </row>
    <row r="818" spans="1:9" s="65" customFormat="1" ht="26.25" customHeight="1">
      <c r="A818" s="120" t="s">
        <v>596</v>
      </c>
      <c r="B818" s="95" t="s">
        <v>364</v>
      </c>
      <c r="C818" s="97"/>
      <c r="D818" s="97"/>
      <c r="E818" s="102"/>
      <c r="F818" s="94"/>
      <c r="G818" s="107">
        <f t="shared" si="128"/>
        <v>1700</v>
      </c>
      <c r="H818" s="107">
        <f t="shared" si="128"/>
        <v>1350</v>
      </c>
      <c r="I818" s="235">
        <f t="shared" si="127"/>
        <v>79.41176470588235</v>
      </c>
    </row>
    <row r="819" spans="1:9" s="65" customFormat="1" ht="12.75">
      <c r="A819" s="121" t="s">
        <v>152</v>
      </c>
      <c r="B819" s="95" t="s">
        <v>364</v>
      </c>
      <c r="C819" s="97" t="s">
        <v>72</v>
      </c>
      <c r="D819" s="97" t="s">
        <v>36</v>
      </c>
      <c r="E819" s="102"/>
      <c r="F819" s="94"/>
      <c r="G819" s="107">
        <f t="shared" si="128"/>
        <v>1700</v>
      </c>
      <c r="H819" s="107">
        <f t="shared" si="128"/>
        <v>1350</v>
      </c>
      <c r="I819" s="235">
        <f t="shared" si="127"/>
        <v>79.41176470588235</v>
      </c>
    </row>
    <row r="820" spans="1:9" s="5" customFormat="1" ht="12.75">
      <c r="A820" s="119" t="s">
        <v>212</v>
      </c>
      <c r="B820" s="99" t="s">
        <v>364</v>
      </c>
      <c r="C820" s="100" t="s">
        <v>72</v>
      </c>
      <c r="D820" s="100" t="s">
        <v>67</v>
      </c>
      <c r="E820" s="101"/>
      <c r="F820" s="98"/>
      <c r="G820" s="117">
        <f t="shared" si="128"/>
        <v>1700</v>
      </c>
      <c r="H820" s="117">
        <f t="shared" si="128"/>
        <v>1350</v>
      </c>
      <c r="I820" s="227">
        <f t="shared" si="127"/>
        <v>79.41176470588235</v>
      </c>
    </row>
    <row r="821" spans="1:9" s="5" customFormat="1" ht="12.75">
      <c r="A821" s="118" t="s">
        <v>129</v>
      </c>
      <c r="B821" s="99" t="s">
        <v>364</v>
      </c>
      <c r="C821" s="100" t="s">
        <v>72</v>
      </c>
      <c r="D821" s="100" t="s">
        <v>67</v>
      </c>
      <c r="E821" s="101" t="s">
        <v>130</v>
      </c>
      <c r="F821" s="98"/>
      <c r="G821" s="117">
        <f t="shared" si="128"/>
        <v>1700</v>
      </c>
      <c r="H821" s="117">
        <f t="shared" si="128"/>
        <v>1350</v>
      </c>
      <c r="I821" s="227">
        <f t="shared" si="127"/>
        <v>79.41176470588235</v>
      </c>
    </row>
    <row r="822" spans="1:9" s="5" customFormat="1" ht="30.75">
      <c r="A822" s="118" t="s">
        <v>165</v>
      </c>
      <c r="B822" s="99" t="s">
        <v>364</v>
      </c>
      <c r="C822" s="100" t="s">
        <v>72</v>
      </c>
      <c r="D822" s="100" t="s">
        <v>67</v>
      </c>
      <c r="E822" s="101" t="s">
        <v>131</v>
      </c>
      <c r="F822" s="98"/>
      <c r="G822" s="117">
        <f>G823</f>
        <v>1700</v>
      </c>
      <c r="H822" s="117">
        <f>H823</f>
        <v>1350</v>
      </c>
      <c r="I822" s="227">
        <f t="shared" si="127"/>
        <v>79.41176470588235</v>
      </c>
    </row>
    <row r="823" spans="1:9" s="71" customFormat="1" ht="35.25" customHeight="1">
      <c r="A823" s="118" t="s">
        <v>621</v>
      </c>
      <c r="B823" s="99" t="s">
        <v>364</v>
      </c>
      <c r="C823" s="100" t="s">
        <v>72</v>
      </c>
      <c r="D823" s="100" t="s">
        <v>67</v>
      </c>
      <c r="E823" s="101" t="s">
        <v>620</v>
      </c>
      <c r="F823" s="98"/>
      <c r="G823" s="117">
        <f>G824</f>
        <v>1700</v>
      </c>
      <c r="H823" s="117">
        <f>H824</f>
        <v>1350</v>
      </c>
      <c r="I823" s="227">
        <f t="shared" si="127"/>
        <v>79.41176470588235</v>
      </c>
    </row>
    <row r="824" spans="1:9" s="5" customFormat="1" ht="21">
      <c r="A824" s="118" t="s">
        <v>577</v>
      </c>
      <c r="B824" s="99" t="s">
        <v>364</v>
      </c>
      <c r="C824" s="100" t="s">
        <v>72</v>
      </c>
      <c r="D824" s="100" t="s">
        <v>67</v>
      </c>
      <c r="E824" s="101" t="s">
        <v>620</v>
      </c>
      <c r="F824" s="98">
        <v>727</v>
      </c>
      <c r="G824" s="117">
        <v>1700</v>
      </c>
      <c r="H824" s="117">
        <v>1350</v>
      </c>
      <c r="I824" s="227">
        <f t="shared" si="127"/>
        <v>79.41176470588235</v>
      </c>
    </row>
    <row r="825" spans="1:9" s="65" customFormat="1" ht="21">
      <c r="A825" s="120" t="s">
        <v>597</v>
      </c>
      <c r="B825" s="95" t="s">
        <v>598</v>
      </c>
      <c r="C825" s="97" t="s">
        <v>72</v>
      </c>
      <c r="D825" s="97" t="s">
        <v>67</v>
      </c>
      <c r="E825" s="102"/>
      <c r="F825" s="94"/>
      <c r="G825" s="107">
        <f>G828</f>
        <v>1000</v>
      </c>
      <c r="H825" s="107">
        <f>H828</f>
        <v>0</v>
      </c>
      <c r="I825" s="227">
        <f t="shared" si="127"/>
        <v>0</v>
      </c>
    </row>
    <row r="826" spans="1:9" s="65" customFormat="1" ht="12.75">
      <c r="A826" s="121" t="s">
        <v>152</v>
      </c>
      <c r="B826" s="95" t="s">
        <v>598</v>
      </c>
      <c r="C826" s="97" t="s">
        <v>72</v>
      </c>
      <c r="D826" s="97" t="s">
        <v>67</v>
      </c>
      <c r="E826" s="102"/>
      <c r="F826" s="94"/>
      <c r="G826" s="107">
        <f aca="true" t="shared" si="129" ref="G826:H830">G827</f>
        <v>1000</v>
      </c>
      <c r="H826" s="107">
        <f t="shared" si="129"/>
        <v>0</v>
      </c>
      <c r="I826" s="227">
        <f t="shared" si="127"/>
        <v>0</v>
      </c>
    </row>
    <row r="827" spans="1:9" s="5" customFormat="1" ht="12.75">
      <c r="A827" s="119" t="s">
        <v>212</v>
      </c>
      <c r="B827" s="99" t="s">
        <v>598</v>
      </c>
      <c r="C827" s="100" t="s">
        <v>72</v>
      </c>
      <c r="D827" s="100" t="s">
        <v>67</v>
      </c>
      <c r="E827" s="101"/>
      <c r="F827" s="98"/>
      <c r="G827" s="117">
        <f t="shared" si="129"/>
        <v>1000</v>
      </c>
      <c r="H827" s="117">
        <f t="shared" si="129"/>
        <v>0</v>
      </c>
      <c r="I827" s="227">
        <f t="shared" si="127"/>
        <v>0</v>
      </c>
    </row>
    <row r="828" spans="1:9" s="5" customFormat="1" ht="12.75">
      <c r="A828" s="118" t="s">
        <v>129</v>
      </c>
      <c r="B828" s="99" t="s">
        <v>598</v>
      </c>
      <c r="C828" s="100" t="s">
        <v>72</v>
      </c>
      <c r="D828" s="100" t="s">
        <v>67</v>
      </c>
      <c r="E828" s="101" t="s">
        <v>130</v>
      </c>
      <c r="F828" s="98"/>
      <c r="G828" s="117">
        <f t="shared" si="129"/>
        <v>1000</v>
      </c>
      <c r="H828" s="117">
        <f t="shared" si="129"/>
        <v>0</v>
      </c>
      <c r="I828" s="227">
        <f t="shared" si="127"/>
        <v>0</v>
      </c>
    </row>
    <row r="829" spans="1:9" s="5" customFormat="1" ht="30.75">
      <c r="A829" s="118" t="s">
        <v>165</v>
      </c>
      <c r="B829" s="99" t="s">
        <v>598</v>
      </c>
      <c r="C829" s="100" t="s">
        <v>72</v>
      </c>
      <c r="D829" s="100" t="s">
        <v>67</v>
      </c>
      <c r="E829" s="101" t="s">
        <v>131</v>
      </c>
      <c r="F829" s="98"/>
      <c r="G829" s="117">
        <f t="shared" si="129"/>
        <v>1000</v>
      </c>
      <c r="H829" s="117">
        <f t="shared" si="129"/>
        <v>0</v>
      </c>
      <c r="I829" s="227">
        <f t="shared" si="127"/>
        <v>0</v>
      </c>
    </row>
    <row r="830" spans="1:9" s="71" customFormat="1" ht="33" customHeight="1">
      <c r="A830" s="118" t="s">
        <v>621</v>
      </c>
      <c r="B830" s="99" t="s">
        <v>598</v>
      </c>
      <c r="C830" s="100" t="s">
        <v>72</v>
      </c>
      <c r="D830" s="100" t="s">
        <v>67</v>
      </c>
      <c r="E830" s="101" t="s">
        <v>620</v>
      </c>
      <c r="F830" s="98"/>
      <c r="G830" s="117">
        <f t="shared" si="129"/>
        <v>1000</v>
      </c>
      <c r="H830" s="117">
        <f t="shared" si="129"/>
        <v>0</v>
      </c>
      <c r="I830" s="227">
        <f t="shared" si="127"/>
        <v>0</v>
      </c>
    </row>
    <row r="831" spans="1:9" s="5" customFormat="1" ht="21">
      <c r="A831" s="118" t="s">
        <v>577</v>
      </c>
      <c r="B831" s="99" t="s">
        <v>598</v>
      </c>
      <c r="C831" s="100" t="s">
        <v>72</v>
      </c>
      <c r="D831" s="100" t="s">
        <v>67</v>
      </c>
      <c r="E831" s="101" t="s">
        <v>620</v>
      </c>
      <c r="F831" s="98">
        <v>727</v>
      </c>
      <c r="G831" s="117">
        <v>1000</v>
      </c>
      <c r="H831" s="117">
        <v>0</v>
      </c>
      <c r="I831" s="227">
        <f t="shared" si="127"/>
        <v>0</v>
      </c>
    </row>
    <row r="832" spans="1:9" s="5" customFormat="1" ht="40.5" customHeight="1">
      <c r="A832" s="120" t="s">
        <v>674</v>
      </c>
      <c r="B832" s="95" t="s">
        <v>434</v>
      </c>
      <c r="C832" s="104"/>
      <c r="D832" s="97"/>
      <c r="E832" s="102"/>
      <c r="F832" s="94"/>
      <c r="G832" s="107">
        <f>G833</f>
        <v>48</v>
      </c>
      <c r="H832" s="107">
        <f>H833</f>
        <v>34.5</v>
      </c>
      <c r="I832" s="235">
        <f t="shared" si="127"/>
        <v>71.875</v>
      </c>
    </row>
    <row r="833" spans="1:9" s="65" customFormat="1" ht="21">
      <c r="A833" s="120" t="s">
        <v>675</v>
      </c>
      <c r="B833" s="95" t="s">
        <v>436</v>
      </c>
      <c r="C833" s="105"/>
      <c r="D833" s="97"/>
      <c r="E833" s="102"/>
      <c r="F833" s="94"/>
      <c r="G833" s="107">
        <f>G834</f>
        <v>48</v>
      </c>
      <c r="H833" s="107">
        <f>H834</f>
        <v>34.5</v>
      </c>
      <c r="I833" s="235">
        <f t="shared" si="127"/>
        <v>71.875</v>
      </c>
    </row>
    <row r="834" spans="1:9" s="5" customFormat="1" ht="12" customHeight="1">
      <c r="A834" s="120" t="s">
        <v>437</v>
      </c>
      <c r="B834" s="95" t="s">
        <v>438</v>
      </c>
      <c r="C834" s="97"/>
      <c r="D834" s="97"/>
      <c r="E834" s="97"/>
      <c r="F834" s="94"/>
      <c r="G834" s="107">
        <f aca="true" t="shared" si="130" ref="G834:H839">G835</f>
        <v>48</v>
      </c>
      <c r="H834" s="107">
        <f t="shared" si="130"/>
        <v>34.5</v>
      </c>
      <c r="I834" s="235">
        <f t="shared" si="127"/>
        <v>71.875</v>
      </c>
    </row>
    <row r="835" spans="1:9" s="5" customFormat="1" ht="12.75">
      <c r="A835" s="114" t="s">
        <v>2</v>
      </c>
      <c r="B835" s="99" t="s">
        <v>438</v>
      </c>
      <c r="C835" s="104" t="s">
        <v>66</v>
      </c>
      <c r="D835" s="100" t="s">
        <v>36</v>
      </c>
      <c r="E835" s="97"/>
      <c r="F835" s="94"/>
      <c r="G835" s="117">
        <f t="shared" si="130"/>
        <v>48</v>
      </c>
      <c r="H835" s="117">
        <f t="shared" si="130"/>
        <v>34.5</v>
      </c>
      <c r="I835" s="227">
        <f t="shared" si="127"/>
        <v>71.875</v>
      </c>
    </row>
    <row r="836" spans="1:9" s="5" customFormat="1" ht="12.75">
      <c r="A836" s="118" t="s">
        <v>63</v>
      </c>
      <c r="B836" s="99" t="s">
        <v>438</v>
      </c>
      <c r="C836" s="104" t="s">
        <v>66</v>
      </c>
      <c r="D836" s="100" t="s">
        <v>88</v>
      </c>
      <c r="E836" s="97"/>
      <c r="F836" s="94"/>
      <c r="G836" s="117">
        <f t="shared" si="130"/>
        <v>48</v>
      </c>
      <c r="H836" s="117">
        <f t="shared" si="130"/>
        <v>34.5</v>
      </c>
      <c r="I836" s="227">
        <f t="shared" si="127"/>
        <v>71.875</v>
      </c>
    </row>
    <row r="837" spans="1:9" s="5" customFormat="1" ht="21">
      <c r="A837" s="118" t="s">
        <v>622</v>
      </c>
      <c r="B837" s="99" t="s">
        <v>438</v>
      </c>
      <c r="C837" s="104" t="s">
        <v>66</v>
      </c>
      <c r="D837" s="100" t="s">
        <v>88</v>
      </c>
      <c r="E837" s="100" t="s">
        <v>105</v>
      </c>
      <c r="F837" s="98"/>
      <c r="G837" s="117">
        <f t="shared" si="130"/>
        <v>48</v>
      </c>
      <c r="H837" s="117">
        <f t="shared" si="130"/>
        <v>34.5</v>
      </c>
      <c r="I837" s="227">
        <f t="shared" si="127"/>
        <v>71.875</v>
      </c>
    </row>
    <row r="838" spans="1:9" s="5" customFormat="1" ht="23.25" customHeight="1">
      <c r="A838" s="118" t="s">
        <v>99</v>
      </c>
      <c r="B838" s="99" t="s">
        <v>438</v>
      </c>
      <c r="C838" s="101" t="s">
        <v>66</v>
      </c>
      <c r="D838" s="100" t="s">
        <v>88</v>
      </c>
      <c r="E838" s="100" t="s">
        <v>100</v>
      </c>
      <c r="F838" s="98"/>
      <c r="G838" s="117">
        <f t="shared" si="130"/>
        <v>48</v>
      </c>
      <c r="H838" s="117">
        <f t="shared" si="130"/>
        <v>34.5</v>
      </c>
      <c r="I838" s="227">
        <f t="shared" si="127"/>
        <v>71.875</v>
      </c>
    </row>
    <row r="839" spans="1:9" s="5" customFormat="1" ht="21">
      <c r="A839" s="118" t="s">
        <v>101</v>
      </c>
      <c r="B839" s="99" t="s">
        <v>438</v>
      </c>
      <c r="C839" s="101" t="s">
        <v>66</v>
      </c>
      <c r="D839" s="100" t="s">
        <v>88</v>
      </c>
      <c r="E839" s="100" t="s">
        <v>102</v>
      </c>
      <c r="F839" s="98"/>
      <c r="G839" s="117">
        <f t="shared" si="130"/>
        <v>48</v>
      </c>
      <c r="H839" s="117">
        <f t="shared" si="130"/>
        <v>34.5</v>
      </c>
      <c r="I839" s="227">
        <f t="shared" si="127"/>
        <v>71.875</v>
      </c>
    </row>
    <row r="840" spans="1:9" s="5" customFormat="1" ht="12.75">
      <c r="A840" s="115" t="s">
        <v>154</v>
      </c>
      <c r="B840" s="99" t="s">
        <v>438</v>
      </c>
      <c r="C840" s="101" t="s">
        <v>66</v>
      </c>
      <c r="D840" s="100" t="s">
        <v>88</v>
      </c>
      <c r="E840" s="100" t="s">
        <v>102</v>
      </c>
      <c r="F840" s="98">
        <v>721</v>
      </c>
      <c r="G840" s="117">
        <f>38+10</f>
        <v>48</v>
      </c>
      <c r="H840" s="117">
        <v>34.5</v>
      </c>
      <c r="I840" s="227">
        <f t="shared" si="127"/>
        <v>71.875</v>
      </c>
    </row>
    <row r="841" spans="1:9" s="5" customFormat="1" ht="21">
      <c r="A841" s="120" t="s">
        <v>589</v>
      </c>
      <c r="B841" s="95" t="s">
        <v>590</v>
      </c>
      <c r="C841" s="102"/>
      <c r="D841" s="97"/>
      <c r="E841" s="97"/>
      <c r="F841" s="94"/>
      <c r="G841" s="107">
        <f aca="true" t="shared" si="131" ref="G841:H848">G842</f>
        <v>500</v>
      </c>
      <c r="H841" s="107">
        <f t="shared" si="131"/>
        <v>376.1</v>
      </c>
      <c r="I841" s="235">
        <f t="shared" si="127"/>
        <v>75.22000000000001</v>
      </c>
    </row>
    <row r="842" spans="1:9" s="54" customFormat="1" ht="12.75">
      <c r="A842" s="114" t="s">
        <v>286</v>
      </c>
      <c r="B842" s="95" t="s">
        <v>591</v>
      </c>
      <c r="C842" s="102"/>
      <c r="D842" s="97"/>
      <c r="E842" s="97"/>
      <c r="F842" s="94"/>
      <c r="G842" s="107">
        <f t="shared" si="131"/>
        <v>500</v>
      </c>
      <c r="H842" s="107">
        <f t="shared" si="131"/>
        <v>376.1</v>
      </c>
      <c r="I842" s="235">
        <f t="shared" si="127"/>
        <v>75.22000000000001</v>
      </c>
    </row>
    <row r="843" spans="1:9" s="54" customFormat="1" ht="21">
      <c r="A843" s="120" t="s">
        <v>592</v>
      </c>
      <c r="B843" s="95" t="s">
        <v>593</v>
      </c>
      <c r="C843" s="102"/>
      <c r="D843" s="97"/>
      <c r="E843" s="97"/>
      <c r="F843" s="94"/>
      <c r="G843" s="107">
        <f t="shared" si="131"/>
        <v>500</v>
      </c>
      <c r="H843" s="107">
        <f t="shared" si="131"/>
        <v>376.1</v>
      </c>
      <c r="I843" s="235">
        <f t="shared" si="127"/>
        <v>75.22000000000001</v>
      </c>
    </row>
    <row r="844" spans="1:9" s="54" customFormat="1" ht="12.75">
      <c r="A844" s="120" t="s">
        <v>5</v>
      </c>
      <c r="B844" s="95" t="s">
        <v>593</v>
      </c>
      <c r="C844" s="102" t="s">
        <v>68</v>
      </c>
      <c r="D844" s="97" t="s">
        <v>36</v>
      </c>
      <c r="E844" s="97"/>
      <c r="F844" s="94"/>
      <c r="G844" s="107">
        <f t="shared" si="131"/>
        <v>500</v>
      </c>
      <c r="H844" s="107">
        <f t="shared" si="131"/>
        <v>376.1</v>
      </c>
      <c r="I844" s="235">
        <f t="shared" si="127"/>
        <v>75.22000000000001</v>
      </c>
    </row>
    <row r="845" spans="1:9" s="11" customFormat="1" ht="12.75">
      <c r="A845" s="118" t="s">
        <v>83</v>
      </c>
      <c r="B845" s="99" t="s">
        <v>593</v>
      </c>
      <c r="C845" s="101" t="s">
        <v>68</v>
      </c>
      <c r="D845" s="100" t="s">
        <v>75</v>
      </c>
      <c r="E845" s="100"/>
      <c r="F845" s="98"/>
      <c r="G845" s="117">
        <f t="shared" si="131"/>
        <v>500</v>
      </c>
      <c r="H845" s="117">
        <f t="shared" si="131"/>
        <v>376.1</v>
      </c>
      <c r="I845" s="227">
        <f t="shared" si="127"/>
        <v>75.22000000000001</v>
      </c>
    </row>
    <row r="846" spans="1:9" s="11" customFormat="1" ht="21">
      <c r="A846" s="118" t="s">
        <v>622</v>
      </c>
      <c r="B846" s="99" t="s">
        <v>593</v>
      </c>
      <c r="C846" s="101" t="s">
        <v>68</v>
      </c>
      <c r="D846" s="100" t="s">
        <v>75</v>
      </c>
      <c r="E846" s="100" t="s">
        <v>105</v>
      </c>
      <c r="F846" s="98"/>
      <c r="G846" s="117">
        <f t="shared" si="131"/>
        <v>500</v>
      </c>
      <c r="H846" s="117">
        <f t="shared" si="131"/>
        <v>376.1</v>
      </c>
      <c r="I846" s="227">
        <f t="shared" si="127"/>
        <v>75.22000000000001</v>
      </c>
    </row>
    <row r="847" spans="1:9" s="11" customFormat="1" ht="21.75" customHeight="1">
      <c r="A847" s="118" t="s">
        <v>99</v>
      </c>
      <c r="B847" s="99" t="s">
        <v>593</v>
      </c>
      <c r="C847" s="101" t="s">
        <v>68</v>
      </c>
      <c r="D847" s="100" t="s">
        <v>75</v>
      </c>
      <c r="E847" s="100" t="s">
        <v>100</v>
      </c>
      <c r="F847" s="98"/>
      <c r="G847" s="117">
        <f t="shared" si="131"/>
        <v>500</v>
      </c>
      <c r="H847" s="117">
        <f t="shared" si="131"/>
        <v>376.1</v>
      </c>
      <c r="I847" s="227">
        <f t="shared" si="127"/>
        <v>75.22000000000001</v>
      </c>
    </row>
    <row r="848" spans="1:9" s="11" customFormat="1" ht="21">
      <c r="A848" s="118" t="s">
        <v>101</v>
      </c>
      <c r="B848" s="99" t="s">
        <v>593</v>
      </c>
      <c r="C848" s="101" t="s">
        <v>68</v>
      </c>
      <c r="D848" s="100" t="s">
        <v>75</v>
      </c>
      <c r="E848" s="100" t="s">
        <v>102</v>
      </c>
      <c r="F848" s="98"/>
      <c r="G848" s="117">
        <f t="shared" si="131"/>
        <v>500</v>
      </c>
      <c r="H848" s="117">
        <f t="shared" si="131"/>
        <v>376.1</v>
      </c>
      <c r="I848" s="227">
        <f t="shared" si="127"/>
        <v>75.22000000000001</v>
      </c>
    </row>
    <row r="849" spans="1:9" s="5" customFormat="1" ht="21">
      <c r="A849" s="118" t="s">
        <v>577</v>
      </c>
      <c r="B849" s="99" t="s">
        <v>593</v>
      </c>
      <c r="C849" s="101" t="s">
        <v>68</v>
      </c>
      <c r="D849" s="100" t="s">
        <v>75</v>
      </c>
      <c r="E849" s="100" t="s">
        <v>102</v>
      </c>
      <c r="F849" s="98">
        <v>727</v>
      </c>
      <c r="G849" s="117">
        <v>500</v>
      </c>
      <c r="H849" s="117">
        <v>376.1</v>
      </c>
      <c r="I849" s="227">
        <f t="shared" si="127"/>
        <v>75.22000000000001</v>
      </c>
    </row>
    <row r="850" spans="1:9" s="71" customFormat="1" ht="30.75">
      <c r="A850" s="120" t="s">
        <v>777</v>
      </c>
      <c r="B850" s="95" t="s">
        <v>495</v>
      </c>
      <c r="C850" s="102"/>
      <c r="D850" s="97"/>
      <c r="E850" s="97"/>
      <c r="F850" s="94"/>
      <c r="G850" s="107">
        <f>G851+G856</f>
        <v>2650</v>
      </c>
      <c r="H850" s="107">
        <f>H851+H856</f>
        <v>0</v>
      </c>
      <c r="I850" s="235">
        <f t="shared" si="127"/>
        <v>0</v>
      </c>
    </row>
    <row r="851" spans="1:9" s="71" customFormat="1" ht="33.75" customHeight="1">
      <c r="A851" s="159" t="s">
        <v>779</v>
      </c>
      <c r="B851" s="95" t="s">
        <v>496</v>
      </c>
      <c r="C851" s="102"/>
      <c r="D851" s="97"/>
      <c r="E851" s="97"/>
      <c r="F851" s="94"/>
      <c r="G851" s="107">
        <f>G852+G854</f>
        <v>2100</v>
      </c>
      <c r="H851" s="107">
        <f>H852+H854</f>
        <v>0</v>
      </c>
      <c r="I851" s="235">
        <f t="shared" si="127"/>
        <v>0</v>
      </c>
    </row>
    <row r="852" spans="1:9" s="72" customFormat="1" ht="35.25" customHeight="1">
      <c r="A852" s="121" t="s">
        <v>778</v>
      </c>
      <c r="B852" s="95" t="s">
        <v>497</v>
      </c>
      <c r="C852" s="97"/>
      <c r="D852" s="97"/>
      <c r="E852" s="97"/>
      <c r="F852" s="94"/>
      <c r="G852" s="107">
        <f>G853</f>
        <v>1900</v>
      </c>
      <c r="H852" s="107">
        <f>H853</f>
        <v>0</v>
      </c>
      <c r="I852" s="235">
        <f t="shared" si="127"/>
        <v>0</v>
      </c>
    </row>
    <row r="853" spans="1:9" s="70" customFormat="1" ht="24.75" customHeight="1">
      <c r="A853" s="118" t="s">
        <v>577</v>
      </c>
      <c r="B853" s="99" t="s">
        <v>497</v>
      </c>
      <c r="C853" s="100" t="s">
        <v>76</v>
      </c>
      <c r="D853" s="100" t="s">
        <v>72</v>
      </c>
      <c r="E853" s="100" t="s">
        <v>102</v>
      </c>
      <c r="F853" s="98">
        <v>727</v>
      </c>
      <c r="G853" s="117">
        <v>1900</v>
      </c>
      <c r="H853" s="117">
        <v>0</v>
      </c>
      <c r="I853" s="227">
        <f t="shared" si="127"/>
        <v>0</v>
      </c>
    </row>
    <row r="854" spans="1:9" s="72" customFormat="1" ht="36.75" customHeight="1">
      <c r="A854" s="121" t="s">
        <v>780</v>
      </c>
      <c r="B854" s="95" t="s">
        <v>498</v>
      </c>
      <c r="C854" s="97"/>
      <c r="D854" s="97"/>
      <c r="E854" s="97"/>
      <c r="F854" s="94"/>
      <c r="G854" s="107">
        <f>G855</f>
        <v>200</v>
      </c>
      <c r="H854" s="107">
        <f>H855</f>
        <v>0</v>
      </c>
      <c r="I854" s="227">
        <f t="shared" si="127"/>
        <v>0</v>
      </c>
    </row>
    <row r="855" spans="1:9" s="5" customFormat="1" ht="21">
      <c r="A855" s="118" t="s">
        <v>577</v>
      </c>
      <c r="B855" s="99" t="s">
        <v>498</v>
      </c>
      <c r="C855" s="100" t="s">
        <v>76</v>
      </c>
      <c r="D855" s="100" t="s">
        <v>72</v>
      </c>
      <c r="E855" s="100" t="s">
        <v>102</v>
      </c>
      <c r="F855" s="98">
        <v>727</v>
      </c>
      <c r="G855" s="117">
        <v>200</v>
      </c>
      <c r="H855" s="117">
        <v>0</v>
      </c>
      <c r="I855" s="227">
        <f t="shared" si="127"/>
        <v>0</v>
      </c>
    </row>
    <row r="856" spans="1:9" s="65" customFormat="1" ht="30.75">
      <c r="A856" s="120" t="s">
        <v>499</v>
      </c>
      <c r="B856" s="95" t="s">
        <v>500</v>
      </c>
      <c r="C856" s="97"/>
      <c r="D856" s="97"/>
      <c r="E856" s="97"/>
      <c r="F856" s="94"/>
      <c r="G856" s="107">
        <f>G857+G865</f>
        <v>550</v>
      </c>
      <c r="H856" s="107">
        <f>H857+H865</f>
        <v>0</v>
      </c>
      <c r="I856" s="235">
        <f t="shared" si="127"/>
        <v>0</v>
      </c>
    </row>
    <row r="857" spans="1:9" s="72" customFormat="1" ht="34.5" customHeight="1">
      <c r="A857" s="120" t="s">
        <v>770</v>
      </c>
      <c r="B857" s="95" t="s">
        <v>635</v>
      </c>
      <c r="C857" s="97"/>
      <c r="D857" s="97"/>
      <c r="E857" s="97"/>
      <c r="F857" s="94"/>
      <c r="G857" s="107">
        <f aca="true" t="shared" si="132" ref="G857:H863">G858</f>
        <v>495</v>
      </c>
      <c r="H857" s="107">
        <f t="shared" si="132"/>
        <v>0</v>
      </c>
      <c r="I857" s="235">
        <f t="shared" si="127"/>
        <v>0</v>
      </c>
    </row>
    <row r="858" spans="1:9" s="67" customFormat="1" ht="12.75">
      <c r="A858" s="120" t="s">
        <v>676</v>
      </c>
      <c r="B858" s="95" t="s">
        <v>635</v>
      </c>
      <c r="C858" s="97" t="s">
        <v>76</v>
      </c>
      <c r="D858" s="97" t="s">
        <v>36</v>
      </c>
      <c r="E858" s="97"/>
      <c r="F858" s="94"/>
      <c r="G858" s="107">
        <f t="shared" si="132"/>
        <v>495</v>
      </c>
      <c r="H858" s="107">
        <f t="shared" si="132"/>
        <v>0</v>
      </c>
      <c r="I858" s="235">
        <f t="shared" si="127"/>
        <v>0</v>
      </c>
    </row>
    <row r="859" spans="1:9" s="70" customFormat="1" ht="12.75">
      <c r="A859" s="118" t="s">
        <v>493</v>
      </c>
      <c r="B859" s="99" t="s">
        <v>635</v>
      </c>
      <c r="C859" s="100" t="s">
        <v>76</v>
      </c>
      <c r="D859" s="100" t="s">
        <v>72</v>
      </c>
      <c r="E859" s="100"/>
      <c r="F859" s="98"/>
      <c r="G859" s="117">
        <f t="shared" si="132"/>
        <v>495</v>
      </c>
      <c r="H859" s="117">
        <f t="shared" si="132"/>
        <v>0</v>
      </c>
      <c r="I859" s="227">
        <f t="shared" si="127"/>
        <v>0</v>
      </c>
    </row>
    <row r="860" spans="1:9" s="70" customFormat="1" ht="21">
      <c r="A860" s="118" t="s">
        <v>622</v>
      </c>
      <c r="B860" s="99" t="s">
        <v>635</v>
      </c>
      <c r="C860" s="100" t="s">
        <v>76</v>
      </c>
      <c r="D860" s="100" t="s">
        <v>72</v>
      </c>
      <c r="E860" s="100" t="s">
        <v>105</v>
      </c>
      <c r="F860" s="98"/>
      <c r="G860" s="117">
        <f t="shared" si="132"/>
        <v>495</v>
      </c>
      <c r="H860" s="117">
        <f t="shared" si="132"/>
        <v>0</v>
      </c>
      <c r="I860" s="227">
        <f t="shared" si="127"/>
        <v>0</v>
      </c>
    </row>
    <row r="861" spans="1:9" s="70" customFormat="1" ht="24.75" customHeight="1">
      <c r="A861" s="118" t="s">
        <v>99</v>
      </c>
      <c r="B861" s="99" t="s">
        <v>635</v>
      </c>
      <c r="C861" s="100" t="s">
        <v>76</v>
      </c>
      <c r="D861" s="100" t="s">
        <v>72</v>
      </c>
      <c r="E861" s="100" t="s">
        <v>100</v>
      </c>
      <c r="F861" s="98"/>
      <c r="G861" s="117">
        <f t="shared" si="132"/>
        <v>495</v>
      </c>
      <c r="H861" s="117">
        <f t="shared" si="132"/>
        <v>0</v>
      </c>
      <c r="I861" s="227">
        <f t="shared" si="127"/>
        <v>0</v>
      </c>
    </row>
    <row r="862" spans="1:9" s="70" customFormat="1" ht="21">
      <c r="A862" s="118" t="s">
        <v>101</v>
      </c>
      <c r="B862" s="99" t="s">
        <v>635</v>
      </c>
      <c r="C862" s="100" t="s">
        <v>76</v>
      </c>
      <c r="D862" s="100" t="s">
        <v>72</v>
      </c>
      <c r="E862" s="100" t="s">
        <v>102</v>
      </c>
      <c r="F862" s="98"/>
      <c r="G862" s="117">
        <f t="shared" si="132"/>
        <v>495</v>
      </c>
      <c r="H862" s="117">
        <f t="shared" si="132"/>
        <v>0</v>
      </c>
      <c r="I862" s="227">
        <f t="shared" si="127"/>
        <v>0</v>
      </c>
    </row>
    <row r="863" spans="1:9" s="70" customFormat="1" ht="12.75">
      <c r="A863" s="118" t="s">
        <v>677</v>
      </c>
      <c r="B863" s="99" t="s">
        <v>635</v>
      </c>
      <c r="C863" s="100" t="s">
        <v>76</v>
      </c>
      <c r="D863" s="100" t="s">
        <v>72</v>
      </c>
      <c r="E863" s="100" t="s">
        <v>102</v>
      </c>
      <c r="F863" s="98"/>
      <c r="G863" s="117">
        <f t="shared" si="132"/>
        <v>495</v>
      </c>
      <c r="H863" s="117">
        <f t="shared" si="132"/>
        <v>0</v>
      </c>
      <c r="I863" s="227">
        <f t="shared" si="127"/>
        <v>0</v>
      </c>
    </row>
    <row r="864" spans="1:9" s="70" customFormat="1" ht="20.25">
      <c r="A864" s="119" t="s">
        <v>168</v>
      </c>
      <c r="B864" s="99" t="s">
        <v>635</v>
      </c>
      <c r="C864" s="100" t="s">
        <v>76</v>
      </c>
      <c r="D864" s="100" t="s">
        <v>72</v>
      </c>
      <c r="E864" s="100" t="s">
        <v>102</v>
      </c>
      <c r="F864" s="98">
        <v>724</v>
      </c>
      <c r="G864" s="117">
        <v>495</v>
      </c>
      <c r="H864" s="117">
        <v>0</v>
      </c>
      <c r="I864" s="227">
        <f t="shared" si="127"/>
        <v>0</v>
      </c>
    </row>
    <row r="865" spans="1:9" s="72" customFormat="1" ht="30.75">
      <c r="A865" s="120" t="s">
        <v>771</v>
      </c>
      <c r="B865" s="95" t="s">
        <v>636</v>
      </c>
      <c r="C865" s="97"/>
      <c r="D865" s="97"/>
      <c r="E865" s="97"/>
      <c r="F865" s="94"/>
      <c r="G865" s="107">
        <f aca="true" t="shared" si="133" ref="G865:H870">G866</f>
        <v>55</v>
      </c>
      <c r="H865" s="107">
        <f t="shared" si="133"/>
        <v>0</v>
      </c>
      <c r="I865" s="235">
        <f t="shared" si="127"/>
        <v>0</v>
      </c>
    </row>
    <row r="866" spans="1:9" s="65" customFormat="1" ht="12.75">
      <c r="A866" s="120" t="s">
        <v>676</v>
      </c>
      <c r="B866" s="95" t="s">
        <v>636</v>
      </c>
      <c r="C866" s="97" t="s">
        <v>76</v>
      </c>
      <c r="D866" s="97" t="s">
        <v>36</v>
      </c>
      <c r="E866" s="97"/>
      <c r="F866" s="94"/>
      <c r="G866" s="107">
        <f t="shared" si="133"/>
        <v>55</v>
      </c>
      <c r="H866" s="107">
        <f t="shared" si="133"/>
        <v>0</v>
      </c>
      <c r="I866" s="235">
        <f t="shared" si="127"/>
        <v>0</v>
      </c>
    </row>
    <row r="867" spans="1:9" s="65" customFormat="1" ht="12.75">
      <c r="A867" s="118" t="s">
        <v>493</v>
      </c>
      <c r="B867" s="99" t="s">
        <v>636</v>
      </c>
      <c r="C867" s="97" t="s">
        <v>76</v>
      </c>
      <c r="D867" s="97" t="s">
        <v>72</v>
      </c>
      <c r="E867" s="97"/>
      <c r="F867" s="94"/>
      <c r="G867" s="117">
        <f t="shared" si="133"/>
        <v>55</v>
      </c>
      <c r="H867" s="117">
        <f t="shared" si="133"/>
        <v>0</v>
      </c>
      <c r="I867" s="227">
        <f t="shared" si="127"/>
        <v>0</v>
      </c>
    </row>
    <row r="868" spans="1:9" s="5" customFormat="1" ht="21">
      <c r="A868" s="118" t="s">
        <v>622</v>
      </c>
      <c r="B868" s="99" t="s">
        <v>636</v>
      </c>
      <c r="C868" s="100" t="s">
        <v>76</v>
      </c>
      <c r="D868" s="100" t="s">
        <v>72</v>
      </c>
      <c r="E868" s="100" t="s">
        <v>105</v>
      </c>
      <c r="F868" s="98"/>
      <c r="G868" s="117">
        <f t="shared" si="133"/>
        <v>55</v>
      </c>
      <c r="H868" s="117">
        <f t="shared" si="133"/>
        <v>0</v>
      </c>
      <c r="I868" s="227">
        <f t="shared" si="127"/>
        <v>0</v>
      </c>
    </row>
    <row r="869" spans="1:9" s="5" customFormat="1" ht="21" customHeight="1">
      <c r="A869" s="118" t="s">
        <v>99</v>
      </c>
      <c r="B869" s="99" t="s">
        <v>636</v>
      </c>
      <c r="C869" s="100" t="s">
        <v>76</v>
      </c>
      <c r="D869" s="100" t="s">
        <v>72</v>
      </c>
      <c r="E869" s="100" t="s">
        <v>100</v>
      </c>
      <c r="F869" s="98"/>
      <c r="G869" s="117">
        <f t="shared" si="133"/>
        <v>55</v>
      </c>
      <c r="H869" s="117">
        <f t="shared" si="133"/>
        <v>0</v>
      </c>
      <c r="I869" s="227">
        <f t="shared" si="127"/>
        <v>0</v>
      </c>
    </row>
    <row r="870" spans="1:9" s="5" customFormat="1" ht="21">
      <c r="A870" s="118" t="s">
        <v>101</v>
      </c>
      <c r="B870" s="99" t="s">
        <v>636</v>
      </c>
      <c r="C870" s="100" t="s">
        <v>76</v>
      </c>
      <c r="D870" s="100" t="s">
        <v>72</v>
      </c>
      <c r="E870" s="100" t="s">
        <v>102</v>
      </c>
      <c r="F870" s="98"/>
      <c r="G870" s="117">
        <f t="shared" si="133"/>
        <v>55</v>
      </c>
      <c r="H870" s="117">
        <f t="shared" si="133"/>
        <v>0</v>
      </c>
      <c r="I870" s="227">
        <f t="shared" si="127"/>
        <v>0</v>
      </c>
    </row>
    <row r="871" spans="1:9" s="5" customFormat="1" ht="20.25">
      <c r="A871" s="119" t="s">
        <v>168</v>
      </c>
      <c r="B871" s="99" t="s">
        <v>636</v>
      </c>
      <c r="C871" s="100" t="s">
        <v>76</v>
      </c>
      <c r="D871" s="100" t="s">
        <v>72</v>
      </c>
      <c r="E871" s="100" t="s">
        <v>102</v>
      </c>
      <c r="F871" s="98">
        <v>724</v>
      </c>
      <c r="G871" s="117">
        <f>25+30</f>
        <v>55</v>
      </c>
      <c r="H871" s="117">
        <v>0</v>
      </c>
      <c r="I871" s="227">
        <f t="shared" si="127"/>
        <v>0</v>
      </c>
    </row>
    <row r="872" spans="1:9" s="5" customFormat="1" ht="30.75">
      <c r="A872" s="118" t="s">
        <v>685</v>
      </c>
      <c r="B872" s="99" t="s">
        <v>688</v>
      </c>
      <c r="C872" s="100"/>
      <c r="D872" s="100"/>
      <c r="E872" s="101"/>
      <c r="F872" s="98"/>
      <c r="G872" s="122">
        <f>G873</f>
        <v>20300</v>
      </c>
      <c r="H872" s="122">
        <f>H873</f>
        <v>2163.6</v>
      </c>
      <c r="I872" s="227">
        <f t="shared" si="127"/>
        <v>10.658128078817732</v>
      </c>
    </row>
    <row r="873" spans="1:9" s="65" customFormat="1" ht="21.75" customHeight="1">
      <c r="A873" s="120" t="s">
        <v>692</v>
      </c>
      <c r="B873" s="95" t="s">
        <v>689</v>
      </c>
      <c r="C873" s="97"/>
      <c r="D873" s="97"/>
      <c r="E873" s="102"/>
      <c r="F873" s="94"/>
      <c r="G873" s="123">
        <f>G874+G881</f>
        <v>20300</v>
      </c>
      <c r="H873" s="123">
        <f>H874+H881</f>
        <v>2163.6</v>
      </c>
      <c r="I873" s="235">
        <f t="shared" si="127"/>
        <v>10.658128078817732</v>
      </c>
    </row>
    <row r="874" spans="1:9" s="65" customFormat="1" ht="21">
      <c r="A874" s="120" t="s">
        <v>686</v>
      </c>
      <c r="B874" s="95" t="s">
        <v>690</v>
      </c>
      <c r="C874" s="97"/>
      <c r="D874" s="97"/>
      <c r="E874" s="102"/>
      <c r="F874" s="94"/>
      <c r="G874" s="123">
        <f>G877</f>
        <v>20000</v>
      </c>
      <c r="H874" s="123">
        <f>H877</f>
        <v>1966</v>
      </c>
      <c r="I874" s="235">
        <f t="shared" si="127"/>
        <v>9.83</v>
      </c>
    </row>
    <row r="875" spans="1:9" s="65" customFormat="1" ht="12.75">
      <c r="A875" s="121" t="s">
        <v>152</v>
      </c>
      <c r="B875" s="95" t="s">
        <v>690</v>
      </c>
      <c r="C875" s="97" t="s">
        <v>72</v>
      </c>
      <c r="D875" s="97" t="s">
        <v>36</v>
      </c>
      <c r="E875" s="102"/>
      <c r="F875" s="94"/>
      <c r="G875" s="123">
        <f aca="true" t="shared" si="134" ref="G875:H879">G876</f>
        <v>20000</v>
      </c>
      <c r="H875" s="123">
        <f t="shared" si="134"/>
        <v>1966</v>
      </c>
      <c r="I875" s="235">
        <f t="shared" si="127"/>
        <v>9.83</v>
      </c>
    </row>
    <row r="876" spans="1:9" s="5" customFormat="1" ht="12.75">
      <c r="A876" s="119" t="s">
        <v>212</v>
      </c>
      <c r="B876" s="99" t="s">
        <v>690</v>
      </c>
      <c r="C876" s="100" t="s">
        <v>72</v>
      </c>
      <c r="D876" s="100" t="s">
        <v>67</v>
      </c>
      <c r="E876" s="101"/>
      <c r="F876" s="98"/>
      <c r="G876" s="122">
        <f t="shared" si="134"/>
        <v>20000</v>
      </c>
      <c r="H876" s="122">
        <f t="shared" si="134"/>
        <v>1966</v>
      </c>
      <c r="I876" s="227">
        <f t="shared" si="127"/>
        <v>9.83</v>
      </c>
    </row>
    <row r="877" spans="1:9" s="5" customFormat="1" ht="21">
      <c r="A877" s="118" t="s">
        <v>622</v>
      </c>
      <c r="B877" s="99" t="s">
        <v>690</v>
      </c>
      <c r="C877" s="100" t="s">
        <v>72</v>
      </c>
      <c r="D877" s="100" t="s">
        <v>67</v>
      </c>
      <c r="E877" s="101" t="s">
        <v>105</v>
      </c>
      <c r="F877" s="98"/>
      <c r="G877" s="122">
        <f t="shared" si="134"/>
        <v>20000</v>
      </c>
      <c r="H877" s="122">
        <f t="shared" si="134"/>
        <v>1966</v>
      </c>
      <c r="I877" s="227">
        <f t="shared" si="127"/>
        <v>9.83</v>
      </c>
    </row>
    <row r="878" spans="1:9" s="5" customFormat="1" ht="21">
      <c r="A878" s="118" t="s">
        <v>99</v>
      </c>
      <c r="B878" s="99" t="s">
        <v>690</v>
      </c>
      <c r="C878" s="100" t="s">
        <v>72</v>
      </c>
      <c r="D878" s="100" t="s">
        <v>67</v>
      </c>
      <c r="E878" s="101" t="s">
        <v>100</v>
      </c>
      <c r="F878" s="98"/>
      <c r="G878" s="122">
        <f t="shared" si="134"/>
        <v>20000</v>
      </c>
      <c r="H878" s="122">
        <f t="shared" si="134"/>
        <v>1966</v>
      </c>
      <c r="I878" s="227">
        <f t="shared" si="127"/>
        <v>9.83</v>
      </c>
    </row>
    <row r="879" spans="1:9" s="5" customFormat="1" ht="21">
      <c r="A879" s="118" t="s">
        <v>101</v>
      </c>
      <c r="B879" s="99" t="s">
        <v>690</v>
      </c>
      <c r="C879" s="100" t="s">
        <v>72</v>
      </c>
      <c r="D879" s="100" t="s">
        <v>67</v>
      </c>
      <c r="E879" s="101" t="s">
        <v>102</v>
      </c>
      <c r="F879" s="98"/>
      <c r="G879" s="122">
        <f t="shared" si="134"/>
        <v>20000</v>
      </c>
      <c r="H879" s="122">
        <f t="shared" si="134"/>
        <v>1966</v>
      </c>
      <c r="I879" s="227">
        <f aca="true" t="shared" si="135" ref="I879:I936">H879/G879*100</f>
        <v>9.83</v>
      </c>
    </row>
    <row r="880" spans="1:9" s="5" customFormat="1" ht="21">
      <c r="A880" s="118" t="s">
        <v>577</v>
      </c>
      <c r="B880" s="99" t="s">
        <v>690</v>
      </c>
      <c r="C880" s="100" t="s">
        <v>72</v>
      </c>
      <c r="D880" s="100" t="s">
        <v>67</v>
      </c>
      <c r="E880" s="101" t="s">
        <v>102</v>
      </c>
      <c r="F880" s="98">
        <v>727</v>
      </c>
      <c r="G880" s="122">
        <v>20000</v>
      </c>
      <c r="H880" s="122">
        <v>1966</v>
      </c>
      <c r="I880" s="227">
        <f t="shared" si="135"/>
        <v>9.83</v>
      </c>
    </row>
    <row r="881" spans="1:9" s="65" customFormat="1" ht="21">
      <c r="A881" s="120" t="s">
        <v>687</v>
      </c>
      <c r="B881" s="95" t="s">
        <v>691</v>
      </c>
      <c r="C881" s="97"/>
      <c r="D881" s="97"/>
      <c r="E881" s="102"/>
      <c r="F881" s="94"/>
      <c r="G881" s="123">
        <f aca="true" t="shared" si="136" ref="G881:H886">G882</f>
        <v>300</v>
      </c>
      <c r="H881" s="123">
        <f t="shared" si="136"/>
        <v>197.6</v>
      </c>
      <c r="I881" s="235">
        <f t="shared" si="135"/>
        <v>65.86666666666666</v>
      </c>
    </row>
    <row r="882" spans="1:9" s="65" customFormat="1" ht="12.75">
      <c r="A882" s="121" t="s">
        <v>152</v>
      </c>
      <c r="B882" s="95" t="s">
        <v>691</v>
      </c>
      <c r="C882" s="97" t="s">
        <v>72</v>
      </c>
      <c r="D882" s="97" t="s">
        <v>36</v>
      </c>
      <c r="E882" s="102"/>
      <c r="F882" s="94"/>
      <c r="G882" s="123">
        <f t="shared" si="136"/>
        <v>300</v>
      </c>
      <c r="H882" s="123">
        <f t="shared" si="136"/>
        <v>197.6</v>
      </c>
      <c r="I882" s="235">
        <f t="shared" si="135"/>
        <v>65.86666666666666</v>
      </c>
    </row>
    <row r="883" spans="1:9" s="65" customFormat="1" ht="12.75">
      <c r="A883" s="119" t="s">
        <v>212</v>
      </c>
      <c r="B883" s="99" t="s">
        <v>691</v>
      </c>
      <c r="C883" s="100" t="s">
        <v>72</v>
      </c>
      <c r="D883" s="100" t="s">
        <v>67</v>
      </c>
      <c r="E883" s="102"/>
      <c r="F883" s="94"/>
      <c r="G883" s="122">
        <f t="shared" si="136"/>
        <v>300</v>
      </c>
      <c r="H883" s="122">
        <f t="shared" si="136"/>
        <v>197.6</v>
      </c>
      <c r="I883" s="227">
        <f t="shared" si="135"/>
        <v>65.86666666666666</v>
      </c>
    </row>
    <row r="884" spans="1:9" s="5" customFormat="1" ht="21">
      <c r="A884" s="118" t="s">
        <v>622</v>
      </c>
      <c r="B884" s="99" t="s">
        <v>691</v>
      </c>
      <c r="C884" s="100" t="s">
        <v>72</v>
      </c>
      <c r="D884" s="100" t="s">
        <v>67</v>
      </c>
      <c r="E884" s="101" t="s">
        <v>105</v>
      </c>
      <c r="F884" s="98"/>
      <c r="G884" s="122">
        <f t="shared" si="136"/>
        <v>300</v>
      </c>
      <c r="H884" s="122">
        <f t="shared" si="136"/>
        <v>197.6</v>
      </c>
      <c r="I884" s="227">
        <f t="shared" si="135"/>
        <v>65.86666666666666</v>
      </c>
    </row>
    <row r="885" spans="1:9" s="5" customFormat="1" ht="21">
      <c r="A885" s="118" t="s">
        <v>99</v>
      </c>
      <c r="B885" s="99" t="s">
        <v>691</v>
      </c>
      <c r="C885" s="100" t="s">
        <v>72</v>
      </c>
      <c r="D885" s="100" t="s">
        <v>67</v>
      </c>
      <c r="E885" s="101" t="s">
        <v>100</v>
      </c>
      <c r="F885" s="98"/>
      <c r="G885" s="117">
        <f t="shared" si="136"/>
        <v>300</v>
      </c>
      <c r="H885" s="117">
        <f t="shared" si="136"/>
        <v>197.6</v>
      </c>
      <c r="I885" s="227">
        <f t="shared" si="135"/>
        <v>65.86666666666666</v>
      </c>
    </row>
    <row r="886" spans="1:9" s="5" customFormat="1" ht="21">
      <c r="A886" s="118" t="s">
        <v>101</v>
      </c>
      <c r="B886" s="99" t="s">
        <v>691</v>
      </c>
      <c r="C886" s="100" t="s">
        <v>72</v>
      </c>
      <c r="D886" s="100" t="s">
        <v>67</v>
      </c>
      <c r="E886" s="101" t="s">
        <v>102</v>
      </c>
      <c r="F886" s="98"/>
      <c r="G886" s="117">
        <f t="shared" si="136"/>
        <v>300</v>
      </c>
      <c r="H886" s="117">
        <f t="shared" si="136"/>
        <v>197.6</v>
      </c>
      <c r="I886" s="227">
        <f t="shared" si="135"/>
        <v>65.86666666666666</v>
      </c>
    </row>
    <row r="887" spans="1:9" s="5" customFormat="1" ht="21">
      <c r="A887" s="118" t="s">
        <v>577</v>
      </c>
      <c r="B887" s="99" t="s">
        <v>691</v>
      </c>
      <c r="C887" s="100" t="s">
        <v>72</v>
      </c>
      <c r="D887" s="100" t="s">
        <v>67</v>
      </c>
      <c r="E887" s="101" t="s">
        <v>102</v>
      </c>
      <c r="F887" s="98">
        <v>727</v>
      </c>
      <c r="G887" s="117">
        <v>300</v>
      </c>
      <c r="H887" s="117">
        <v>197.6</v>
      </c>
      <c r="I887" s="227">
        <f t="shared" si="135"/>
        <v>65.86666666666666</v>
      </c>
    </row>
    <row r="888" spans="1:9" s="5" customFormat="1" ht="30.75">
      <c r="A888" s="118" t="s">
        <v>729</v>
      </c>
      <c r="B888" s="99" t="s">
        <v>725</v>
      </c>
      <c r="C888" s="100"/>
      <c r="D888" s="100"/>
      <c r="E888" s="101"/>
      <c r="F888" s="98"/>
      <c r="G888" s="117">
        <f>G889</f>
        <v>175</v>
      </c>
      <c r="H888" s="117">
        <f>H889</f>
        <v>0</v>
      </c>
      <c r="I888" s="227">
        <f t="shared" si="135"/>
        <v>0</v>
      </c>
    </row>
    <row r="889" spans="1:9" s="65" customFormat="1" ht="20.25">
      <c r="A889" s="121" t="s">
        <v>734</v>
      </c>
      <c r="B889" s="95" t="s">
        <v>726</v>
      </c>
      <c r="C889" s="97"/>
      <c r="D889" s="97"/>
      <c r="E889" s="102"/>
      <c r="F889" s="94"/>
      <c r="G889" s="107">
        <f>G890+G897</f>
        <v>175</v>
      </c>
      <c r="H889" s="107">
        <f>H890+H897</f>
        <v>0</v>
      </c>
      <c r="I889" s="235">
        <f t="shared" si="135"/>
        <v>0</v>
      </c>
    </row>
    <row r="890" spans="1:9" s="65" customFormat="1" ht="30.75">
      <c r="A890" s="120" t="s">
        <v>735</v>
      </c>
      <c r="B890" s="95" t="s">
        <v>727</v>
      </c>
      <c r="C890" s="97"/>
      <c r="D890" s="97"/>
      <c r="E890" s="102"/>
      <c r="F890" s="94"/>
      <c r="G890" s="107">
        <f aca="true" t="shared" si="137" ref="G890:H895">G891</f>
        <v>166.7</v>
      </c>
      <c r="H890" s="107">
        <f t="shared" si="137"/>
        <v>0</v>
      </c>
      <c r="I890" s="235">
        <f t="shared" si="135"/>
        <v>0</v>
      </c>
    </row>
    <row r="891" spans="1:9" s="65" customFormat="1" ht="12.75">
      <c r="A891" s="121" t="s">
        <v>152</v>
      </c>
      <c r="B891" s="95" t="s">
        <v>727</v>
      </c>
      <c r="C891" s="97" t="s">
        <v>72</v>
      </c>
      <c r="D891" s="97" t="s">
        <v>36</v>
      </c>
      <c r="E891" s="102"/>
      <c r="F891" s="94"/>
      <c r="G891" s="107">
        <f t="shared" si="137"/>
        <v>166.7</v>
      </c>
      <c r="H891" s="107">
        <f t="shared" si="137"/>
        <v>0</v>
      </c>
      <c r="I891" s="235">
        <f t="shared" si="135"/>
        <v>0</v>
      </c>
    </row>
    <row r="892" spans="1:9" s="5" customFormat="1" ht="12.75">
      <c r="A892" s="119" t="s">
        <v>212</v>
      </c>
      <c r="B892" s="99" t="s">
        <v>727</v>
      </c>
      <c r="C892" s="100" t="s">
        <v>72</v>
      </c>
      <c r="D892" s="100" t="s">
        <v>67</v>
      </c>
      <c r="E892" s="101"/>
      <c r="F892" s="98"/>
      <c r="G892" s="117">
        <f t="shared" si="137"/>
        <v>166.7</v>
      </c>
      <c r="H892" s="117">
        <f t="shared" si="137"/>
        <v>0</v>
      </c>
      <c r="I892" s="227">
        <f t="shared" si="135"/>
        <v>0</v>
      </c>
    </row>
    <row r="893" spans="1:9" s="5" customFormat="1" ht="21">
      <c r="A893" s="118" t="s">
        <v>622</v>
      </c>
      <c r="B893" s="99" t="s">
        <v>727</v>
      </c>
      <c r="C893" s="100" t="s">
        <v>72</v>
      </c>
      <c r="D893" s="100" t="s">
        <v>67</v>
      </c>
      <c r="E893" s="101" t="s">
        <v>105</v>
      </c>
      <c r="F893" s="98"/>
      <c r="G893" s="117">
        <f t="shared" si="137"/>
        <v>166.7</v>
      </c>
      <c r="H893" s="117">
        <f t="shared" si="137"/>
        <v>0</v>
      </c>
      <c r="I893" s="227">
        <f t="shared" si="135"/>
        <v>0</v>
      </c>
    </row>
    <row r="894" spans="1:9" s="5" customFormat="1" ht="21">
      <c r="A894" s="118" t="s">
        <v>99</v>
      </c>
      <c r="B894" s="99" t="s">
        <v>727</v>
      </c>
      <c r="C894" s="100" t="s">
        <v>72</v>
      </c>
      <c r="D894" s="100" t="s">
        <v>67</v>
      </c>
      <c r="E894" s="101" t="s">
        <v>100</v>
      </c>
      <c r="F894" s="98"/>
      <c r="G894" s="117">
        <f t="shared" si="137"/>
        <v>166.7</v>
      </c>
      <c r="H894" s="117">
        <f t="shared" si="137"/>
        <v>0</v>
      </c>
      <c r="I894" s="227">
        <f t="shared" si="135"/>
        <v>0</v>
      </c>
    </row>
    <row r="895" spans="1:9" s="5" customFormat="1" ht="21">
      <c r="A895" s="118" t="s">
        <v>101</v>
      </c>
      <c r="B895" s="99" t="s">
        <v>727</v>
      </c>
      <c r="C895" s="100" t="s">
        <v>72</v>
      </c>
      <c r="D895" s="100" t="s">
        <v>67</v>
      </c>
      <c r="E895" s="101" t="s">
        <v>102</v>
      </c>
      <c r="F895" s="98"/>
      <c r="G895" s="117">
        <f t="shared" si="137"/>
        <v>166.7</v>
      </c>
      <c r="H895" s="117">
        <f t="shared" si="137"/>
        <v>0</v>
      </c>
      <c r="I895" s="227">
        <f t="shared" si="135"/>
        <v>0</v>
      </c>
    </row>
    <row r="896" spans="1:9" s="5" customFormat="1" ht="21">
      <c r="A896" s="118" t="s">
        <v>577</v>
      </c>
      <c r="B896" s="99" t="s">
        <v>727</v>
      </c>
      <c r="C896" s="100" t="s">
        <v>72</v>
      </c>
      <c r="D896" s="100" t="s">
        <v>67</v>
      </c>
      <c r="E896" s="101" t="s">
        <v>102</v>
      </c>
      <c r="F896" s="98">
        <v>727</v>
      </c>
      <c r="G896" s="117">
        <v>166.7</v>
      </c>
      <c r="H896" s="117">
        <v>0</v>
      </c>
      <c r="I896" s="227">
        <f t="shared" si="135"/>
        <v>0</v>
      </c>
    </row>
    <row r="897" spans="1:9" s="65" customFormat="1" ht="21">
      <c r="A897" s="120" t="s">
        <v>736</v>
      </c>
      <c r="B897" s="95" t="s">
        <v>728</v>
      </c>
      <c r="C897" s="97"/>
      <c r="D897" s="97"/>
      <c r="E897" s="102"/>
      <c r="F897" s="94"/>
      <c r="G897" s="107">
        <f aca="true" t="shared" si="138" ref="G897:H902">G898</f>
        <v>8.3</v>
      </c>
      <c r="H897" s="107">
        <f t="shared" si="138"/>
        <v>0</v>
      </c>
      <c r="I897" s="235">
        <f t="shared" si="135"/>
        <v>0</v>
      </c>
    </row>
    <row r="898" spans="1:9" s="65" customFormat="1" ht="12.75">
      <c r="A898" s="121" t="s">
        <v>152</v>
      </c>
      <c r="B898" s="95" t="s">
        <v>728</v>
      </c>
      <c r="C898" s="97" t="s">
        <v>72</v>
      </c>
      <c r="D898" s="97" t="s">
        <v>36</v>
      </c>
      <c r="E898" s="102"/>
      <c r="F898" s="94"/>
      <c r="G898" s="107">
        <f t="shared" si="138"/>
        <v>8.3</v>
      </c>
      <c r="H898" s="107">
        <f t="shared" si="138"/>
        <v>0</v>
      </c>
      <c r="I898" s="235">
        <f t="shared" si="135"/>
        <v>0</v>
      </c>
    </row>
    <row r="899" spans="1:9" s="65" customFormat="1" ht="12.75">
      <c r="A899" s="119" t="s">
        <v>212</v>
      </c>
      <c r="B899" s="99" t="s">
        <v>728</v>
      </c>
      <c r="C899" s="100" t="s">
        <v>72</v>
      </c>
      <c r="D899" s="100" t="s">
        <v>67</v>
      </c>
      <c r="E899" s="102"/>
      <c r="F899" s="94"/>
      <c r="G899" s="107">
        <f t="shared" si="138"/>
        <v>8.3</v>
      </c>
      <c r="H899" s="107">
        <f t="shared" si="138"/>
        <v>0</v>
      </c>
      <c r="I899" s="235">
        <f t="shared" si="135"/>
        <v>0</v>
      </c>
    </row>
    <row r="900" spans="1:9" s="5" customFormat="1" ht="21">
      <c r="A900" s="118" t="s">
        <v>622</v>
      </c>
      <c r="B900" s="99" t="s">
        <v>728</v>
      </c>
      <c r="C900" s="100" t="s">
        <v>72</v>
      </c>
      <c r="D900" s="100" t="s">
        <v>67</v>
      </c>
      <c r="E900" s="101" t="s">
        <v>105</v>
      </c>
      <c r="F900" s="98"/>
      <c r="G900" s="117">
        <f t="shared" si="138"/>
        <v>8.3</v>
      </c>
      <c r="H900" s="117">
        <f t="shared" si="138"/>
        <v>0</v>
      </c>
      <c r="I900" s="227">
        <f t="shared" si="135"/>
        <v>0</v>
      </c>
    </row>
    <row r="901" spans="1:9" s="5" customFormat="1" ht="21">
      <c r="A901" s="118" t="s">
        <v>99</v>
      </c>
      <c r="B901" s="99" t="s">
        <v>728</v>
      </c>
      <c r="C901" s="100" t="s">
        <v>72</v>
      </c>
      <c r="D901" s="100" t="s">
        <v>67</v>
      </c>
      <c r="E901" s="101" t="s">
        <v>100</v>
      </c>
      <c r="F901" s="98"/>
      <c r="G901" s="117">
        <f t="shared" si="138"/>
        <v>8.3</v>
      </c>
      <c r="H901" s="117">
        <f t="shared" si="138"/>
        <v>0</v>
      </c>
      <c r="I901" s="227">
        <f t="shared" si="135"/>
        <v>0</v>
      </c>
    </row>
    <row r="902" spans="1:9" s="5" customFormat="1" ht="21">
      <c r="A902" s="118" t="s">
        <v>101</v>
      </c>
      <c r="B902" s="99" t="s">
        <v>728</v>
      </c>
      <c r="C902" s="100" t="s">
        <v>72</v>
      </c>
      <c r="D902" s="100" t="s">
        <v>67</v>
      </c>
      <c r="E902" s="101" t="s">
        <v>102</v>
      </c>
      <c r="F902" s="98"/>
      <c r="G902" s="117">
        <f t="shared" si="138"/>
        <v>8.3</v>
      </c>
      <c r="H902" s="117">
        <f t="shared" si="138"/>
        <v>0</v>
      </c>
      <c r="I902" s="227">
        <f t="shared" si="135"/>
        <v>0</v>
      </c>
    </row>
    <row r="903" spans="1:9" s="5" customFormat="1" ht="21">
      <c r="A903" s="118" t="s">
        <v>577</v>
      </c>
      <c r="B903" s="99" t="s">
        <v>728</v>
      </c>
      <c r="C903" s="100" t="s">
        <v>72</v>
      </c>
      <c r="D903" s="100" t="s">
        <v>67</v>
      </c>
      <c r="E903" s="101" t="s">
        <v>102</v>
      </c>
      <c r="F903" s="98">
        <v>727</v>
      </c>
      <c r="G903" s="117">
        <v>8.3</v>
      </c>
      <c r="H903" s="117">
        <v>0</v>
      </c>
      <c r="I903" s="227">
        <f t="shared" si="135"/>
        <v>0</v>
      </c>
    </row>
    <row r="904" spans="1:9" s="65" customFormat="1" ht="33" customHeight="1">
      <c r="A904" s="120" t="s">
        <v>737</v>
      </c>
      <c r="B904" s="95" t="s">
        <v>693</v>
      </c>
      <c r="C904" s="97"/>
      <c r="D904" s="97"/>
      <c r="E904" s="102"/>
      <c r="F904" s="94"/>
      <c r="G904" s="107">
        <f>G905</f>
        <v>2372.5</v>
      </c>
      <c r="H904" s="107">
        <f>H905</f>
        <v>474.5</v>
      </c>
      <c r="I904" s="235">
        <f t="shared" si="135"/>
        <v>20</v>
      </c>
    </row>
    <row r="905" spans="1:9" s="65" customFormat="1" ht="30">
      <c r="A905" s="121" t="s">
        <v>738</v>
      </c>
      <c r="B905" s="95" t="s">
        <v>694</v>
      </c>
      <c r="C905" s="97"/>
      <c r="D905" s="97"/>
      <c r="E905" s="102"/>
      <c r="F905" s="94"/>
      <c r="G905" s="107">
        <f>G906+G913</f>
        <v>2372.5</v>
      </c>
      <c r="H905" s="107">
        <f>H906+H913</f>
        <v>474.5</v>
      </c>
      <c r="I905" s="235">
        <f t="shared" si="135"/>
        <v>20</v>
      </c>
    </row>
    <row r="906" spans="1:9" s="65" customFormat="1" ht="21">
      <c r="A906" s="118" t="s">
        <v>772</v>
      </c>
      <c r="B906" s="95" t="s">
        <v>695</v>
      </c>
      <c r="C906" s="97"/>
      <c r="D906" s="97"/>
      <c r="E906" s="102"/>
      <c r="F906" s="94"/>
      <c r="G906" s="107">
        <f aca="true" t="shared" si="139" ref="G906:H911">G907</f>
        <v>2325.5</v>
      </c>
      <c r="H906" s="107">
        <f t="shared" si="139"/>
        <v>474.5</v>
      </c>
      <c r="I906" s="235">
        <f t="shared" si="135"/>
        <v>20.40421414749516</v>
      </c>
    </row>
    <row r="907" spans="1:9" s="65" customFormat="1" ht="12.75">
      <c r="A907" s="121" t="s">
        <v>152</v>
      </c>
      <c r="B907" s="95" t="s">
        <v>695</v>
      </c>
      <c r="C907" s="97" t="s">
        <v>72</v>
      </c>
      <c r="D907" s="97" t="s">
        <v>36</v>
      </c>
      <c r="E907" s="102"/>
      <c r="F907" s="94"/>
      <c r="G907" s="107">
        <f t="shared" si="139"/>
        <v>2325.5</v>
      </c>
      <c r="H907" s="107">
        <f t="shared" si="139"/>
        <v>474.5</v>
      </c>
      <c r="I907" s="235">
        <f t="shared" si="135"/>
        <v>20.40421414749516</v>
      </c>
    </row>
    <row r="908" spans="1:9" s="5" customFormat="1" ht="12.75">
      <c r="A908" s="119" t="s">
        <v>214</v>
      </c>
      <c r="B908" s="99" t="s">
        <v>695</v>
      </c>
      <c r="C908" s="100" t="s">
        <v>72</v>
      </c>
      <c r="D908" s="100" t="s">
        <v>70</v>
      </c>
      <c r="E908" s="101"/>
      <c r="F908" s="98"/>
      <c r="G908" s="117">
        <f t="shared" si="139"/>
        <v>2325.5</v>
      </c>
      <c r="H908" s="117">
        <f t="shared" si="139"/>
        <v>474.5</v>
      </c>
      <c r="I908" s="227">
        <f t="shared" si="135"/>
        <v>20.40421414749516</v>
      </c>
    </row>
    <row r="909" spans="1:9" s="5" customFormat="1" ht="21">
      <c r="A909" s="118" t="s">
        <v>622</v>
      </c>
      <c r="B909" s="99" t="s">
        <v>695</v>
      </c>
      <c r="C909" s="100" t="s">
        <v>72</v>
      </c>
      <c r="D909" s="100" t="s">
        <v>70</v>
      </c>
      <c r="E909" s="101" t="s">
        <v>105</v>
      </c>
      <c r="F909" s="98"/>
      <c r="G909" s="117">
        <f t="shared" si="139"/>
        <v>2325.5</v>
      </c>
      <c r="H909" s="117">
        <f t="shared" si="139"/>
        <v>474.5</v>
      </c>
      <c r="I909" s="227">
        <f t="shared" si="135"/>
        <v>20.40421414749516</v>
      </c>
    </row>
    <row r="910" spans="1:9" s="5" customFormat="1" ht="21">
      <c r="A910" s="118" t="s">
        <v>99</v>
      </c>
      <c r="B910" s="99" t="s">
        <v>695</v>
      </c>
      <c r="C910" s="100" t="s">
        <v>72</v>
      </c>
      <c r="D910" s="100" t="s">
        <v>70</v>
      </c>
      <c r="E910" s="101" t="s">
        <v>100</v>
      </c>
      <c r="F910" s="98"/>
      <c r="G910" s="117">
        <f t="shared" si="139"/>
        <v>2325.5</v>
      </c>
      <c r="H910" s="117">
        <f t="shared" si="139"/>
        <v>474.5</v>
      </c>
      <c r="I910" s="227">
        <f t="shared" si="135"/>
        <v>20.40421414749516</v>
      </c>
    </row>
    <row r="911" spans="1:9" s="5" customFormat="1" ht="21">
      <c r="A911" s="118" t="s">
        <v>101</v>
      </c>
      <c r="B911" s="99" t="s">
        <v>695</v>
      </c>
      <c r="C911" s="100" t="s">
        <v>72</v>
      </c>
      <c r="D911" s="100" t="s">
        <v>70</v>
      </c>
      <c r="E911" s="101" t="s">
        <v>102</v>
      </c>
      <c r="F911" s="98"/>
      <c r="G911" s="117">
        <f t="shared" si="139"/>
        <v>2325.5</v>
      </c>
      <c r="H911" s="117">
        <f t="shared" si="139"/>
        <v>474.5</v>
      </c>
      <c r="I911" s="227">
        <f t="shared" si="135"/>
        <v>20.40421414749516</v>
      </c>
    </row>
    <row r="912" spans="1:9" s="5" customFormat="1" ht="21">
      <c r="A912" s="118" t="s">
        <v>577</v>
      </c>
      <c r="B912" s="99" t="s">
        <v>695</v>
      </c>
      <c r="C912" s="100" t="s">
        <v>72</v>
      </c>
      <c r="D912" s="100" t="s">
        <v>70</v>
      </c>
      <c r="E912" s="101" t="s">
        <v>102</v>
      </c>
      <c r="F912" s="98">
        <v>727</v>
      </c>
      <c r="G912" s="117">
        <v>2325.5</v>
      </c>
      <c r="H912" s="117">
        <v>474.5</v>
      </c>
      <c r="I912" s="227">
        <f t="shared" si="135"/>
        <v>20.40421414749516</v>
      </c>
    </row>
    <row r="913" spans="1:9" s="65" customFormat="1" ht="31.5" customHeight="1">
      <c r="A913" s="118" t="s">
        <v>773</v>
      </c>
      <c r="B913" s="95" t="s">
        <v>740</v>
      </c>
      <c r="C913" s="97"/>
      <c r="D913" s="97"/>
      <c r="E913" s="102"/>
      <c r="F913" s="94"/>
      <c r="G913" s="107">
        <f aca="true" t="shared" si="140" ref="G913:H918">G914</f>
        <v>47</v>
      </c>
      <c r="H913" s="107">
        <f t="shared" si="140"/>
        <v>0</v>
      </c>
      <c r="I913" s="235">
        <f t="shared" si="135"/>
        <v>0</v>
      </c>
    </row>
    <row r="914" spans="1:9" s="65" customFormat="1" ht="15" customHeight="1">
      <c r="A914" s="121" t="s">
        <v>152</v>
      </c>
      <c r="B914" s="95" t="s">
        <v>740</v>
      </c>
      <c r="C914" s="97" t="s">
        <v>72</v>
      </c>
      <c r="D914" s="97" t="s">
        <v>36</v>
      </c>
      <c r="E914" s="102"/>
      <c r="F914" s="94"/>
      <c r="G914" s="107">
        <f t="shared" si="140"/>
        <v>47</v>
      </c>
      <c r="H914" s="107">
        <f t="shared" si="140"/>
        <v>0</v>
      </c>
      <c r="I914" s="235">
        <f t="shared" si="135"/>
        <v>0</v>
      </c>
    </row>
    <row r="915" spans="1:9" s="65" customFormat="1" ht="11.25" customHeight="1">
      <c r="A915" s="119" t="s">
        <v>214</v>
      </c>
      <c r="B915" s="99" t="s">
        <v>740</v>
      </c>
      <c r="C915" s="100" t="s">
        <v>72</v>
      </c>
      <c r="D915" s="100" t="s">
        <v>70</v>
      </c>
      <c r="E915" s="102"/>
      <c r="F915" s="94"/>
      <c r="G915" s="117">
        <f t="shared" si="140"/>
        <v>47</v>
      </c>
      <c r="H915" s="117">
        <f t="shared" si="140"/>
        <v>0</v>
      </c>
      <c r="I915" s="227">
        <f t="shared" si="135"/>
        <v>0</v>
      </c>
    </row>
    <row r="916" spans="1:9" s="5" customFormat="1" ht="21">
      <c r="A916" s="118" t="s">
        <v>622</v>
      </c>
      <c r="B916" s="99" t="s">
        <v>740</v>
      </c>
      <c r="C916" s="100" t="s">
        <v>72</v>
      </c>
      <c r="D916" s="100" t="s">
        <v>70</v>
      </c>
      <c r="E916" s="101" t="s">
        <v>105</v>
      </c>
      <c r="F916" s="98"/>
      <c r="G916" s="117">
        <f t="shared" si="140"/>
        <v>47</v>
      </c>
      <c r="H916" s="117">
        <f t="shared" si="140"/>
        <v>0</v>
      </c>
      <c r="I916" s="227">
        <f t="shared" si="135"/>
        <v>0</v>
      </c>
    </row>
    <row r="917" spans="1:9" s="5" customFormat="1" ht="21">
      <c r="A917" s="118" t="s">
        <v>99</v>
      </c>
      <c r="B917" s="99" t="s">
        <v>740</v>
      </c>
      <c r="C917" s="100" t="s">
        <v>72</v>
      </c>
      <c r="D917" s="100" t="s">
        <v>70</v>
      </c>
      <c r="E917" s="101" t="s">
        <v>100</v>
      </c>
      <c r="F917" s="98"/>
      <c r="G917" s="117">
        <f t="shared" si="140"/>
        <v>47</v>
      </c>
      <c r="H917" s="117">
        <f t="shared" si="140"/>
        <v>0</v>
      </c>
      <c r="I917" s="227">
        <f t="shared" si="135"/>
        <v>0</v>
      </c>
    </row>
    <row r="918" spans="1:9" s="5" customFormat="1" ht="21">
      <c r="A918" s="118" t="s">
        <v>101</v>
      </c>
      <c r="B918" s="99" t="s">
        <v>740</v>
      </c>
      <c r="C918" s="100" t="s">
        <v>72</v>
      </c>
      <c r="D918" s="100" t="s">
        <v>70</v>
      </c>
      <c r="E918" s="101" t="s">
        <v>102</v>
      </c>
      <c r="F918" s="98"/>
      <c r="G918" s="117">
        <f t="shared" si="140"/>
        <v>47</v>
      </c>
      <c r="H918" s="117">
        <f t="shared" si="140"/>
        <v>0</v>
      </c>
      <c r="I918" s="227">
        <f t="shared" si="135"/>
        <v>0</v>
      </c>
    </row>
    <row r="919" spans="1:9" s="5" customFormat="1" ht="21">
      <c r="A919" s="118" t="s">
        <v>577</v>
      </c>
      <c r="B919" s="99" t="s">
        <v>740</v>
      </c>
      <c r="C919" s="100" t="s">
        <v>72</v>
      </c>
      <c r="D919" s="100" t="s">
        <v>70</v>
      </c>
      <c r="E919" s="101" t="s">
        <v>102</v>
      </c>
      <c r="F919" s="98">
        <v>727</v>
      </c>
      <c r="G919" s="117">
        <v>47</v>
      </c>
      <c r="H919" s="117">
        <v>0</v>
      </c>
      <c r="I919" s="227">
        <f t="shared" si="135"/>
        <v>0</v>
      </c>
    </row>
    <row r="920" spans="1:9" s="65" customFormat="1" ht="30.75">
      <c r="A920" s="118" t="s">
        <v>730</v>
      </c>
      <c r="B920" s="101" t="s">
        <v>696</v>
      </c>
      <c r="C920" s="100"/>
      <c r="D920" s="100"/>
      <c r="E920" s="101"/>
      <c r="F920" s="98"/>
      <c r="G920" s="117">
        <f>G921</f>
        <v>332</v>
      </c>
      <c r="H920" s="117">
        <f>H921</f>
        <v>0</v>
      </c>
      <c r="I920" s="227">
        <f t="shared" si="135"/>
        <v>0</v>
      </c>
    </row>
    <row r="921" spans="1:9" s="65" customFormat="1" ht="20.25">
      <c r="A921" s="121" t="s">
        <v>731</v>
      </c>
      <c r="B921" s="102" t="s">
        <v>697</v>
      </c>
      <c r="C921" s="97"/>
      <c r="D921" s="97"/>
      <c r="E921" s="102"/>
      <c r="F921" s="94"/>
      <c r="G921" s="107">
        <f>G922+G929</f>
        <v>332</v>
      </c>
      <c r="H921" s="107">
        <f>H922+H929</f>
        <v>0</v>
      </c>
      <c r="I921" s="235">
        <f t="shared" si="135"/>
        <v>0</v>
      </c>
    </row>
    <row r="922" spans="1:9" s="65" customFormat="1" ht="40.5">
      <c r="A922" s="121" t="s">
        <v>732</v>
      </c>
      <c r="B922" s="102" t="s">
        <v>698</v>
      </c>
      <c r="C922" s="97"/>
      <c r="D922" s="97"/>
      <c r="E922" s="102"/>
      <c r="F922" s="94"/>
      <c r="G922" s="107">
        <f aca="true" t="shared" si="141" ref="G922:H927">G923</f>
        <v>316</v>
      </c>
      <c r="H922" s="107">
        <f t="shared" si="141"/>
        <v>0</v>
      </c>
      <c r="I922" s="235">
        <f t="shared" si="135"/>
        <v>0</v>
      </c>
    </row>
    <row r="923" spans="1:9" s="5" customFormat="1" ht="12.75">
      <c r="A923" s="120" t="s">
        <v>700</v>
      </c>
      <c r="B923" s="102" t="s">
        <v>698</v>
      </c>
      <c r="C923" s="97" t="s">
        <v>76</v>
      </c>
      <c r="D923" s="97" t="s">
        <v>36</v>
      </c>
      <c r="E923" s="102"/>
      <c r="F923" s="94"/>
      <c r="G923" s="107">
        <f t="shared" si="141"/>
        <v>316</v>
      </c>
      <c r="H923" s="107">
        <f t="shared" si="141"/>
        <v>0</v>
      </c>
      <c r="I923" s="235">
        <f t="shared" si="135"/>
        <v>0</v>
      </c>
    </row>
    <row r="924" spans="1:9" s="5" customFormat="1" ht="12.75">
      <c r="A924" s="118" t="s">
        <v>493</v>
      </c>
      <c r="B924" s="101" t="s">
        <v>698</v>
      </c>
      <c r="C924" s="100" t="s">
        <v>76</v>
      </c>
      <c r="D924" s="100" t="s">
        <v>72</v>
      </c>
      <c r="E924" s="101"/>
      <c r="F924" s="98"/>
      <c r="G924" s="117">
        <f t="shared" si="141"/>
        <v>316</v>
      </c>
      <c r="H924" s="117">
        <f t="shared" si="141"/>
        <v>0</v>
      </c>
      <c r="I924" s="227">
        <f t="shared" si="135"/>
        <v>0</v>
      </c>
    </row>
    <row r="925" spans="1:9" s="5" customFormat="1" ht="21">
      <c r="A925" s="118" t="s">
        <v>622</v>
      </c>
      <c r="B925" s="101" t="s">
        <v>698</v>
      </c>
      <c r="C925" s="100" t="s">
        <v>76</v>
      </c>
      <c r="D925" s="100" t="s">
        <v>72</v>
      </c>
      <c r="E925" s="101" t="s">
        <v>105</v>
      </c>
      <c r="F925" s="98"/>
      <c r="G925" s="117">
        <f t="shared" si="141"/>
        <v>316</v>
      </c>
      <c r="H925" s="117">
        <f t="shared" si="141"/>
        <v>0</v>
      </c>
      <c r="I925" s="227">
        <f t="shared" si="135"/>
        <v>0</v>
      </c>
    </row>
    <row r="926" spans="1:9" s="5" customFormat="1" ht="21">
      <c r="A926" s="118" t="s">
        <v>99</v>
      </c>
      <c r="B926" s="101" t="s">
        <v>698</v>
      </c>
      <c r="C926" s="100" t="s">
        <v>76</v>
      </c>
      <c r="D926" s="100" t="s">
        <v>72</v>
      </c>
      <c r="E926" s="101" t="s">
        <v>100</v>
      </c>
      <c r="F926" s="98"/>
      <c r="G926" s="117">
        <f t="shared" si="141"/>
        <v>316</v>
      </c>
      <c r="H926" s="117">
        <f t="shared" si="141"/>
        <v>0</v>
      </c>
      <c r="I926" s="227">
        <f t="shared" si="135"/>
        <v>0</v>
      </c>
    </row>
    <row r="927" spans="1:9" s="5" customFormat="1" ht="21">
      <c r="A927" s="118" t="s">
        <v>101</v>
      </c>
      <c r="B927" s="101" t="s">
        <v>698</v>
      </c>
      <c r="C927" s="100" t="s">
        <v>76</v>
      </c>
      <c r="D927" s="100" t="s">
        <v>72</v>
      </c>
      <c r="E927" s="101" t="s">
        <v>102</v>
      </c>
      <c r="F927" s="98"/>
      <c r="G927" s="117">
        <f t="shared" si="141"/>
        <v>316</v>
      </c>
      <c r="H927" s="117">
        <f t="shared" si="141"/>
        <v>0</v>
      </c>
      <c r="I927" s="227">
        <f t="shared" si="135"/>
        <v>0</v>
      </c>
    </row>
    <row r="928" spans="1:9" s="5" customFormat="1" ht="21">
      <c r="A928" s="118" t="s">
        <v>577</v>
      </c>
      <c r="B928" s="101" t="s">
        <v>698</v>
      </c>
      <c r="C928" s="100" t="s">
        <v>76</v>
      </c>
      <c r="D928" s="100" t="s">
        <v>72</v>
      </c>
      <c r="E928" s="101" t="s">
        <v>102</v>
      </c>
      <c r="F928" s="98">
        <v>727</v>
      </c>
      <c r="G928" s="117">
        <v>316</v>
      </c>
      <c r="H928" s="117">
        <v>0</v>
      </c>
      <c r="I928" s="227">
        <f t="shared" si="135"/>
        <v>0</v>
      </c>
    </row>
    <row r="929" spans="1:9" s="65" customFormat="1" ht="43.5" customHeight="1">
      <c r="A929" s="121" t="s">
        <v>733</v>
      </c>
      <c r="B929" s="102" t="s">
        <v>699</v>
      </c>
      <c r="C929" s="97"/>
      <c r="D929" s="97"/>
      <c r="E929" s="102"/>
      <c r="F929" s="94"/>
      <c r="G929" s="107">
        <f aca="true" t="shared" si="142" ref="G929:H934">G930</f>
        <v>16</v>
      </c>
      <c r="H929" s="107">
        <f t="shared" si="142"/>
        <v>0</v>
      </c>
      <c r="I929" s="235">
        <f t="shared" si="135"/>
        <v>0</v>
      </c>
    </row>
    <row r="930" spans="1:9" s="65" customFormat="1" ht="12.75">
      <c r="A930" s="120" t="s">
        <v>700</v>
      </c>
      <c r="B930" s="102" t="s">
        <v>699</v>
      </c>
      <c r="C930" s="97" t="s">
        <v>76</v>
      </c>
      <c r="D930" s="97" t="s">
        <v>36</v>
      </c>
      <c r="E930" s="102"/>
      <c r="F930" s="94"/>
      <c r="G930" s="107">
        <f t="shared" si="142"/>
        <v>16</v>
      </c>
      <c r="H930" s="107">
        <f t="shared" si="142"/>
        <v>0</v>
      </c>
      <c r="I930" s="235">
        <f t="shared" si="135"/>
        <v>0</v>
      </c>
    </row>
    <row r="931" spans="1:9" s="5" customFormat="1" ht="12.75">
      <c r="A931" s="118" t="s">
        <v>493</v>
      </c>
      <c r="B931" s="101" t="s">
        <v>699</v>
      </c>
      <c r="C931" s="100" t="s">
        <v>76</v>
      </c>
      <c r="D931" s="100" t="s">
        <v>72</v>
      </c>
      <c r="E931" s="101"/>
      <c r="F931" s="98"/>
      <c r="G931" s="117">
        <f t="shared" si="142"/>
        <v>16</v>
      </c>
      <c r="H931" s="117">
        <f t="shared" si="142"/>
        <v>0</v>
      </c>
      <c r="I931" s="227">
        <f t="shared" si="135"/>
        <v>0</v>
      </c>
    </row>
    <row r="932" spans="1:9" s="5" customFormat="1" ht="21">
      <c r="A932" s="118" t="s">
        <v>622</v>
      </c>
      <c r="B932" s="101" t="s">
        <v>699</v>
      </c>
      <c r="C932" s="100" t="s">
        <v>76</v>
      </c>
      <c r="D932" s="100" t="s">
        <v>72</v>
      </c>
      <c r="E932" s="101" t="s">
        <v>105</v>
      </c>
      <c r="F932" s="98"/>
      <c r="G932" s="117">
        <f t="shared" si="142"/>
        <v>16</v>
      </c>
      <c r="H932" s="117">
        <f t="shared" si="142"/>
        <v>0</v>
      </c>
      <c r="I932" s="227">
        <f t="shared" si="135"/>
        <v>0</v>
      </c>
    </row>
    <row r="933" spans="1:9" s="5" customFormat="1" ht="21">
      <c r="A933" s="118" t="s">
        <v>99</v>
      </c>
      <c r="B933" s="101" t="s">
        <v>699</v>
      </c>
      <c r="C933" s="100" t="s">
        <v>76</v>
      </c>
      <c r="D933" s="100" t="s">
        <v>72</v>
      </c>
      <c r="E933" s="101" t="s">
        <v>100</v>
      </c>
      <c r="F933" s="98"/>
      <c r="G933" s="117">
        <f t="shared" si="142"/>
        <v>16</v>
      </c>
      <c r="H933" s="117">
        <f t="shared" si="142"/>
        <v>0</v>
      </c>
      <c r="I933" s="227">
        <f t="shared" si="135"/>
        <v>0</v>
      </c>
    </row>
    <row r="934" spans="1:9" s="5" customFormat="1" ht="21">
      <c r="A934" s="118" t="s">
        <v>101</v>
      </c>
      <c r="B934" s="101" t="s">
        <v>699</v>
      </c>
      <c r="C934" s="100" t="s">
        <v>76</v>
      </c>
      <c r="D934" s="100" t="s">
        <v>72</v>
      </c>
      <c r="E934" s="101" t="s">
        <v>102</v>
      </c>
      <c r="F934" s="98"/>
      <c r="G934" s="117">
        <f t="shared" si="142"/>
        <v>16</v>
      </c>
      <c r="H934" s="117">
        <f t="shared" si="142"/>
        <v>0</v>
      </c>
      <c r="I934" s="227">
        <f t="shared" si="135"/>
        <v>0</v>
      </c>
    </row>
    <row r="935" spans="1:9" s="5" customFormat="1" ht="21">
      <c r="A935" s="118" t="s">
        <v>577</v>
      </c>
      <c r="B935" s="101" t="s">
        <v>699</v>
      </c>
      <c r="C935" s="100" t="s">
        <v>76</v>
      </c>
      <c r="D935" s="100" t="s">
        <v>72</v>
      </c>
      <c r="E935" s="101" t="s">
        <v>102</v>
      </c>
      <c r="F935" s="98">
        <v>727</v>
      </c>
      <c r="G935" s="117">
        <v>16</v>
      </c>
      <c r="H935" s="117">
        <v>0</v>
      </c>
      <c r="I935" s="227">
        <f t="shared" si="135"/>
        <v>0</v>
      </c>
    </row>
    <row r="936" spans="1:9" s="74" customFormat="1" ht="12.75">
      <c r="A936" s="114" t="s">
        <v>77</v>
      </c>
      <c r="B936" s="94"/>
      <c r="C936" s="94"/>
      <c r="D936" s="94"/>
      <c r="E936" s="94"/>
      <c r="F936" s="94"/>
      <c r="G936" s="107">
        <f>G5+G14+G95+G131+G251+G272+G287+G300+G340+G363+G380+G396+G405+G454+G463+G472+G609+G652+G661+G755+G739+G779+G816+G832+G841+G850+G872+G888+G904+G920</f>
        <v>251107.59999999998</v>
      </c>
      <c r="H936" s="107">
        <f>H5+H14+H95+H131+H251+H272+H287+H300+H340+H363+H380+H396+H405+H454+H463+H472+H609+H652+H661+H755+H739+H779+H816+H832+H841+H850+H872+H888+H904+H920</f>
        <v>160067.20000000007</v>
      </c>
      <c r="I936" s="235">
        <f t="shared" si="135"/>
        <v>63.74446651554955</v>
      </c>
    </row>
  </sheetData>
  <sheetProtection/>
  <mergeCells count="2">
    <mergeCell ref="A1:I1"/>
    <mergeCell ref="H2:I2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A1" sqref="A1:E27"/>
    </sheetView>
  </sheetViews>
  <sheetFormatPr defaultColWidth="9.125" defaultRowHeight="12.75"/>
  <cols>
    <col min="1" max="1" width="21.625" style="5" customWidth="1"/>
    <col min="2" max="2" width="73.875" style="5" customWidth="1"/>
    <col min="3" max="3" width="10.125" style="5" customWidth="1"/>
    <col min="4" max="4" width="10.00390625" style="5" customWidth="1"/>
    <col min="5" max="5" width="9.125" style="5" customWidth="1"/>
    <col min="6" max="6" width="9.625" style="5" bestFit="1" customWidth="1"/>
    <col min="7" max="16384" width="9.125" style="5" customWidth="1"/>
  </cols>
  <sheetData>
    <row r="1" spans="1:5" ht="28.5" customHeight="1">
      <c r="A1" s="238" t="s">
        <v>786</v>
      </c>
      <c r="B1" s="238"/>
      <c r="C1" s="238"/>
      <c r="D1" s="239"/>
      <c r="E1" s="239"/>
    </row>
    <row r="2" spans="1:5" ht="12.75">
      <c r="A2" s="11"/>
      <c r="B2" s="11"/>
      <c r="C2" s="11"/>
      <c r="E2" s="11" t="s">
        <v>1</v>
      </c>
    </row>
    <row r="3" spans="1:5" ht="52.5">
      <c r="A3" s="22" t="s">
        <v>31</v>
      </c>
      <c r="B3" s="22" t="s">
        <v>32</v>
      </c>
      <c r="C3" s="53" t="s">
        <v>654</v>
      </c>
      <c r="D3" s="168" t="s">
        <v>792</v>
      </c>
      <c r="E3" s="161" t="s">
        <v>783</v>
      </c>
    </row>
    <row r="4" spans="1:5" ht="12.75">
      <c r="A4" s="22">
        <v>1</v>
      </c>
      <c r="B4" s="22">
        <v>2</v>
      </c>
      <c r="C4" s="22">
        <v>3</v>
      </c>
      <c r="D4" s="166">
        <v>4</v>
      </c>
      <c r="E4" s="166">
        <v>5</v>
      </c>
    </row>
    <row r="5" spans="1:5" ht="26.25">
      <c r="A5" s="53" t="s">
        <v>24</v>
      </c>
      <c r="B5" s="93" t="s">
        <v>53</v>
      </c>
      <c r="C5" s="17">
        <f>C6+C19+C11</f>
        <v>11690.399999999907</v>
      </c>
      <c r="D5" s="17">
        <f>D6+D19+D11</f>
        <v>-26828.70000000001</v>
      </c>
      <c r="E5" s="91">
        <v>0</v>
      </c>
    </row>
    <row r="6" spans="1:5" ht="12.75">
      <c r="A6" s="36" t="s">
        <v>25</v>
      </c>
      <c r="B6" s="93" t="s">
        <v>52</v>
      </c>
      <c r="C6" s="17">
        <f>C7-C9</f>
        <v>0</v>
      </c>
      <c r="D6" s="17">
        <f>D7-D9</f>
        <v>0</v>
      </c>
      <c r="E6" s="91"/>
    </row>
    <row r="7" spans="1:5" ht="12.75">
      <c r="A7" s="36" t="s">
        <v>26</v>
      </c>
      <c r="B7" s="37" t="s">
        <v>54</v>
      </c>
      <c r="C7" s="18">
        <f>C8</f>
        <v>0</v>
      </c>
      <c r="D7" s="18">
        <f>D8</f>
        <v>0</v>
      </c>
      <c r="E7" s="91"/>
    </row>
    <row r="8" spans="1:5" ht="26.25">
      <c r="A8" s="38" t="s">
        <v>305</v>
      </c>
      <c r="B8" s="26" t="s">
        <v>306</v>
      </c>
      <c r="C8" s="18">
        <v>0</v>
      </c>
      <c r="D8" s="18">
        <v>0</v>
      </c>
      <c r="E8" s="91"/>
    </row>
    <row r="9" spans="1:5" ht="26.25">
      <c r="A9" s="36" t="s">
        <v>27</v>
      </c>
      <c r="B9" s="37" t="s">
        <v>49</v>
      </c>
      <c r="C9" s="18">
        <f>C10</f>
        <v>0</v>
      </c>
      <c r="D9" s="18">
        <f>D10</f>
        <v>0</v>
      </c>
      <c r="E9" s="91"/>
    </row>
    <row r="10" spans="1:5" ht="26.25">
      <c r="A10" s="38" t="s">
        <v>307</v>
      </c>
      <c r="B10" s="26" t="s">
        <v>308</v>
      </c>
      <c r="C10" s="18">
        <v>0</v>
      </c>
      <c r="D10" s="18">
        <v>0</v>
      </c>
      <c r="E10" s="91"/>
    </row>
    <row r="11" spans="1:5" ht="17.25" customHeight="1">
      <c r="A11" s="53" t="s">
        <v>28</v>
      </c>
      <c r="B11" s="93" t="s">
        <v>93</v>
      </c>
      <c r="C11" s="17">
        <f>C13+C16</f>
        <v>16000</v>
      </c>
      <c r="D11" s="17">
        <f>D13+D16</f>
        <v>-1000</v>
      </c>
      <c r="E11" s="91">
        <f aca="true" t="shared" si="0" ref="E11:E27">D11/C11*100</f>
        <v>-6.25</v>
      </c>
    </row>
    <row r="12" spans="1:5" ht="25.5" customHeight="1">
      <c r="A12" s="36" t="s">
        <v>321</v>
      </c>
      <c r="B12" s="39" t="s">
        <v>322</v>
      </c>
      <c r="C12" s="17">
        <f>C13+C16</f>
        <v>16000</v>
      </c>
      <c r="D12" s="17">
        <f>D13+D16</f>
        <v>-1000</v>
      </c>
      <c r="E12" s="91">
        <f t="shared" si="0"/>
        <v>-6.25</v>
      </c>
    </row>
    <row r="13" spans="1:5" ht="26.25">
      <c r="A13" s="36" t="s">
        <v>144</v>
      </c>
      <c r="B13" s="37" t="s">
        <v>55</v>
      </c>
      <c r="C13" s="18">
        <f>C14</f>
        <v>20000</v>
      </c>
      <c r="D13" s="18">
        <f>D14</f>
        <v>0</v>
      </c>
      <c r="E13" s="91">
        <f t="shared" si="0"/>
        <v>0</v>
      </c>
    </row>
    <row r="14" spans="1:5" ht="26.25">
      <c r="A14" s="38" t="s">
        <v>311</v>
      </c>
      <c r="B14" s="37" t="s">
        <v>312</v>
      </c>
      <c r="C14" s="18">
        <f>C15</f>
        <v>20000</v>
      </c>
      <c r="D14" s="18">
        <f>D15</f>
        <v>0</v>
      </c>
      <c r="E14" s="91">
        <f t="shared" si="0"/>
        <v>0</v>
      </c>
    </row>
    <row r="15" spans="1:5" ht="39">
      <c r="A15" s="38" t="s">
        <v>309</v>
      </c>
      <c r="B15" s="37" t="s">
        <v>310</v>
      </c>
      <c r="C15" s="18">
        <v>20000</v>
      </c>
      <c r="D15" s="18"/>
      <c r="E15" s="91">
        <f t="shared" si="0"/>
        <v>0</v>
      </c>
    </row>
    <row r="16" spans="1:5" ht="26.25">
      <c r="A16" s="36" t="s">
        <v>143</v>
      </c>
      <c r="B16" s="37" t="s">
        <v>56</v>
      </c>
      <c r="C16" s="18">
        <f>C17</f>
        <v>-4000</v>
      </c>
      <c r="D16" s="18">
        <f>D17</f>
        <v>-1000</v>
      </c>
      <c r="E16" s="91">
        <f t="shared" si="0"/>
        <v>25</v>
      </c>
    </row>
    <row r="17" spans="1:5" ht="26.25">
      <c r="A17" s="38" t="s">
        <v>316</v>
      </c>
      <c r="B17" s="37" t="s">
        <v>315</v>
      </c>
      <c r="C17" s="18">
        <f>C18</f>
        <v>-4000</v>
      </c>
      <c r="D17" s="18">
        <f>D18</f>
        <v>-1000</v>
      </c>
      <c r="E17" s="91">
        <f t="shared" si="0"/>
        <v>25</v>
      </c>
    </row>
    <row r="18" spans="1:5" ht="39">
      <c r="A18" s="38" t="s">
        <v>313</v>
      </c>
      <c r="B18" s="37" t="s">
        <v>314</v>
      </c>
      <c r="C18" s="18">
        <f>-4000</f>
        <v>-4000</v>
      </c>
      <c r="D18" s="18">
        <v>-1000</v>
      </c>
      <c r="E18" s="91">
        <f t="shared" si="0"/>
        <v>25</v>
      </c>
    </row>
    <row r="19" spans="1:5" ht="12.75">
      <c r="A19" s="53" t="s">
        <v>38</v>
      </c>
      <c r="B19" s="93" t="s">
        <v>57</v>
      </c>
      <c r="C19" s="17">
        <f>C24+C20</f>
        <v>-4309.600000000093</v>
      </c>
      <c r="D19" s="17">
        <f>D24+D20</f>
        <v>-25828.70000000001</v>
      </c>
      <c r="E19" s="91">
        <f t="shared" si="0"/>
        <v>599.3294041210194</v>
      </c>
    </row>
    <row r="20" spans="1:6" ht="12.75">
      <c r="A20" s="36" t="s">
        <v>39</v>
      </c>
      <c r="B20" s="37" t="s">
        <v>14</v>
      </c>
      <c r="C20" s="18">
        <f aca="true" t="shared" si="1" ref="C20:D22">C21</f>
        <v>-691549.4</v>
      </c>
      <c r="D20" s="18">
        <f t="shared" si="1"/>
        <v>-489168</v>
      </c>
      <c r="E20" s="91">
        <f t="shared" si="0"/>
        <v>70.73507691569105</v>
      </c>
      <c r="F20" s="77"/>
    </row>
    <row r="21" spans="1:5" ht="12.75">
      <c r="A21" s="36" t="s">
        <v>40</v>
      </c>
      <c r="B21" s="37" t="s">
        <v>22</v>
      </c>
      <c r="C21" s="18">
        <f t="shared" si="1"/>
        <v>-691549.4</v>
      </c>
      <c r="D21" s="18">
        <f t="shared" si="1"/>
        <v>-489168</v>
      </c>
      <c r="E21" s="91">
        <f t="shared" si="0"/>
        <v>70.73507691569105</v>
      </c>
    </row>
    <row r="22" spans="1:5" ht="12.75">
      <c r="A22" s="36" t="s">
        <v>41</v>
      </c>
      <c r="B22" s="37" t="s">
        <v>23</v>
      </c>
      <c r="C22" s="18">
        <f t="shared" si="1"/>
        <v>-691549.4</v>
      </c>
      <c r="D22" s="18">
        <f t="shared" si="1"/>
        <v>-489168</v>
      </c>
      <c r="E22" s="91">
        <f t="shared" si="0"/>
        <v>70.73507691569105</v>
      </c>
    </row>
    <row r="23" spans="1:5" ht="12.75">
      <c r="A23" s="38" t="s">
        <v>317</v>
      </c>
      <c r="B23" s="26" t="s">
        <v>318</v>
      </c>
      <c r="C23" s="18">
        <f>-671549.4-C8-C14</f>
        <v>-691549.4</v>
      </c>
      <c r="D23" s="18">
        <v>-489168</v>
      </c>
      <c r="E23" s="91">
        <f t="shared" si="0"/>
        <v>70.73507691569105</v>
      </c>
    </row>
    <row r="24" spans="1:5" ht="12.75">
      <c r="A24" s="36" t="s">
        <v>42</v>
      </c>
      <c r="B24" s="37" t="s">
        <v>33</v>
      </c>
      <c r="C24" s="18">
        <f aca="true" t="shared" si="2" ref="C24:D26">C25</f>
        <v>687239.7999999999</v>
      </c>
      <c r="D24" s="18">
        <f t="shared" si="2"/>
        <v>463339.3</v>
      </c>
      <c r="E24" s="91">
        <f t="shared" si="0"/>
        <v>67.42032402663524</v>
      </c>
    </row>
    <row r="25" spans="1:6" ht="12.75">
      <c r="A25" s="36" t="s">
        <v>43</v>
      </c>
      <c r="B25" s="37" t="s">
        <v>34</v>
      </c>
      <c r="C25" s="18">
        <f t="shared" si="2"/>
        <v>687239.7999999999</v>
      </c>
      <c r="D25" s="18">
        <f t="shared" si="2"/>
        <v>463339.3</v>
      </c>
      <c r="E25" s="91">
        <f t="shared" si="0"/>
        <v>67.42032402663524</v>
      </c>
      <c r="F25" s="77"/>
    </row>
    <row r="26" spans="1:5" ht="12.75">
      <c r="A26" s="36" t="s">
        <v>145</v>
      </c>
      <c r="B26" s="37" t="s">
        <v>35</v>
      </c>
      <c r="C26" s="18">
        <f t="shared" si="2"/>
        <v>687239.7999999999</v>
      </c>
      <c r="D26" s="18">
        <f t="shared" si="2"/>
        <v>463339.3</v>
      </c>
      <c r="E26" s="91">
        <f t="shared" si="0"/>
        <v>67.42032402663524</v>
      </c>
    </row>
    <row r="27" spans="1:5" ht="12.75">
      <c r="A27" s="38" t="s">
        <v>319</v>
      </c>
      <c r="B27" s="16" t="s">
        <v>320</v>
      </c>
      <c r="C27" s="18">
        <f>'пр.2 по разд'!D48-C10-C16</f>
        <v>687239.7999999999</v>
      </c>
      <c r="D27" s="18">
        <v>463339.3</v>
      </c>
      <c r="E27" s="91">
        <f t="shared" si="0"/>
        <v>67.42032402663524</v>
      </c>
    </row>
    <row r="28" s="23" customFormat="1" ht="12.75"/>
    <row r="29" s="23" customFormat="1" ht="12.75"/>
    <row r="30" s="23" customFormat="1" ht="12.75"/>
    <row r="31" s="23" customFormat="1" ht="12.75"/>
  </sheetData>
  <sheetProtection/>
  <mergeCells count="1">
    <mergeCell ref="A1:E1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6"/>
    </sheetView>
  </sheetViews>
  <sheetFormatPr defaultColWidth="9.00390625" defaultRowHeight="12.75"/>
  <cols>
    <col min="1" max="1" width="63.625" style="0" customWidth="1"/>
  </cols>
  <sheetData>
    <row r="1" spans="1:2" ht="12.75">
      <c r="A1" s="244"/>
      <c r="B1" s="244"/>
    </row>
    <row r="2" spans="1:2" ht="12.75">
      <c r="A2" s="5"/>
      <c r="B2" s="5"/>
    </row>
    <row r="3" spans="1:4" ht="12.75">
      <c r="A3" s="245" t="s">
        <v>790</v>
      </c>
      <c r="B3" s="245"/>
      <c r="C3" s="246"/>
      <c r="D3" s="246"/>
    </row>
    <row r="4" spans="1:4" ht="12.75">
      <c r="A4" s="246"/>
      <c r="B4" s="246"/>
      <c r="C4" s="246"/>
      <c r="D4" s="246"/>
    </row>
    <row r="5" spans="1:2" ht="12.75">
      <c r="A5" s="5"/>
      <c r="B5" s="5"/>
    </row>
    <row r="6" spans="1:4" ht="12.75">
      <c r="A6" s="5"/>
      <c r="B6" s="160"/>
      <c r="D6" s="160" t="s">
        <v>1</v>
      </c>
    </row>
    <row r="7" spans="1:4" ht="52.5">
      <c r="A7" s="184" t="s">
        <v>32</v>
      </c>
      <c r="B7" s="53" t="s">
        <v>654</v>
      </c>
      <c r="C7" s="53" t="s">
        <v>791</v>
      </c>
      <c r="D7" s="161" t="s">
        <v>783</v>
      </c>
    </row>
    <row r="8" spans="1:4" ht="12.75">
      <c r="A8" s="185">
        <v>1</v>
      </c>
      <c r="B8" s="185">
        <v>2</v>
      </c>
      <c r="C8" s="22">
        <v>4</v>
      </c>
      <c r="D8" s="22">
        <v>5</v>
      </c>
    </row>
    <row r="9" spans="1:4" ht="12.75">
      <c r="A9" s="184" t="s">
        <v>787</v>
      </c>
      <c r="B9" s="186">
        <f>B13</f>
        <v>16000</v>
      </c>
      <c r="C9" s="186">
        <f>C13</f>
        <v>-1000</v>
      </c>
      <c r="D9" s="187">
        <f>C9/B9*100</f>
        <v>-6.25</v>
      </c>
    </row>
    <row r="10" spans="1:4" ht="19.5" customHeight="1">
      <c r="A10" s="188" t="s">
        <v>52</v>
      </c>
      <c r="B10" s="189">
        <v>0</v>
      </c>
      <c r="C10" s="189">
        <v>0</v>
      </c>
      <c r="D10" s="190">
        <v>0</v>
      </c>
    </row>
    <row r="11" spans="1:4" ht="13.5">
      <c r="A11" s="191" t="s">
        <v>788</v>
      </c>
      <c r="B11" s="192">
        <v>0</v>
      </c>
      <c r="C11" s="192">
        <v>0</v>
      </c>
      <c r="D11" s="190">
        <v>0</v>
      </c>
    </row>
    <row r="12" spans="1:4" ht="13.5">
      <c r="A12" s="191" t="s">
        <v>789</v>
      </c>
      <c r="B12" s="192">
        <v>0</v>
      </c>
      <c r="C12" s="192">
        <v>0</v>
      </c>
      <c r="D12" s="190">
        <v>0</v>
      </c>
    </row>
    <row r="13" spans="1:4" ht="29.25" customHeight="1">
      <c r="A13" s="193" t="s">
        <v>93</v>
      </c>
      <c r="B13" s="192">
        <f>B14-B15</f>
        <v>16000</v>
      </c>
      <c r="C13" s="192">
        <f>C14-C15</f>
        <v>-1000</v>
      </c>
      <c r="D13" s="190">
        <f>C13/B13*100</f>
        <v>-6.25</v>
      </c>
    </row>
    <row r="14" spans="1:4" ht="13.5">
      <c r="A14" s="191" t="s">
        <v>788</v>
      </c>
      <c r="B14" s="192">
        <v>20000</v>
      </c>
      <c r="C14" s="192">
        <v>0</v>
      </c>
      <c r="D14" s="190">
        <f>C14/B14*100</f>
        <v>0</v>
      </c>
    </row>
    <row r="15" spans="1:4" ht="13.5">
      <c r="A15" s="191" t="s">
        <v>789</v>
      </c>
      <c r="B15" s="192">
        <v>4000</v>
      </c>
      <c r="C15" s="192">
        <v>1000</v>
      </c>
      <c r="D15" s="190">
        <f>C15/B15*100</f>
        <v>25</v>
      </c>
    </row>
  </sheetData>
  <sheetProtection/>
  <mergeCells count="2">
    <mergeCell ref="A1:B1"/>
    <mergeCell ref="A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54.125" style="0" customWidth="1"/>
    <col min="2" max="2" width="10.375" style="0" customWidth="1"/>
    <col min="3" max="3" width="10.50390625" style="0" customWidth="1"/>
  </cols>
  <sheetData>
    <row r="1" spans="1:4" ht="39.75" customHeight="1">
      <c r="A1" s="247" t="s">
        <v>800</v>
      </c>
      <c r="B1" s="247"/>
      <c r="C1" s="247"/>
      <c r="D1" s="239"/>
    </row>
    <row r="2" spans="1:4" ht="12.75">
      <c r="A2" s="5"/>
      <c r="B2" s="5"/>
      <c r="C2" s="160"/>
      <c r="D2" s="160" t="s">
        <v>1</v>
      </c>
    </row>
    <row r="3" spans="1:4" ht="102" customHeight="1">
      <c r="A3" s="20" t="s">
        <v>32</v>
      </c>
      <c r="B3" s="21" t="s">
        <v>793</v>
      </c>
      <c r="C3" s="21" t="s">
        <v>794</v>
      </c>
      <c r="D3" s="53" t="s">
        <v>791</v>
      </c>
    </row>
    <row r="4" spans="1:4" ht="12.75">
      <c r="A4" s="53">
        <v>1</v>
      </c>
      <c r="B4" s="194">
        <v>2</v>
      </c>
      <c r="C4" s="194">
        <v>3</v>
      </c>
      <c r="D4" s="22">
        <v>4</v>
      </c>
    </row>
    <row r="5" spans="1:4" ht="36" customHeight="1">
      <c r="A5" s="195" t="s">
        <v>795</v>
      </c>
      <c r="B5" s="196">
        <f>B7+B8</f>
        <v>79000</v>
      </c>
      <c r="C5" s="196">
        <f>C7+C8</f>
        <v>95000</v>
      </c>
      <c r="D5" s="196">
        <f>D7+D8</f>
        <v>78000</v>
      </c>
    </row>
    <row r="6" spans="1:4" ht="18.75" customHeight="1">
      <c r="A6" s="193" t="s">
        <v>796</v>
      </c>
      <c r="B6" s="197"/>
      <c r="C6" s="197"/>
      <c r="D6" s="198"/>
    </row>
    <row r="7" spans="1:5" ht="45" customHeight="1">
      <c r="A7" s="193" t="s">
        <v>797</v>
      </c>
      <c r="B7" s="199">
        <f>43000+16000+20000</f>
        <v>79000</v>
      </c>
      <c r="C7" s="199">
        <f>B7+20000-4000</f>
        <v>95000</v>
      </c>
      <c r="D7" s="198">
        <f>79000-1000</f>
        <v>78000</v>
      </c>
      <c r="E7" s="200"/>
    </row>
    <row r="8" spans="1:4" ht="31.5" customHeight="1">
      <c r="A8" s="193" t="s">
        <v>798</v>
      </c>
      <c r="B8" s="200">
        <v>0</v>
      </c>
      <c r="C8" s="199">
        <v>0</v>
      </c>
      <c r="D8" s="198">
        <v>0</v>
      </c>
    </row>
    <row r="9" spans="1:4" ht="13.5">
      <c r="A9" s="201" t="s">
        <v>799</v>
      </c>
      <c r="B9" s="202">
        <f>B5</f>
        <v>79000</v>
      </c>
      <c r="C9" s="202">
        <f>C5</f>
        <v>95000</v>
      </c>
      <c r="D9" s="202">
        <f>D5</f>
        <v>78000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A1" sqref="A1:I14"/>
    </sheetView>
  </sheetViews>
  <sheetFormatPr defaultColWidth="9.00390625" defaultRowHeight="12.75"/>
  <cols>
    <col min="1" max="1" width="54.125" style="0" customWidth="1"/>
    <col min="2" max="2" width="5.50390625" style="0" customWidth="1"/>
    <col min="3" max="3" width="4.875" style="0" customWidth="1"/>
    <col min="4" max="4" width="14.375" style="0" customWidth="1"/>
    <col min="5" max="5" width="6.625" style="0" customWidth="1"/>
    <col min="6" max="6" width="5.75390625" style="0" customWidth="1"/>
    <col min="9" max="9" width="7.50390625" style="0" customWidth="1"/>
  </cols>
  <sheetData>
    <row r="2" spans="1:9" s="203" customFormat="1" ht="27.75" customHeight="1">
      <c r="A2" s="248" t="s">
        <v>802</v>
      </c>
      <c r="B2" s="248"/>
      <c r="C2" s="248"/>
      <c r="D2" s="248"/>
      <c r="E2" s="248"/>
      <c r="F2" s="248"/>
      <c r="G2" s="248"/>
      <c r="H2" s="239"/>
      <c r="I2" s="239"/>
    </row>
    <row r="3" spans="2:9" s="203" customFormat="1" ht="17.25" customHeight="1">
      <c r="B3" s="204"/>
      <c r="C3" s="204"/>
      <c r="D3" s="204"/>
      <c r="E3" s="204"/>
      <c r="F3" s="204"/>
      <c r="G3" s="204"/>
      <c r="H3" s="205"/>
      <c r="I3" s="204" t="str">
        <f>'пр.8'!D2</f>
        <v>тыс.руб.</v>
      </c>
    </row>
    <row r="4" spans="1:9" s="203" customFormat="1" ht="48.75" customHeight="1">
      <c r="A4" s="206" t="s">
        <v>32</v>
      </c>
      <c r="B4" s="184" t="s">
        <v>46</v>
      </c>
      <c r="C4" s="184" t="s">
        <v>45</v>
      </c>
      <c r="D4" s="184" t="s">
        <v>47</v>
      </c>
      <c r="E4" s="184" t="s">
        <v>48</v>
      </c>
      <c r="F4" s="75" t="s">
        <v>801</v>
      </c>
      <c r="G4" s="207" t="s">
        <v>654</v>
      </c>
      <c r="H4" s="207" t="s">
        <v>803</v>
      </c>
      <c r="I4" s="207" t="s">
        <v>783</v>
      </c>
    </row>
    <row r="5" spans="1:9" s="203" customFormat="1" ht="35.25" customHeight="1">
      <c r="A5" s="206">
        <v>1</v>
      </c>
      <c r="B5" s="208">
        <v>2</v>
      </c>
      <c r="C5" s="208">
        <v>3</v>
      </c>
      <c r="D5" s="208">
        <v>4</v>
      </c>
      <c r="E5" s="206">
        <v>5</v>
      </c>
      <c r="F5" s="206">
        <v>6</v>
      </c>
      <c r="G5" s="206">
        <v>7</v>
      </c>
      <c r="H5" s="209">
        <v>8</v>
      </c>
      <c r="I5" s="206">
        <v>9</v>
      </c>
    </row>
    <row r="6" spans="1:9" s="203" customFormat="1" ht="35.25" customHeight="1">
      <c r="A6" s="15" t="s">
        <v>18</v>
      </c>
      <c r="B6" s="208"/>
      <c r="C6" s="208"/>
      <c r="D6" s="30" t="s">
        <v>220</v>
      </c>
      <c r="E6" s="206"/>
      <c r="F6" s="206"/>
      <c r="G6" s="210">
        <f>G8</f>
        <v>3500</v>
      </c>
      <c r="H6" s="211">
        <f>H8</f>
        <v>2569.7</v>
      </c>
      <c r="I6" s="210">
        <f>H6/G6*100</f>
        <v>73.42</v>
      </c>
    </row>
    <row r="7" spans="1:9" s="203" customFormat="1" ht="21" customHeight="1">
      <c r="A7" s="15" t="s">
        <v>406</v>
      </c>
      <c r="B7" s="208"/>
      <c r="C7" s="208"/>
      <c r="D7" s="30" t="s">
        <v>409</v>
      </c>
      <c r="E7" s="206"/>
      <c r="F7" s="206"/>
      <c r="G7" s="210">
        <f>G8</f>
        <v>3500</v>
      </c>
      <c r="H7" s="210">
        <f>H8</f>
        <v>2569.7</v>
      </c>
      <c r="I7" s="210">
        <f>H7/G7*100</f>
        <v>73.42</v>
      </c>
    </row>
    <row r="8" spans="1:9" s="203" customFormat="1" ht="24.75" customHeight="1">
      <c r="A8" s="212" t="s">
        <v>62</v>
      </c>
      <c r="B8" s="213">
        <v>10</v>
      </c>
      <c r="C8" s="213"/>
      <c r="D8" s="19" t="s">
        <v>409</v>
      </c>
      <c r="E8" s="214"/>
      <c r="F8" s="214"/>
      <c r="G8" s="210">
        <f aca="true" t="shared" si="0" ref="G8:H12">G9</f>
        <v>3500</v>
      </c>
      <c r="H8" s="211">
        <f t="shared" si="0"/>
        <v>2569.7</v>
      </c>
      <c r="I8" s="210">
        <f aca="true" t="shared" si="1" ref="I8:I14">H8/G8*100</f>
        <v>73.42</v>
      </c>
    </row>
    <row r="9" spans="1:9" s="203" customFormat="1" ht="17.25" customHeight="1">
      <c r="A9" s="215" t="s">
        <v>58</v>
      </c>
      <c r="B9" s="216">
        <v>10</v>
      </c>
      <c r="C9" s="216" t="s">
        <v>66</v>
      </c>
      <c r="D9" s="19" t="s">
        <v>409</v>
      </c>
      <c r="E9" s="214"/>
      <c r="F9" s="214"/>
      <c r="G9" s="217">
        <f t="shared" si="0"/>
        <v>3500</v>
      </c>
      <c r="H9" s="218">
        <f t="shared" si="0"/>
        <v>2569.7</v>
      </c>
      <c r="I9" s="217">
        <f t="shared" si="1"/>
        <v>73.42</v>
      </c>
    </row>
    <row r="10" spans="1:9" s="203" customFormat="1" ht="19.5" customHeight="1">
      <c r="A10" s="219" t="s">
        <v>118</v>
      </c>
      <c r="B10" s="216">
        <v>10</v>
      </c>
      <c r="C10" s="216" t="s">
        <v>66</v>
      </c>
      <c r="D10" s="19" t="s">
        <v>409</v>
      </c>
      <c r="E10" s="220" t="s">
        <v>119</v>
      </c>
      <c r="F10" s="214"/>
      <c r="G10" s="217">
        <f t="shared" si="0"/>
        <v>3500</v>
      </c>
      <c r="H10" s="218">
        <f t="shared" si="0"/>
        <v>2569.7</v>
      </c>
      <c r="I10" s="217">
        <f t="shared" si="1"/>
        <v>73.42</v>
      </c>
    </row>
    <row r="11" spans="1:9" s="203" customFormat="1" ht="35.25" customHeight="1">
      <c r="A11" s="219" t="s">
        <v>120</v>
      </c>
      <c r="B11" s="216">
        <v>10</v>
      </c>
      <c r="C11" s="216" t="s">
        <v>66</v>
      </c>
      <c r="D11" s="19" t="s">
        <v>409</v>
      </c>
      <c r="E11" s="220" t="s">
        <v>121</v>
      </c>
      <c r="F11" s="214"/>
      <c r="G11" s="217">
        <f t="shared" si="0"/>
        <v>3500</v>
      </c>
      <c r="H11" s="218">
        <f t="shared" si="0"/>
        <v>2569.7</v>
      </c>
      <c r="I11" s="217">
        <f t="shared" si="1"/>
        <v>73.42</v>
      </c>
    </row>
    <row r="12" spans="1:9" s="203" customFormat="1" ht="18" customHeight="1">
      <c r="A12" s="219" t="s">
        <v>122</v>
      </c>
      <c r="B12" s="216">
        <v>10</v>
      </c>
      <c r="C12" s="216" t="s">
        <v>66</v>
      </c>
      <c r="D12" s="19" t="s">
        <v>409</v>
      </c>
      <c r="E12" s="220" t="s">
        <v>123</v>
      </c>
      <c r="F12" s="214"/>
      <c r="G12" s="217">
        <f t="shared" si="0"/>
        <v>3500</v>
      </c>
      <c r="H12" s="218">
        <f t="shared" si="0"/>
        <v>2569.7</v>
      </c>
      <c r="I12" s="217">
        <f t="shared" si="1"/>
        <v>73.42</v>
      </c>
    </row>
    <row r="13" spans="1:9" s="203" customFormat="1" ht="21" customHeight="1">
      <c r="A13" s="219" t="s">
        <v>154</v>
      </c>
      <c r="B13" s="216">
        <v>10</v>
      </c>
      <c r="C13" s="216" t="s">
        <v>66</v>
      </c>
      <c r="D13" s="19" t="s">
        <v>409</v>
      </c>
      <c r="E13" s="220" t="s">
        <v>123</v>
      </c>
      <c r="F13" s="214">
        <v>721</v>
      </c>
      <c r="G13" s="217">
        <f>'[1]4 по вед.стр.'!G229</f>
        <v>3500</v>
      </c>
      <c r="H13" s="218">
        <f>'пр.4 вед.стр.'!H224</f>
        <v>2569.7</v>
      </c>
      <c r="I13" s="217">
        <f t="shared" si="1"/>
        <v>73.42</v>
      </c>
    </row>
    <row r="14" spans="1:9" s="225" customFormat="1" ht="21.75" customHeight="1">
      <c r="A14" s="221" t="s">
        <v>77</v>
      </c>
      <c r="B14" s="222"/>
      <c r="C14" s="222"/>
      <c r="D14" s="222"/>
      <c r="E14" s="222"/>
      <c r="F14" s="222"/>
      <c r="G14" s="223">
        <f>G6</f>
        <v>3500</v>
      </c>
      <c r="H14" s="224">
        <f>H6</f>
        <v>2569.7</v>
      </c>
      <c r="I14" s="210">
        <f t="shared" si="1"/>
        <v>73.42</v>
      </c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2017-10-16T05:53:21Z</cp:lastPrinted>
  <dcterms:created xsi:type="dcterms:W3CDTF">2004-12-28T06:12:23Z</dcterms:created>
  <dcterms:modified xsi:type="dcterms:W3CDTF">2017-10-16T05:53:41Z</dcterms:modified>
  <cp:category/>
  <cp:version/>
  <cp:contentType/>
  <cp:contentStatus/>
</cp:coreProperties>
</file>