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Доходы" sheetId="1" r:id="rId1"/>
  </sheets>
  <definedNames>
    <definedName name="_xlnm.Print_Area" localSheetId="0">'Доходы'!$A$1:$F$185</definedName>
  </definedNames>
  <calcPr fullCalcOnLoad="1"/>
</workbook>
</file>

<file path=xl/sharedStrings.xml><?xml version="1.0" encoding="utf-8"?>
<sst xmlns="http://schemas.openxmlformats.org/spreadsheetml/2006/main" count="311" uniqueCount="298">
  <si>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</si>
  <si>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 поселений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</si>
  <si>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</si>
  <si>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</si>
  <si>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</si>
  <si>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</si>
  <si>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Налог, взимаемый в связи с применением патентной системы налогообложения, зачисляемый в бюджеты городских округов</t>
  </si>
  <si>
    <t>1 01 02040 01 0000 110</t>
  </si>
  <si>
    <t>1 16 25050 01 0000 140</t>
  </si>
  <si>
    <t>Денежные взыскания ( 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</si>
  <si>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</si>
  <si>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</si>
  <si>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</si>
  <si>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</si>
  <si>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</si>
  <si>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</si>
  <si>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</si>
  <si>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</si>
  <si>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</si>
  <si>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</si>
  <si>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</si>
  <si>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</si>
  <si>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</si>
  <si>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</si>
  <si>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</si>
  <si>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</si>
  <si>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</si>
  <si>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</si>
  <si>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</si>
  <si>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</si>
  <si>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</si>
  <si>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</si>
  <si>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</si>
  <si>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</si>
  <si>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</si>
  <si>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</si>
  <si>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</si>
  <si>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</si>
  <si>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</si>
  <si>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</si>
  <si>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</si>
  <si>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</si>
  <si>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</si>
  <si>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</si>
  <si>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</si>
  <si>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</si>
  <si>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</si>
  <si>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бюджетной системы Российской Федерации                                                                  ( межбюджетные субсидии)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</si>
  <si>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</si>
  <si>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</si>
  <si>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</si>
  <si>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</si>
  <si>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</si>
  <si>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</si>
  <si>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</si>
  <si>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</si>
  <si>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</si>
  <si>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</si>
  <si>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</si>
  <si>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</si>
  <si>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</si>
  <si>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</si>
  <si>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</si>
  <si>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</si>
  <si>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</si>
  <si>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</si>
  <si>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</si>
  <si>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</si>
  <si>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</si>
  <si>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</si>
  <si>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</si>
  <si>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</si>
  <si>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</si>
  <si>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</si>
  <si>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</si>
  <si>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</si>
  <si>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</si>
  <si>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</si>
  <si>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</si>
  <si>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</si>
  <si>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</si>
  <si>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</si>
  <si>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</si>
  <si>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</si>
  <si>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</si>
  <si>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</si>
  <si>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</si>
  <si>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</si>
  <si>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</si>
  <si>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</si>
  <si>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</si>
  <si>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</si>
  <si>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</si>
  <si>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</si>
  <si>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</si>
  <si>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</si>
  <si>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</si>
  <si>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</si>
  <si>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</si>
  <si>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1 16 06000 01 0000 140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</si>
  <si>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</si>
  <si>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</si>
  <si>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</si>
  <si>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</si>
  <si>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</si>
  <si>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</si>
  <si>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</si>
  <si>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1 05 02010 02 0000 110</t>
  </si>
  <si>
    <t>1 05 02000 02 0000 110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</si>
  <si>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</si>
  <si>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</si>
  <si>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</si>
  <si>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</si>
  <si>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</si>
  <si>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</si>
  <si>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1 03 02000 01 0000 110</t>
  </si>
  <si>
    <t>1 0 30000 00 00000 000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</si>
  <si>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</si>
  <si>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</si>
  <si>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</si>
  <si>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</si>
  <si>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</si>
  <si>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</si>
  <si>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</si>
  <si>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</si>
  <si>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</si>
  <si>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</si>
  <si>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</si>
  <si>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</si>
  <si>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</si>
  <si>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</si>
  <si>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</si>
  <si>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</si>
  <si>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</si>
  <si>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Налог, взимаемый в связи с применением патентной системы налогообложения</t>
  </si>
  <si>
    <t>1 05 03000 01 0000 110</t>
  </si>
  <si>
    <t>Единый сельскохозяйственный налог</t>
  </si>
  <si>
    <t>1 05 03010 01 0000 110</t>
  </si>
  <si>
    <t>1 05 04000 02 0000 110</t>
  </si>
  <si>
    <t>1 05 04010 02 0000 110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</si>
  <si>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</si>
  <si>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</si>
  <si>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</si>
  <si>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</si>
  <si>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</si>
  <si>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Субвенции бюджетам городских округов  на осуществление полномочий по государственной регистрации актов гражданского состояния на 2017 год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</si>
  <si>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</si>
  <si>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</si>
  <si>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1 16 35000 00 0000 140</t>
  </si>
  <si>
    <t>Суммы по искам о возмещении вреда, причиненного окружающей среде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</si>
  <si>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</si>
  <si>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</si>
  <si>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Дотации бюджетам бюджетной системы Российской Федерации</t>
  </si>
  <si>
    <t>1 16 25080 00 0000 140</t>
  </si>
  <si>
    <t>Денежные взыскания (штрафы) за нарушение водного законодательства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</si>
  <si>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</si>
  <si>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</si>
  <si>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Субсидии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2017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</si>
  <si>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</si>
  <si>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</si>
  <si>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2017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</si>
  <si>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2017 год</t>
  </si>
  <si>
    <t>Субвенций бюджетам городских округов на осуществление полномочий по первичному воинскому учету на территориях, где отсутствуют военные комиссариаты,  на   2017 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</si>
  <si>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</si>
  <si>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</si>
  <si>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 xml:space="preserve"> 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</si>
  <si>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</si>
  <si>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</si>
  <si>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2017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</si>
  <si>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2017 год, в том числе: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</si>
  <si>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на 2014-2018 годы"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</si>
  <si>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</si>
  <si>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иные 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области" на 2017 год, в том числе: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</si>
  <si>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</si>
  <si>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1 16 43000 01 0000 140</t>
  </si>
  <si>
    <t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2017 год</t>
  </si>
  <si>
    <t>Субвенции бюджетам бюджетной системы Российской Федерации</t>
  </si>
  <si>
    <t>2 02 10000 00 0000 151</t>
  </si>
  <si>
    <t>2 02 15001 00 0000 151</t>
  </si>
  <si>
    <t>2 02 15001 04 0000 151</t>
  </si>
  <si>
    <t>2 02 20000 00 0000 151</t>
  </si>
  <si>
    <t>2 02 29999 00 0000 151</t>
  </si>
  <si>
    <t>2 02 29999 04 0000 151</t>
  </si>
  <si>
    <t>2 02 30000 00 0000 151</t>
  </si>
  <si>
    <t>2 02 30024 00 0000 151</t>
  </si>
  <si>
    <t>2 02 30024 04 0000 151</t>
  </si>
  <si>
    <t>2 02 35118 00 0000 151</t>
  </si>
  <si>
    <t>2 02 35118 04 0000 151</t>
  </si>
  <si>
    <t>2 02 35930 00 0000 151</t>
  </si>
  <si>
    <t>2 02 35930 04 0000 151</t>
  </si>
  <si>
    <t>2 02 40000 00 0000 151</t>
  </si>
  <si>
    <t>2 02 49999 00 0000 151</t>
  </si>
  <si>
    <t xml:space="preserve">2 02 49999 04 0000 151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</si>
  <si>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</si>
  <si>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</si>
  <si>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</si>
  <si>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Акцизы по подакцизным товарам (продукции), производимым на территории Российской Федерации</t>
  </si>
  <si>
    <t>тыс.рублей</t>
  </si>
  <si>
    <t>Субсидии бюджетам городских округов, предоставляемых в рамках реализации подпрограммы "Государственная поддержка развития культуры Магаданской области" на 2014-2020 годы" государственной программы Магаданской области "Развитие культуры и туризма Магаданской области" на 2014-2020 годы" на 2017 год</t>
  </si>
  <si>
    <t>Субвенции бюджетам городских округов на осуществление государственных полномочий по отлову и содержанию безнадзорных животных на 2017 год</t>
  </si>
  <si>
    <t>Субсидии бюджетам городских округов, предоставляемых в  рамках реализации подпрограммы "Развитие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2017 год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</si>
  <si>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</si>
  <si>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</si>
  <si>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202 15002 04 0000 151</t>
  </si>
  <si>
    <t>Субсидии бюджетам городских округов на проведение мероприятий по благоустройству в рамках подпрограммы "Оказание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годы»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</si>
  <si>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"Развитие государственно-правовых институтов Магаданской области» на 2016-2017 годы" на 2017 год</t>
  </si>
  <si>
    <t>в рамках подпрограммы "Оказание государственных услуг в сфере культуры и отраслевого образования Магаданской области» на 2014-2020 годы" государственной программы Магаданской области "Развитие культуры и туризма в Магаданской области" на 2014-2020 годы"</t>
  </si>
  <si>
    <t>Субсидии бюджетам городских округов на осуществление мероприятий по подготовке к осенне-зимнему отопительному периоду в  рамках реализации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 в 2017 году</t>
  </si>
  <si>
    <t>Субсидии бюджетам городских округов на реализацию муниципальных программ  энергосбережения по установке общедомовых приборов учета энергетических ресурсов в рамках реализации государственной программы Магаданской области "Энергосбережение и повышение энергетической эффективности в Магаданской области" на 2014-2020 годы" в 2017 году</t>
  </si>
  <si>
    <t>Субсидии бюджетам городских округов на поддержку государственных программ субъектов Российской федерации и муниципальных программ  формирования современной городской среды в  рамках реализации государственной программы Магаданской области "Обеспечение  качественными жилищно-коммунальными услугами и комфортными условиями проживания населения Магаданской области" на 2014-2020 годы" в 2017 году</t>
  </si>
  <si>
    <t>Субсидии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</si>
  <si>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</si>
  <si>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2 02 25519 04 0000 151</t>
  </si>
  <si>
    <t>2 02 25555 04 0000 151</t>
  </si>
  <si>
    <t>2 02 45160 000 0000 151</t>
  </si>
  <si>
    <t>2 02 45160 04 0000 151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</si>
  <si>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</si>
  <si>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</si>
  <si>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2 02 20051 00 0000 151</t>
  </si>
  <si>
    <t>Субсидии бюджетам на реализацию федеральных целевых программ</t>
  </si>
  <si>
    <t>2 02 20051 04 0000 151</t>
  </si>
  <si>
    <t>Субсидии бюджетам городских округов на реализацию федеральных целевых программ</t>
  </si>
  <si>
    <t xml:space="preserve">Субсидии бюджетам городских округов на реализацию мероприятий подпрограммы «Оказание поддержки в обеспечении жильем молодых семей» на 2014-2020 годы» государственной программы Магаданской области «Обеспечение доступным и комфортным жильем жителей Магаданской области» на 2014-2020 годы» на 2017 год </t>
  </si>
  <si>
    <t>Субсидии на  мероприятия подпрограммы «Обеспечение жильем молодых семей" федеральной целевой программы "Жилище" на 2015-2020 годы</t>
  </si>
  <si>
    <t xml:space="preserve">Субсидии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на 2015-2020 годы»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2015-2020 годы» на 2017 год
</t>
  </si>
  <si>
    <t xml:space="preserve">Субсидии бюджетам городских округов, предоставляемых в рамках реализации подпрограммы «Обеспечение процесса физической подготовки и спорта» на 2014-2020 годы» государственной программы Магаданской области «Развитие физической культуры и спорта в Магаданской области» на 2014-2020 годы» в 2017 году
</t>
  </si>
  <si>
    <t xml:space="preserve">Субсидии бюджетам городских округов на реализацию мероприятий поддержки развития малого и среднего предпринимательства в рамках подпрограммы «Развитие малого и среднего предпринимательства в Магаданской области» на 2014-2020 годы» государственной программы Магаданской области «Экономическое развитие 
и инновационная экономика Магаданской области» на 2014-2020 годы» 
на 2017 год
</t>
  </si>
  <si>
    <t>2 02 35082 00 0000151</t>
  </si>
  <si>
    <t>2 02 35082 04 0000151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</si>
  <si>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</si>
  <si>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</si>
  <si>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2 02 45464 04 0000 151</t>
  </si>
  <si>
    <t>Межбюджетные трансферты, передаваемые бюджетам городских округов на проведение мероприятий по восстановлению автомобильных дорог и мостов, поврежденных в результате паводка, произошедшего в 2016 году на территориях Приморского края и Магаданской области</t>
  </si>
  <si>
    <t>Межбюджетные трансферты, передаваемые бюджетам на проведение мероприятий по восстановлению автомобильных дорог и мостов, поврежденных в результате паводка, произошедшего в 2016 году на территориях Приморского края и Магаданской области</t>
  </si>
  <si>
    <t>2 02 45464 00 0000 151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</si>
  <si>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</si>
  <si>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</si>
  <si>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</si>
  <si>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</si>
  <si>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</si>
  <si>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</si>
  <si>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</si>
  <si>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</si>
  <si>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 xml:space="preserve">в рамках подпрограммы "Строительство и реконструкция автомобильных дорог общего пользования в Магаданской области" на 2014-2020 годы" государственной программы Магаданской области "Развитие транспортной системы в Магаданской области" на 2014-2022 годы" </t>
  </si>
  <si>
    <t>Субсидии бюджетам городских округов на организацию питания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</si>
  <si>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</si>
  <si>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</si>
  <si>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1 0 501020 01 0000 110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</si>
  <si>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</si>
  <si>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</si>
  <si>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</si>
  <si>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</si>
  <si>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</si>
  <si>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1 12 01020 01 0000 120</t>
  </si>
  <si>
    <t xml:space="preserve"> 1 16 45000 01 0000 140</t>
  </si>
  <si>
    <t xml:space="preserve"> 1 11 05030 00 0000 120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</si>
  <si>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</si>
  <si>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</si>
  <si>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</si>
  <si>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за выбросы загрязняющих веществ в атмосферный воздух передвижными объектами</t>
  </si>
  <si>
    <t>Денежные взыскания (штрафы) за нарушения законодательства Российской Федерации о промышленной безопасности</t>
  </si>
  <si>
    <t>2 07 04050 04 0000 180</t>
  </si>
  <si>
    <t>1 05 01021 01 0000 110</t>
  </si>
  <si>
    <t>1 11 09044 04 0000 120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</si>
  <si>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</si>
  <si>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2 07 04000 04 0000 180</t>
  </si>
  <si>
    <t>Прочие безвозмездные поступления в бюджеты городских округов</t>
  </si>
  <si>
    <t>2 07 00000 00 0000 000</t>
  </si>
  <si>
    <t>ПРОЧИЕ БЕЗВОЗМЕЗДНЫЕ ПОСТУПЛЕНИЯ</t>
  </si>
  <si>
    <t>Субсидии бюджетам городских округов на реализацию мероприятий подпрограммы "Оказание содействия муниципальным образованиям Магаданской области в переселении граждан из ветхого и аварийного жилищного фонда на 2014-2020 годы" государственной программы Магаданской области "Обеспечение доступным и комфортным жильем жителей Магаданской области" на 2014-2020 годы на 2017 год</t>
  </si>
  <si>
    <t>Бюджет на 2017 г.</t>
  </si>
  <si>
    <t>% исполнения</t>
  </si>
  <si>
    <t>Отклонение</t>
  </si>
  <si>
    <t xml:space="preserve">1 03 02260 01 0000 110 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</si>
  <si>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</si>
  <si>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1 05 0105001 0000 110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</si>
  <si>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</si>
  <si>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1 05 0101201 0000 110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</si>
  <si>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</si>
  <si>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</si>
  <si>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</si>
  <si>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</si>
  <si>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</si>
  <si>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</si>
  <si>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</si>
  <si>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2 19 0000000 0000 000</t>
  </si>
  <si>
    <t>ВОЗВРАТ ОСТАТКОВ СУБСИДИЙ, СУБВЕНЦИЙ И ИНЫХ МЕЖБЮДЖЕТНЫХ ТРАНСФЕРТОВ, ИМЕЮЩИХ ЦЕЛЕВОЕ НАЗНАЧЕНИЕ, ПРОШЛЫХ ЛЕТ</t>
  </si>
  <si>
    <t>2 19 0000004 0000 151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</si>
  <si>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</si>
  <si>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2 19 6001004 0000 151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</si>
  <si>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</si>
  <si>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Cубсидии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</si>
  <si>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>Исполнение поступления доходов в бюджет муниципального образования "Сусуманский городской округ" по кодам классификации доходов бюджетов  за 2017 год</t>
  </si>
  <si>
    <t>Приложение № 1</t>
  </si>
  <si>
    <t xml:space="preserve">к решению Собрания представителей Сусуманского городского округа </t>
  </si>
  <si>
    <t>"Об исполнении бюджета муниципального образования "Сусуманский городской округ" за 2017 год"</t>
  </si>
  <si>
    <t>Исполнено на 01.01.2018 г.</t>
  </si>
  <si>
    <t>от  15.06.2018 г. №252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</si>
</sst>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0"/>
      <name val="Times New Roman"/>
      <family val="1"/>
    </font>
    <font>
      <b/>
      <sz val="10"/>
      <name val="Times New Roman CYR"/>
      <family val="0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>
      <alignment horizontal="left" wrapText="1" indent="2"/>
      <protection/>
    </xf>
    <xf numFmtId="49" fontId="35" fillId="0" borderId="2">
      <alignment horizont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3" applyNumberFormat="0" applyAlignment="0" applyProtection="0"/>
    <xf numFmtId="0" fontId="37" fillId="26" borderId="4" applyNumberFormat="0" applyAlignment="0" applyProtection="0"/>
    <xf numFmtId="0" fontId="38" fillId="26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4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2" xfId="44" applyFont="1" applyFill="1" applyBorder="1" applyAlignment="1" applyProtection="1">
      <alignment wrapText="1"/>
      <protection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7" fillId="0" borderId="12" xfId="44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>
      <alignment horizontal="right" vertic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12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justify" vertical="top" wrapText="1"/>
    </xf>
    <xf numFmtId="0" fontId="7" fillId="0" borderId="12" xfId="44" applyFont="1" applyBorder="1" applyAlignment="1" applyProtection="1">
      <alignment wrapText="1"/>
      <protection/>
    </xf>
    <xf numFmtId="0" fontId="7" fillId="0" borderId="12" xfId="0" applyNumberFormat="1" applyFont="1" applyFill="1" applyBorder="1" applyAlignment="1">
      <alignment wrapText="1"/>
    </xf>
    <xf numFmtId="0" fontId="7" fillId="0" borderId="13" xfId="0" applyNumberFormat="1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0" xfId="0" applyFont="1" applyAlignment="1">
      <alignment wrapText="1"/>
    </xf>
    <xf numFmtId="0" fontId="8" fillId="0" borderId="12" xfId="0" applyFont="1" applyFill="1" applyBorder="1" applyAlignment="1">
      <alignment vertical="top" wrapText="1"/>
    </xf>
    <xf numFmtId="177" fontId="6" fillId="32" borderId="0" xfId="0" applyNumberFormat="1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0" fontId="4" fillId="32" borderId="0" xfId="0" applyFont="1" applyFill="1" applyAlignment="1">
      <alignment/>
    </xf>
    <xf numFmtId="49" fontId="51" fillId="0" borderId="14" xfId="34" applyNumberFormat="1" applyFont="1" applyBorder="1" applyProtection="1">
      <alignment horizontal="center"/>
      <protection/>
    </xf>
    <xf numFmtId="0" fontId="51" fillId="0" borderId="12" xfId="33" applyNumberFormat="1" applyFont="1" applyBorder="1" applyAlignment="1" applyProtection="1">
      <alignment horizontal="left" wrapText="1"/>
      <protection/>
    </xf>
    <xf numFmtId="0" fontId="7" fillId="0" borderId="12" xfId="0" applyFont="1" applyBorder="1" applyAlignment="1">
      <alignment horizontal="left" vertical="center" wrapText="1"/>
    </xf>
    <xf numFmtId="0" fontId="51" fillId="0" borderId="1" xfId="33" applyNumberFormat="1" applyFont="1" applyAlignment="1" applyProtection="1">
      <alignment wrapText="1"/>
      <protection/>
    </xf>
    <xf numFmtId="49" fontId="51" fillId="0" borderId="2" xfId="34" applyNumberFormat="1" applyFont="1" applyAlignment="1" applyProtection="1">
      <alignment horizontal="center" vertical="center"/>
      <protection/>
    </xf>
    <xf numFmtId="43" fontId="7" fillId="0" borderId="12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2" fillId="32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51" fillId="0" borderId="2" xfId="34" applyNumberFormat="1" applyFont="1" applyProtection="1">
      <alignment horizontal="center"/>
      <protection/>
    </xf>
    <xf numFmtId="49" fontId="51" fillId="0" borderId="2" xfId="34" applyNumberFormat="1" applyFont="1" applyAlignment="1" applyProtection="1">
      <alignment horizontal="left"/>
      <protection/>
    </xf>
    <xf numFmtId="0" fontId="8" fillId="0" borderId="12" xfId="0" applyFont="1" applyBorder="1" applyAlignment="1">
      <alignment/>
    </xf>
    <xf numFmtId="177" fontId="7" fillId="32" borderId="12" xfId="0" applyNumberFormat="1" applyFont="1" applyFill="1" applyBorder="1" applyAlignment="1">
      <alignment horizontal="center" vertical="center" wrapText="1"/>
    </xf>
    <xf numFmtId="177" fontId="8" fillId="32" borderId="12" xfId="0" applyNumberFormat="1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43" fontId="7" fillId="32" borderId="12" xfId="6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0951.0/" TargetMode="External" /><Relationship Id="rId2" Type="http://schemas.openxmlformats.org/officeDocument/2006/relationships/hyperlink" Target="garantf1://10007800.3/" TargetMode="External" /><Relationship Id="rId3" Type="http://schemas.openxmlformats.org/officeDocument/2006/relationships/hyperlink" Target="garantf1://70253464.2/" TargetMode="External" /><Relationship Id="rId4" Type="http://schemas.openxmlformats.org/officeDocument/2006/relationships/hyperlink" Target="garantf1://12047594.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7"/>
  <sheetViews>
    <sheetView tabSelected="1" view="pageBreakPreview" zoomScale="90" zoomScaleNormal="85" zoomScaleSheetLayoutView="90" zoomScalePageLayoutView="0" workbookViewId="0" topLeftCell="A1">
      <selection activeCell="G13" sqref="G13"/>
    </sheetView>
  </sheetViews>
  <sheetFormatPr defaultColWidth="9.00390625" defaultRowHeight="12.75"/>
  <cols>
    <col min="1" max="1" width="22.375" style="24" customWidth="1"/>
    <col min="2" max="2" width="74.00390625" style="24" customWidth="1"/>
    <col min="3" max="3" width="12.25390625" style="59" customWidth="1"/>
    <col min="4" max="4" width="11.375" style="44" customWidth="1"/>
    <col min="5" max="5" width="12.75390625" style="44" customWidth="1"/>
    <col min="6" max="6" width="13.00390625" style="44" customWidth="1"/>
    <col min="7" max="7" width="16.125" style="44" customWidth="1"/>
    <col min="8" max="8" width="9.125" style="44" customWidth="1"/>
    <col min="9" max="16384" width="9.125" style="24" customWidth="1"/>
  </cols>
  <sheetData>
    <row r="1" spans="1:6" ht="13.5" customHeight="1">
      <c r="A1" s="81" t="s">
        <v>293</v>
      </c>
      <c r="B1" s="81"/>
      <c r="C1" s="81"/>
      <c r="D1" s="81"/>
      <c r="E1" s="81"/>
      <c r="F1" s="81"/>
    </row>
    <row r="2" spans="1:6" ht="13.5" customHeight="1">
      <c r="A2" s="81" t="s">
        <v>294</v>
      </c>
      <c r="B2" s="81"/>
      <c r="C2" s="81"/>
      <c r="D2" s="81"/>
      <c r="E2" s="81"/>
      <c r="F2" s="81"/>
    </row>
    <row r="3" spans="1:6" ht="13.5" customHeight="1">
      <c r="A3" s="82" t="s">
        <v>295</v>
      </c>
      <c r="B3" s="82"/>
      <c r="C3" s="82"/>
      <c r="D3" s="82"/>
      <c r="E3" s="82"/>
      <c r="F3" s="82"/>
    </row>
    <row r="4" spans="1:6" ht="13.5" customHeight="1">
      <c r="A4" s="79"/>
      <c r="B4" s="82" t="s">
        <v>297</v>
      </c>
      <c r="C4" s="82"/>
      <c r="D4" s="82"/>
      <c r="E4" s="82"/>
      <c r="F4" s="82"/>
    </row>
    <row r="5" spans="1:6" ht="13.5" customHeight="1">
      <c r="A5" s="79"/>
      <c r="B5" s="79"/>
      <c r="C5" s="79"/>
      <c r="D5" s="79"/>
      <c r="E5" s="79"/>
      <c r="F5" s="79"/>
    </row>
    <row r="6" spans="1:6" ht="27.75" customHeight="1">
      <c r="A6" s="83" t="s">
        <v>292</v>
      </c>
      <c r="B6" s="83"/>
      <c r="C6" s="83"/>
      <c r="D6" s="83"/>
      <c r="E6" s="83"/>
      <c r="F6" s="83"/>
    </row>
    <row r="7" spans="1:6" ht="15">
      <c r="A7" s="1"/>
      <c r="B7" s="2"/>
      <c r="C7" s="54"/>
      <c r="F7" s="44" t="s">
        <v>197</v>
      </c>
    </row>
    <row r="8" spans="1:6" ht="56.25" customHeight="1">
      <c r="A8" s="17" t="s">
        <v>61</v>
      </c>
      <c r="B8" s="18" t="s">
        <v>62</v>
      </c>
      <c r="C8" s="68" t="s">
        <v>270</v>
      </c>
      <c r="D8" s="69" t="s">
        <v>296</v>
      </c>
      <c r="E8" s="69" t="s">
        <v>272</v>
      </c>
      <c r="F8" s="69" t="s">
        <v>271</v>
      </c>
    </row>
    <row r="9" spans="1:6" ht="27" customHeight="1">
      <c r="A9" s="3">
        <v>1</v>
      </c>
      <c r="B9" s="4">
        <v>2</v>
      </c>
      <c r="C9" s="55">
        <v>3</v>
      </c>
      <c r="D9" s="70">
        <v>4</v>
      </c>
      <c r="E9" s="70">
        <v>5</v>
      </c>
      <c r="F9" s="70">
        <v>6</v>
      </c>
    </row>
    <row r="10" spans="1:6" ht="17.25" customHeight="1">
      <c r="A10" s="19" t="s">
        <v>63</v>
      </c>
      <c r="B10" s="8" t="s">
        <v>58</v>
      </c>
      <c r="C10" s="75">
        <f>C11+C17+C23+C37+C45+C48+C59+C65+C69+C76</f>
        <v>248551.30000000002</v>
      </c>
      <c r="D10" s="75">
        <f>D11+D17+D23+D37+D45+D48+D59+D65+D69+D76+D94</f>
        <v>263630.29999999993</v>
      </c>
      <c r="E10" s="75">
        <f>C10-D10</f>
        <v>-15078.999999999913</v>
      </c>
      <c r="F10" s="76">
        <f>D10/C10*100</f>
        <v>106.0667556355569</v>
      </c>
    </row>
    <row r="11" spans="1:6" ht="17.25" customHeight="1">
      <c r="A11" s="19" t="s">
        <v>64</v>
      </c>
      <c r="B11" s="8" t="s">
        <v>65</v>
      </c>
      <c r="C11" s="75">
        <f>C12</f>
        <v>163390.2</v>
      </c>
      <c r="D11" s="75">
        <f>D12</f>
        <v>177242.59999999998</v>
      </c>
      <c r="E11" s="75">
        <f aca="true" t="shared" si="0" ref="E11:E77">C11-D11</f>
        <v>-13852.399999999965</v>
      </c>
      <c r="F11" s="76">
        <f aca="true" t="shared" si="1" ref="F11:F77">D11/C11*100</f>
        <v>108.47810945821719</v>
      </c>
    </row>
    <row r="12" spans="1:6" ht="17.25" customHeight="1">
      <c r="A12" s="20" t="s">
        <v>83</v>
      </c>
      <c r="B12" s="10" t="s">
        <v>84</v>
      </c>
      <c r="C12" s="74">
        <f>C13+C14+C15+C16</f>
        <v>163390.2</v>
      </c>
      <c r="D12" s="74">
        <f>D13+D14+D15+D16</f>
        <v>177242.59999999998</v>
      </c>
      <c r="E12" s="74">
        <f t="shared" si="0"/>
        <v>-13852.399999999965</v>
      </c>
      <c r="F12" s="77">
        <f t="shared" si="1"/>
        <v>108.47810945821719</v>
      </c>
    </row>
    <row r="13" spans="1:6" ht="63.75" customHeight="1">
      <c r="A13" s="20" t="s">
        <v>103</v>
      </c>
      <c r="B13" s="23" t="s">
        <v>193</v>
      </c>
      <c r="C13" s="74">
        <f>142084.4+17500.1+1995.7+6</f>
        <v>161586.2</v>
      </c>
      <c r="D13" s="74">
        <v>175431.3</v>
      </c>
      <c r="E13" s="74">
        <f t="shared" si="0"/>
        <v>-13845.099999999977</v>
      </c>
      <c r="F13" s="77">
        <f t="shared" si="1"/>
        <v>108.56824407034757</v>
      </c>
    </row>
    <row r="14" spans="1:6" ht="87" customHeight="1">
      <c r="A14" s="20" t="s">
        <v>87</v>
      </c>
      <c r="B14" s="23" t="s">
        <v>194</v>
      </c>
      <c r="C14" s="74">
        <v>203</v>
      </c>
      <c r="D14" s="74">
        <v>194.3</v>
      </c>
      <c r="E14" s="74">
        <f t="shared" si="0"/>
        <v>8.699999999999989</v>
      </c>
      <c r="F14" s="77">
        <f t="shared" si="1"/>
        <v>95.71428571428572</v>
      </c>
    </row>
    <row r="15" spans="1:6" ht="36" customHeight="1">
      <c r="A15" s="20" t="s">
        <v>109</v>
      </c>
      <c r="B15" s="23" t="s">
        <v>114</v>
      </c>
      <c r="C15" s="74">
        <v>1</v>
      </c>
      <c r="D15" s="74">
        <v>0.5</v>
      </c>
      <c r="E15" s="74">
        <f t="shared" si="0"/>
        <v>0.5</v>
      </c>
      <c r="F15" s="77">
        <f t="shared" si="1"/>
        <v>50</v>
      </c>
    </row>
    <row r="16" spans="1:6" ht="77.25" customHeight="1">
      <c r="A16" s="20" t="s">
        <v>7</v>
      </c>
      <c r="B16" s="23" t="s">
        <v>195</v>
      </c>
      <c r="C16" s="74">
        <v>1600</v>
      </c>
      <c r="D16" s="74">
        <v>1616.5</v>
      </c>
      <c r="E16" s="74">
        <f t="shared" si="0"/>
        <v>-16.5</v>
      </c>
      <c r="F16" s="77">
        <f t="shared" si="1"/>
        <v>101.03125</v>
      </c>
    </row>
    <row r="17" spans="1:6" ht="34.5" customHeight="1">
      <c r="A17" s="22" t="s">
        <v>116</v>
      </c>
      <c r="B17" s="6" t="s">
        <v>0</v>
      </c>
      <c r="C17" s="75">
        <f>C18</f>
        <v>5558.5</v>
      </c>
      <c r="D17" s="75">
        <f>D18</f>
        <v>5970.9</v>
      </c>
      <c r="E17" s="75">
        <f t="shared" si="0"/>
        <v>-412.39999999999964</v>
      </c>
      <c r="F17" s="77">
        <f t="shared" si="1"/>
        <v>107.41926778807232</v>
      </c>
    </row>
    <row r="18" spans="1:6" ht="28.5" customHeight="1">
      <c r="A18" s="21" t="s">
        <v>115</v>
      </c>
      <c r="B18" s="23" t="s">
        <v>196</v>
      </c>
      <c r="C18" s="74">
        <f>C19+C20+C21</f>
        <v>5558.5</v>
      </c>
      <c r="D18" s="74">
        <f>D19+D20+D21+D22</f>
        <v>5970.9</v>
      </c>
      <c r="E18" s="74">
        <f t="shared" si="0"/>
        <v>-412.39999999999964</v>
      </c>
      <c r="F18" s="77">
        <f t="shared" si="1"/>
        <v>107.41926778807232</v>
      </c>
    </row>
    <row r="19" spans="1:6" ht="57" customHeight="1">
      <c r="A19" s="21" t="s">
        <v>121</v>
      </c>
      <c r="B19" s="23" t="s">
        <v>125</v>
      </c>
      <c r="C19" s="74">
        <v>1898.2</v>
      </c>
      <c r="D19" s="74">
        <v>2453.4</v>
      </c>
      <c r="E19" s="74">
        <f t="shared" si="0"/>
        <v>-555.2</v>
      </c>
      <c r="F19" s="77">
        <f t="shared" si="1"/>
        <v>129.24876198503844</v>
      </c>
    </row>
    <row r="20" spans="1:6" ht="72" customHeight="1">
      <c r="A20" s="21" t="s">
        <v>122</v>
      </c>
      <c r="B20" s="23" t="s">
        <v>11</v>
      </c>
      <c r="C20" s="74">
        <v>18.9</v>
      </c>
      <c r="D20" s="74">
        <v>24.9</v>
      </c>
      <c r="E20" s="74">
        <f t="shared" si="0"/>
        <v>-6</v>
      </c>
      <c r="F20" s="77">
        <f t="shared" si="1"/>
        <v>131.74603174603175</v>
      </c>
    </row>
    <row r="21" spans="1:6" ht="57.75" customHeight="1">
      <c r="A21" s="21" t="s">
        <v>123</v>
      </c>
      <c r="B21" s="23" t="s">
        <v>12</v>
      </c>
      <c r="C21" s="74">
        <v>3641.4</v>
      </c>
      <c r="D21" s="74">
        <v>3967.7</v>
      </c>
      <c r="E21" s="74">
        <f t="shared" si="0"/>
        <v>-326.2999999999997</v>
      </c>
      <c r="F21" s="77">
        <f t="shared" si="1"/>
        <v>108.96083923765585</v>
      </c>
    </row>
    <row r="22" spans="1:6" ht="57.75" customHeight="1">
      <c r="A22" s="21" t="s">
        <v>273</v>
      </c>
      <c r="B22" s="38" t="s">
        <v>274</v>
      </c>
      <c r="C22" s="74"/>
      <c r="D22" s="74">
        <v>-475.1</v>
      </c>
      <c r="E22" s="74">
        <f t="shared" si="0"/>
        <v>475.1</v>
      </c>
      <c r="F22" s="77"/>
    </row>
    <row r="23" spans="1:6" ht="15" customHeight="1">
      <c r="A23" s="19" t="s">
        <v>66</v>
      </c>
      <c r="B23" s="8" t="s">
        <v>67</v>
      </c>
      <c r="C23" s="75">
        <f>C24+C31+C33+C35</f>
        <v>19009.4</v>
      </c>
      <c r="D23" s="75">
        <f>D24+D31+D33+D35</f>
        <v>19198.5</v>
      </c>
      <c r="E23" s="75">
        <f t="shared" si="0"/>
        <v>-189.09999999999854</v>
      </c>
      <c r="F23" s="76">
        <f t="shared" si="1"/>
        <v>100.99477100802761</v>
      </c>
    </row>
    <row r="24" spans="1:6" ht="39.75" customHeight="1">
      <c r="A24" s="37" t="s">
        <v>140</v>
      </c>
      <c r="B24" s="38" t="s">
        <v>141</v>
      </c>
      <c r="C24" s="74">
        <f>C25+C28+C30</f>
        <v>6400</v>
      </c>
      <c r="D24" s="74">
        <f>D25+D28+D30</f>
        <v>6327.5</v>
      </c>
      <c r="E24" s="74">
        <f t="shared" si="0"/>
        <v>72.5</v>
      </c>
      <c r="F24" s="77">
        <f t="shared" si="1"/>
        <v>98.8671875</v>
      </c>
    </row>
    <row r="25" spans="1:6" ht="30" customHeight="1">
      <c r="A25" s="39" t="s">
        <v>142</v>
      </c>
      <c r="B25" s="62" t="s">
        <v>143</v>
      </c>
      <c r="C25" s="74">
        <f>C26+C27</f>
        <v>5200</v>
      </c>
      <c r="D25" s="74">
        <f>D26+D27</f>
        <v>5329.900000000001</v>
      </c>
      <c r="E25" s="74">
        <f t="shared" si="0"/>
        <v>-129.90000000000055</v>
      </c>
      <c r="F25" s="77">
        <f t="shared" si="1"/>
        <v>102.49807692307694</v>
      </c>
    </row>
    <row r="26" spans="1:6" ht="27" customHeight="1">
      <c r="A26" s="39" t="s">
        <v>144</v>
      </c>
      <c r="B26" s="62" t="s">
        <v>143</v>
      </c>
      <c r="C26" s="74">
        <v>5200</v>
      </c>
      <c r="D26" s="74">
        <v>5329.1</v>
      </c>
      <c r="E26" s="74">
        <f t="shared" si="0"/>
        <v>-129.10000000000036</v>
      </c>
      <c r="F26" s="77">
        <f t="shared" si="1"/>
        <v>102.48269230769232</v>
      </c>
    </row>
    <row r="27" spans="1:6" ht="48.75" customHeight="1">
      <c r="A27" s="72" t="s">
        <v>277</v>
      </c>
      <c r="B27" s="63" t="s">
        <v>278</v>
      </c>
      <c r="C27" s="74"/>
      <c r="D27" s="74">
        <v>0.8</v>
      </c>
      <c r="E27" s="74"/>
      <c r="F27" s="77"/>
    </row>
    <row r="28" spans="1:6" ht="32.25" customHeight="1">
      <c r="A28" s="60" t="s">
        <v>247</v>
      </c>
      <c r="B28" s="61" t="s">
        <v>245</v>
      </c>
      <c r="C28" s="74">
        <f>C29</f>
        <v>1200</v>
      </c>
      <c r="D28" s="74">
        <f>D29</f>
        <v>1172.1</v>
      </c>
      <c r="E28" s="74">
        <f t="shared" si="0"/>
        <v>27.90000000000009</v>
      </c>
      <c r="F28" s="77">
        <f t="shared" si="1"/>
        <v>97.67499999999998</v>
      </c>
    </row>
    <row r="29" spans="1:6" ht="51.75" customHeight="1">
      <c r="A29" s="66" t="s">
        <v>262</v>
      </c>
      <c r="B29" s="61" t="s">
        <v>246</v>
      </c>
      <c r="C29" s="74">
        <v>1200</v>
      </c>
      <c r="D29" s="74">
        <v>1172.1</v>
      </c>
      <c r="E29" s="74">
        <f t="shared" si="0"/>
        <v>27.90000000000009</v>
      </c>
      <c r="F29" s="77">
        <f t="shared" si="1"/>
        <v>97.67499999999998</v>
      </c>
    </row>
    <row r="30" spans="1:6" ht="36.75" customHeight="1">
      <c r="A30" s="71" t="s">
        <v>275</v>
      </c>
      <c r="B30" s="63" t="s">
        <v>276</v>
      </c>
      <c r="C30" s="74"/>
      <c r="D30" s="74">
        <v>-174.5</v>
      </c>
      <c r="E30" s="74"/>
      <c r="F30" s="77"/>
    </row>
    <row r="31" spans="1:6" ht="15" customHeight="1">
      <c r="A31" s="21" t="s">
        <v>108</v>
      </c>
      <c r="B31" s="10" t="s">
        <v>85</v>
      </c>
      <c r="C31" s="74">
        <f>C32</f>
        <v>12541</v>
      </c>
      <c r="D31" s="74">
        <f>D32</f>
        <v>12802.6</v>
      </c>
      <c r="E31" s="74">
        <f t="shared" si="0"/>
        <v>-261.60000000000036</v>
      </c>
      <c r="F31" s="77">
        <f t="shared" si="1"/>
        <v>102.08595805757116</v>
      </c>
    </row>
    <row r="32" spans="1:6" ht="15" customHeight="1">
      <c r="A32" s="21" t="s">
        <v>107</v>
      </c>
      <c r="B32" s="10" t="s">
        <v>85</v>
      </c>
      <c r="C32" s="74">
        <v>12541</v>
      </c>
      <c r="D32" s="74">
        <v>12802.6</v>
      </c>
      <c r="E32" s="74">
        <f t="shared" si="0"/>
        <v>-261.60000000000036</v>
      </c>
      <c r="F32" s="77">
        <f t="shared" si="1"/>
        <v>102.08595805757116</v>
      </c>
    </row>
    <row r="33" spans="1:6" ht="15" customHeight="1">
      <c r="A33" s="27" t="s">
        <v>135</v>
      </c>
      <c r="B33" s="28" t="s">
        <v>136</v>
      </c>
      <c r="C33" s="74">
        <f>C34</f>
        <v>38.4</v>
      </c>
      <c r="D33" s="74">
        <f>D34</f>
        <v>38.4</v>
      </c>
      <c r="E33" s="74">
        <f t="shared" si="0"/>
        <v>0</v>
      </c>
      <c r="F33" s="77">
        <f t="shared" si="1"/>
        <v>100</v>
      </c>
    </row>
    <row r="34" spans="1:6" ht="15" customHeight="1">
      <c r="A34" s="27" t="s">
        <v>137</v>
      </c>
      <c r="B34" s="28" t="s">
        <v>136</v>
      </c>
      <c r="C34" s="74">
        <v>38.4</v>
      </c>
      <c r="D34" s="74">
        <v>38.4</v>
      </c>
      <c r="E34" s="74">
        <f t="shared" si="0"/>
        <v>0</v>
      </c>
      <c r="F34" s="77">
        <f t="shared" si="1"/>
        <v>100</v>
      </c>
    </row>
    <row r="35" spans="1:6" ht="15" customHeight="1">
      <c r="A35" s="27" t="s">
        <v>138</v>
      </c>
      <c r="B35" s="28" t="s">
        <v>134</v>
      </c>
      <c r="C35" s="74">
        <f>C36</f>
        <v>30</v>
      </c>
      <c r="D35" s="74">
        <f>D36</f>
        <v>30</v>
      </c>
      <c r="E35" s="74">
        <f t="shared" si="0"/>
        <v>0</v>
      </c>
      <c r="F35" s="77">
        <f t="shared" si="1"/>
        <v>100</v>
      </c>
    </row>
    <row r="36" spans="1:6" ht="29.25" customHeight="1">
      <c r="A36" s="31" t="s">
        <v>139</v>
      </c>
      <c r="B36" s="25" t="s">
        <v>6</v>
      </c>
      <c r="C36" s="74">
        <v>30</v>
      </c>
      <c r="D36" s="74">
        <v>30</v>
      </c>
      <c r="E36" s="74">
        <f t="shared" si="0"/>
        <v>0</v>
      </c>
      <c r="F36" s="77">
        <f t="shared" si="1"/>
        <v>100</v>
      </c>
    </row>
    <row r="37" spans="1:6" ht="17.25" customHeight="1">
      <c r="A37" s="19" t="s">
        <v>68</v>
      </c>
      <c r="B37" s="8" t="s">
        <v>69</v>
      </c>
      <c r="C37" s="75">
        <f>C38+C40</f>
        <v>4710.9</v>
      </c>
      <c r="D37" s="75">
        <f>D38+D40</f>
        <v>4727.400000000001</v>
      </c>
      <c r="E37" s="74">
        <f t="shared" si="0"/>
        <v>-16.50000000000091</v>
      </c>
      <c r="F37" s="77">
        <f t="shared" si="1"/>
        <v>100.35025154429091</v>
      </c>
    </row>
    <row r="38" spans="1:6" ht="17.25" customHeight="1">
      <c r="A38" s="20" t="s">
        <v>118</v>
      </c>
      <c r="B38" s="7" t="s">
        <v>117</v>
      </c>
      <c r="C38" s="74">
        <f>C39</f>
        <v>320.5</v>
      </c>
      <c r="D38" s="74">
        <f>D39</f>
        <v>394.8</v>
      </c>
      <c r="E38" s="74">
        <f t="shared" si="0"/>
        <v>-74.30000000000001</v>
      </c>
      <c r="F38" s="77">
        <f t="shared" si="1"/>
        <v>123.18252730109205</v>
      </c>
    </row>
    <row r="39" spans="1:6" ht="30.75" customHeight="1">
      <c r="A39" s="31" t="s">
        <v>14</v>
      </c>
      <c r="B39" s="25" t="s">
        <v>13</v>
      </c>
      <c r="C39" s="74">
        <v>320.5</v>
      </c>
      <c r="D39" s="74">
        <v>394.8</v>
      </c>
      <c r="E39" s="74">
        <f t="shared" si="0"/>
        <v>-74.30000000000001</v>
      </c>
      <c r="F39" s="77">
        <f t="shared" si="1"/>
        <v>123.18252730109205</v>
      </c>
    </row>
    <row r="40" spans="1:6" ht="14.25" customHeight="1">
      <c r="A40" s="20" t="s">
        <v>60</v>
      </c>
      <c r="B40" s="10" t="s">
        <v>86</v>
      </c>
      <c r="C40" s="74">
        <f>C41+C43</f>
        <v>4390.4</v>
      </c>
      <c r="D40" s="74">
        <f>D41+D43</f>
        <v>4332.6</v>
      </c>
      <c r="E40" s="74">
        <f t="shared" si="0"/>
        <v>57.79999999999927</v>
      </c>
      <c r="F40" s="77">
        <f t="shared" si="1"/>
        <v>98.68349125364433</v>
      </c>
    </row>
    <row r="41" spans="1:6" ht="14.25" customHeight="1">
      <c r="A41" s="29" t="s">
        <v>16</v>
      </c>
      <c r="B41" s="12" t="s">
        <v>15</v>
      </c>
      <c r="C41" s="74">
        <f>C42</f>
        <v>3860</v>
      </c>
      <c r="D41" s="74">
        <f>D42</f>
        <v>3871.4</v>
      </c>
      <c r="E41" s="74">
        <f t="shared" si="0"/>
        <v>-11.400000000000091</v>
      </c>
      <c r="F41" s="77">
        <f t="shared" si="1"/>
        <v>100.29533678756476</v>
      </c>
    </row>
    <row r="42" spans="1:6" ht="30" customHeight="1">
      <c r="A42" s="29" t="s">
        <v>18</v>
      </c>
      <c r="B42" s="12" t="s">
        <v>17</v>
      </c>
      <c r="C42" s="74">
        <v>3860</v>
      </c>
      <c r="D42" s="74">
        <v>3871.4</v>
      </c>
      <c r="E42" s="74">
        <f t="shared" si="0"/>
        <v>-11.400000000000091</v>
      </c>
      <c r="F42" s="77">
        <f t="shared" si="1"/>
        <v>100.29533678756476</v>
      </c>
    </row>
    <row r="43" spans="1:6" ht="16.5" customHeight="1">
      <c r="A43" s="29" t="s">
        <v>20</v>
      </c>
      <c r="B43" s="30" t="s">
        <v>19</v>
      </c>
      <c r="C43" s="74">
        <f>C44</f>
        <v>530.4</v>
      </c>
      <c r="D43" s="74">
        <f>D44</f>
        <v>461.2</v>
      </c>
      <c r="E43" s="74">
        <f t="shared" si="0"/>
        <v>69.19999999999999</v>
      </c>
      <c r="F43" s="77">
        <f t="shared" si="1"/>
        <v>86.95324283559577</v>
      </c>
    </row>
    <row r="44" spans="1:6" ht="28.5" customHeight="1">
      <c r="A44" s="29" t="s">
        <v>22</v>
      </c>
      <c r="B44" s="12" t="s">
        <v>21</v>
      </c>
      <c r="C44" s="74">
        <v>530.4</v>
      </c>
      <c r="D44" s="74">
        <v>461.2</v>
      </c>
      <c r="E44" s="74">
        <f t="shared" si="0"/>
        <v>69.19999999999999</v>
      </c>
      <c r="F44" s="77">
        <f t="shared" si="1"/>
        <v>86.95324283559577</v>
      </c>
    </row>
    <row r="45" spans="1:6" ht="16.5" customHeight="1">
      <c r="A45" s="19" t="s">
        <v>70</v>
      </c>
      <c r="B45" s="8" t="s">
        <v>59</v>
      </c>
      <c r="C45" s="75">
        <f>C46</f>
        <v>1530</v>
      </c>
      <c r="D45" s="75">
        <f>D46</f>
        <v>1526.5</v>
      </c>
      <c r="E45" s="75">
        <f t="shared" si="0"/>
        <v>3.5</v>
      </c>
      <c r="F45" s="76">
        <f t="shared" si="1"/>
        <v>99.77124183006536</v>
      </c>
    </row>
    <row r="46" spans="1:6" ht="31.5" customHeight="1">
      <c r="A46" s="20" t="s">
        <v>91</v>
      </c>
      <c r="B46" s="10" t="s">
        <v>92</v>
      </c>
      <c r="C46" s="74">
        <f>C47</f>
        <v>1530</v>
      </c>
      <c r="D46" s="74">
        <f>D47</f>
        <v>1526.5</v>
      </c>
      <c r="E46" s="74">
        <f t="shared" si="0"/>
        <v>3.5</v>
      </c>
      <c r="F46" s="77">
        <f t="shared" si="1"/>
        <v>99.77124183006536</v>
      </c>
    </row>
    <row r="47" spans="1:6" ht="48" customHeight="1">
      <c r="A47" s="20" t="s">
        <v>88</v>
      </c>
      <c r="B47" s="10" t="s">
        <v>53</v>
      </c>
      <c r="C47" s="74">
        <v>1530</v>
      </c>
      <c r="D47" s="74">
        <v>1526.5</v>
      </c>
      <c r="E47" s="74">
        <f t="shared" si="0"/>
        <v>3.5</v>
      </c>
      <c r="F47" s="77">
        <f t="shared" si="1"/>
        <v>99.77124183006536</v>
      </c>
    </row>
    <row r="48" spans="1:6" ht="31.5" customHeight="1">
      <c r="A48" s="19" t="s">
        <v>71</v>
      </c>
      <c r="B48" s="8" t="s">
        <v>72</v>
      </c>
      <c r="C48" s="75">
        <f>C49+C56</f>
        <v>23125</v>
      </c>
      <c r="D48" s="75">
        <f>D49+D56</f>
        <v>23459.899999999998</v>
      </c>
      <c r="E48" s="75">
        <f t="shared" si="0"/>
        <v>-334.8999999999978</v>
      </c>
      <c r="F48" s="76">
        <f t="shared" si="1"/>
        <v>101.4482162162162</v>
      </c>
    </row>
    <row r="49" spans="1:6" ht="78" customHeight="1">
      <c r="A49" s="20" t="s">
        <v>73</v>
      </c>
      <c r="B49" s="10" t="s">
        <v>106</v>
      </c>
      <c r="C49" s="74">
        <f>C50+C52+C54</f>
        <v>23025</v>
      </c>
      <c r="D49" s="74">
        <f>D50+D52+D54</f>
        <v>23349.199999999997</v>
      </c>
      <c r="E49" s="74">
        <f t="shared" si="0"/>
        <v>-324.1999999999971</v>
      </c>
      <c r="F49" s="77">
        <f t="shared" si="1"/>
        <v>101.40803474484255</v>
      </c>
    </row>
    <row r="50" spans="1:6" ht="44.25" customHeight="1">
      <c r="A50" s="20" t="s">
        <v>74</v>
      </c>
      <c r="B50" s="10" t="s">
        <v>102</v>
      </c>
      <c r="C50" s="74">
        <f>C51</f>
        <v>9450</v>
      </c>
      <c r="D50" s="74">
        <f>D51</f>
        <v>9436.8</v>
      </c>
      <c r="E50" s="74">
        <f t="shared" si="0"/>
        <v>13.200000000000728</v>
      </c>
      <c r="F50" s="77">
        <f t="shared" si="1"/>
        <v>99.86031746031745</v>
      </c>
    </row>
    <row r="51" spans="1:6" ht="60" customHeight="1">
      <c r="A51" s="32" t="s">
        <v>24</v>
      </c>
      <c r="B51" s="28" t="s">
        <v>23</v>
      </c>
      <c r="C51" s="74">
        <v>9450</v>
      </c>
      <c r="D51" s="74">
        <v>9436.8</v>
      </c>
      <c r="E51" s="74">
        <f t="shared" si="0"/>
        <v>13.200000000000728</v>
      </c>
      <c r="F51" s="77">
        <f t="shared" si="1"/>
        <v>99.86031746031745</v>
      </c>
    </row>
    <row r="52" spans="1:6" ht="60" customHeight="1">
      <c r="A52" s="64" t="s">
        <v>255</v>
      </c>
      <c r="B52" s="63" t="s">
        <v>258</v>
      </c>
      <c r="C52" s="74">
        <f>C53</f>
        <v>75</v>
      </c>
      <c r="D52" s="74">
        <f>D53</f>
        <v>78.4</v>
      </c>
      <c r="E52" s="74">
        <f t="shared" si="0"/>
        <v>-3.4000000000000057</v>
      </c>
      <c r="F52" s="77">
        <f t="shared" si="1"/>
        <v>104.53333333333335</v>
      </c>
    </row>
    <row r="53" spans="1:6" ht="62.25" customHeight="1">
      <c r="A53" s="64" t="s">
        <v>256</v>
      </c>
      <c r="B53" s="63" t="s">
        <v>257</v>
      </c>
      <c r="C53" s="74">
        <v>75</v>
      </c>
      <c r="D53" s="74">
        <v>78.4</v>
      </c>
      <c r="E53" s="74">
        <f t="shared" si="0"/>
        <v>-3.4000000000000057</v>
      </c>
      <c r="F53" s="77">
        <f t="shared" si="1"/>
        <v>104.53333333333335</v>
      </c>
    </row>
    <row r="54" spans="1:6" ht="29.25" customHeight="1">
      <c r="A54" s="20" t="s">
        <v>128</v>
      </c>
      <c r="B54" s="10" t="s">
        <v>129</v>
      </c>
      <c r="C54" s="74">
        <f>C55</f>
        <v>13500</v>
      </c>
      <c r="D54" s="74">
        <f>D55</f>
        <v>13834</v>
      </c>
      <c r="E54" s="74">
        <f t="shared" si="0"/>
        <v>-334</v>
      </c>
      <c r="F54" s="77">
        <f t="shared" si="1"/>
        <v>102.47407407407407</v>
      </c>
    </row>
    <row r="55" spans="1:6" ht="32.25" customHeight="1">
      <c r="A55" s="31" t="s">
        <v>26</v>
      </c>
      <c r="B55" s="33" t="s">
        <v>25</v>
      </c>
      <c r="C55" s="74">
        <v>13500</v>
      </c>
      <c r="D55" s="74">
        <v>13834</v>
      </c>
      <c r="E55" s="74">
        <f t="shared" si="0"/>
        <v>-334</v>
      </c>
      <c r="F55" s="77">
        <f t="shared" si="1"/>
        <v>102.47407407407407</v>
      </c>
    </row>
    <row r="56" spans="1:6" ht="63.75" customHeight="1">
      <c r="A56" s="51" t="s">
        <v>248</v>
      </c>
      <c r="B56" s="23" t="s">
        <v>249</v>
      </c>
      <c r="C56" s="74">
        <f>C57</f>
        <v>100</v>
      </c>
      <c r="D56" s="74">
        <f>D57</f>
        <v>110.7</v>
      </c>
      <c r="E56" s="74">
        <f t="shared" si="0"/>
        <v>-10.700000000000003</v>
      </c>
      <c r="F56" s="77">
        <f t="shared" si="1"/>
        <v>110.7</v>
      </c>
    </row>
    <row r="57" spans="1:6" ht="63" customHeight="1">
      <c r="A57" s="51" t="s">
        <v>250</v>
      </c>
      <c r="B57" s="23" t="s">
        <v>251</v>
      </c>
      <c r="C57" s="74">
        <f>C58</f>
        <v>100</v>
      </c>
      <c r="D57" s="74">
        <f>D58</f>
        <v>110.7</v>
      </c>
      <c r="E57" s="74">
        <f t="shared" si="0"/>
        <v>-10.700000000000003</v>
      </c>
      <c r="F57" s="77">
        <f t="shared" si="1"/>
        <v>110.7</v>
      </c>
    </row>
    <row r="58" spans="1:6" ht="63" customHeight="1">
      <c r="A58" s="51" t="s">
        <v>263</v>
      </c>
      <c r="B58" s="23" t="s">
        <v>252</v>
      </c>
      <c r="C58" s="74">
        <v>100</v>
      </c>
      <c r="D58" s="74">
        <v>110.7</v>
      </c>
      <c r="E58" s="74">
        <f t="shared" si="0"/>
        <v>-10.700000000000003</v>
      </c>
      <c r="F58" s="77">
        <f t="shared" si="1"/>
        <v>110.7</v>
      </c>
    </row>
    <row r="59" spans="1:6" ht="18.75" customHeight="1">
      <c r="A59" s="19" t="s">
        <v>75</v>
      </c>
      <c r="B59" s="8" t="s">
        <v>76</v>
      </c>
      <c r="C59" s="75">
        <f>C60</f>
        <v>1112.2</v>
      </c>
      <c r="D59" s="75">
        <f>D60</f>
        <v>1138.8</v>
      </c>
      <c r="E59" s="75">
        <f t="shared" si="0"/>
        <v>-26.59999999999991</v>
      </c>
      <c r="F59" s="76">
        <f t="shared" si="1"/>
        <v>102.39165617694658</v>
      </c>
    </row>
    <row r="60" spans="1:6" ht="18.75" customHeight="1">
      <c r="A60" s="20" t="s">
        <v>81</v>
      </c>
      <c r="B60" s="10" t="s">
        <v>82</v>
      </c>
      <c r="C60" s="74">
        <f>C61+C62+C63+C64</f>
        <v>1112.2</v>
      </c>
      <c r="D60" s="74">
        <f>D61+D62+D63+D64</f>
        <v>1138.8</v>
      </c>
      <c r="E60" s="74">
        <f t="shared" si="0"/>
        <v>-26.59999999999991</v>
      </c>
      <c r="F60" s="77">
        <f t="shared" si="1"/>
        <v>102.39165617694658</v>
      </c>
    </row>
    <row r="61" spans="1:6" ht="30">
      <c r="A61" s="20" t="s">
        <v>111</v>
      </c>
      <c r="B61" s="28" t="s">
        <v>28</v>
      </c>
      <c r="C61" s="74">
        <v>454.2</v>
      </c>
      <c r="D61" s="74">
        <v>513.9</v>
      </c>
      <c r="E61" s="74">
        <f t="shared" si="0"/>
        <v>-59.69999999999999</v>
      </c>
      <c r="F61" s="77">
        <f t="shared" si="1"/>
        <v>113.14398943196828</v>
      </c>
    </row>
    <row r="62" spans="1:6" ht="30">
      <c r="A62" s="20" t="s">
        <v>253</v>
      </c>
      <c r="B62" s="28" t="s">
        <v>259</v>
      </c>
      <c r="C62" s="74">
        <v>6.9</v>
      </c>
      <c r="D62" s="74">
        <v>6.9</v>
      </c>
      <c r="E62" s="74">
        <f t="shared" si="0"/>
        <v>0</v>
      </c>
      <c r="F62" s="77">
        <f t="shared" si="1"/>
        <v>100</v>
      </c>
    </row>
    <row r="63" spans="1:6" ht="15">
      <c r="A63" s="20" t="s">
        <v>112</v>
      </c>
      <c r="B63" s="28" t="s">
        <v>27</v>
      </c>
      <c r="C63" s="74">
        <v>20</v>
      </c>
      <c r="D63" s="74">
        <v>17.4</v>
      </c>
      <c r="E63" s="74">
        <f t="shared" si="0"/>
        <v>2.6000000000000014</v>
      </c>
      <c r="F63" s="77">
        <f t="shared" si="1"/>
        <v>86.99999999999999</v>
      </c>
    </row>
    <row r="64" spans="1:6" ht="15">
      <c r="A64" s="20" t="s">
        <v>113</v>
      </c>
      <c r="B64" s="28" t="s">
        <v>110</v>
      </c>
      <c r="C64" s="74">
        <v>631.1</v>
      </c>
      <c r="D64" s="74">
        <v>600.6</v>
      </c>
      <c r="E64" s="74">
        <f t="shared" si="0"/>
        <v>30.5</v>
      </c>
      <c r="F64" s="77">
        <f t="shared" si="1"/>
        <v>95.16716843606402</v>
      </c>
    </row>
    <row r="65" spans="1:8" s="34" customFormat="1" ht="30.75" customHeight="1">
      <c r="A65" s="19" t="s">
        <v>235</v>
      </c>
      <c r="B65" s="53" t="s">
        <v>236</v>
      </c>
      <c r="C65" s="75">
        <f aca="true" t="shared" si="2" ref="C65:D67">C66</f>
        <v>50</v>
      </c>
      <c r="D65" s="75">
        <f t="shared" si="2"/>
        <v>49.8</v>
      </c>
      <c r="E65" s="75">
        <f t="shared" si="0"/>
        <v>0.20000000000000284</v>
      </c>
      <c r="F65" s="76">
        <f t="shared" si="1"/>
        <v>99.6</v>
      </c>
      <c r="G65" s="46"/>
      <c r="H65" s="46"/>
    </row>
    <row r="66" spans="1:6" ht="15">
      <c r="A66" s="20" t="s">
        <v>237</v>
      </c>
      <c r="B66" s="28" t="s">
        <v>238</v>
      </c>
      <c r="C66" s="74">
        <f t="shared" si="2"/>
        <v>50</v>
      </c>
      <c r="D66" s="74">
        <f t="shared" si="2"/>
        <v>49.8</v>
      </c>
      <c r="E66" s="74">
        <f t="shared" si="0"/>
        <v>0.20000000000000284</v>
      </c>
      <c r="F66" s="77">
        <f t="shared" si="1"/>
        <v>99.6</v>
      </c>
    </row>
    <row r="67" spans="1:6" ht="15">
      <c r="A67" s="20" t="s">
        <v>239</v>
      </c>
      <c r="B67" s="28" t="s">
        <v>240</v>
      </c>
      <c r="C67" s="74">
        <f t="shared" si="2"/>
        <v>50</v>
      </c>
      <c r="D67" s="74">
        <f t="shared" si="2"/>
        <v>49.8</v>
      </c>
      <c r="E67" s="74">
        <f t="shared" si="0"/>
        <v>0.20000000000000284</v>
      </c>
      <c r="F67" s="77">
        <f t="shared" si="1"/>
        <v>99.6</v>
      </c>
    </row>
    <row r="68" spans="1:6" ht="15">
      <c r="A68" s="20" t="s">
        <v>241</v>
      </c>
      <c r="B68" s="28" t="s">
        <v>242</v>
      </c>
      <c r="C68" s="74">
        <v>50</v>
      </c>
      <c r="D68" s="74">
        <v>49.8</v>
      </c>
      <c r="E68" s="74">
        <f t="shared" si="0"/>
        <v>0.20000000000000284</v>
      </c>
      <c r="F68" s="77">
        <f t="shared" si="1"/>
        <v>99.6</v>
      </c>
    </row>
    <row r="69" spans="1:6" ht="28.5">
      <c r="A69" s="41" t="s">
        <v>120</v>
      </c>
      <c r="B69" s="47" t="s">
        <v>119</v>
      </c>
      <c r="C69" s="75">
        <f>C70+C73</f>
        <v>6605</v>
      </c>
      <c r="D69" s="75">
        <f>D70+D73</f>
        <v>6647.5</v>
      </c>
      <c r="E69" s="75">
        <f t="shared" si="0"/>
        <v>-42.5</v>
      </c>
      <c r="F69" s="76">
        <f t="shared" si="1"/>
        <v>100.6434519303558</v>
      </c>
    </row>
    <row r="70" spans="1:6" ht="63.75" customHeight="1">
      <c r="A70" s="27" t="s">
        <v>29</v>
      </c>
      <c r="B70" s="28" t="s">
        <v>30</v>
      </c>
      <c r="C70" s="74">
        <f>C71</f>
        <v>6600</v>
      </c>
      <c r="D70" s="74">
        <f>D71</f>
        <v>6641.5</v>
      </c>
      <c r="E70" s="74">
        <f t="shared" si="0"/>
        <v>-41.5</v>
      </c>
      <c r="F70" s="77">
        <f t="shared" si="1"/>
        <v>100.62878787878789</v>
      </c>
    </row>
    <row r="71" spans="1:7" ht="79.5" customHeight="1">
      <c r="A71" s="27" t="s">
        <v>31</v>
      </c>
      <c r="B71" s="28" t="s">
        <v>32</v>
      </c>
      <c r="C71" s="74">
        <f>C72</f>
        <v>6600</v>
      </c>
      <c r="D71" s="74">
        <f>D72</f>
        <v>6641.5</v>
      </c>
      <c r="E71" s="74">
        <f t="shared" si="0"/>
        <v>-41.5</v>
      </c>
      <c r="F71" s="77">
        <f t="shared" si="1"/>
        <v>100.62878787878789</v>
      </c>
      <c r="G71" s="45"/>
    </row>
    <row r="72" spans="1:7" ht="80.25" customHeight="1">
      <c r="A72" s="27" t="s">
        <v>33</v>
      </c>
      <c r="B72" s="28" t="s">
        <v>34</v>
      </c>
      <c r="C72" s="74">
        <v>6600</v>
      </c>
      <c r="D72" s="74">
        <v>6641.5</v>
      </c>
      <c r="E72" s="74">
        <f t="shared" si="0"/>
        <v>-41.5</v>
      </c>
      <c r="F72" s="77">
        <f t="shared" si="1"/>
        <v>100.62878787878789</v>
      </c>
      <c r="G72" s="45"/>
    </row>
    <row r="73" spans="1:7" ht="42" customHeight="1">
      <c r="A73" s="21" t="s">
        <v>130</v>
      </c>
      <c r="B73" s="28" t="s">
        <v>131</v>
      </c>
      <c r="C73" s="74">
        <f>C74</f>
        <v>5</v>
      </c>
      <c r="D73" s="74">
        <f>D74</f>
        <v>6</v>
      </c>
      <c r="E73" s="74">
        <f t="shared" si="0"/>
        <v>-1</v>
      </c>
      <c r="F73" s="77">
        <f t="shared" si="1"/>
        <v>120</v>
      </c>
      <c r="G73" s="45"/>
    </row>
    <row r="74" spans="1:6" ht="30">
      <c r="A74" s="21" t="s">
        <v>132</v>
      </c>
      <c r="B74" s="28" t="s">
        <v>133</v>
      </c>
      <c r="C74" s="74">
        <f>C75</f>
        <v>5</v>
      </c>
      <c r="D74" s="74">
        <f>D75</f>
        <v>6</v>
      </c>
      <c r="E74" s="74">
        <f t="shared" si="0"/>
        <v>-1</v>
      </c>
      <c r="F74" s="77">
        <f t="shared" si="1"/>
        <v>120</v>
      </c>
    </row>
    <row r="75" spans="1:6" ht="40.5" customHeight="1">
      <c r="A75" s="27" t="s">
        <v>35</v>
      </c>
      <c r="B75" s="28" t="s">
        <v>36</v>
      </c>
      <c r="C75" s="74">
        <v>5</v>
      </c>
      <c r="D75" s="74">
        <v>6</v>
      </c>
      <c r="E75" s="74">
        <f t="shared" si="0"/>
        <v>-1</v>
      </c>
      <c r="F75" s="77">
        <f t="shared" si="1"/>
        <v>120</v>
      </c>
    </row>
    <row r="76" spans="1:6" ht="19.5" customHeight="1">
      <c r="A76" s="19" t="s">
        <v>94</v>
      </c>
      <c r="B76" s="8" t="s">
        <v>95</v>
      </c>
      <c r="C76" s="75">
        <f>C77+C79+C80+C85+C86+C88+C90+C91+C92</f>
        <v>23460.1</v>
      </c>
      <c r="D76" s="75">
        <f>D77+D79+D80+D85+D86+D88+D90+D91+D92</f>
        <v>23667.5</v>
      </c>
      <c r="E76" s="75">
        <f t="shared" si="0"/>
        <v>-207.40000000000146</v>
      </c>
      <c r="F76" s="76">
        <f t="shared" si="1"/>
        <v>100.8840542026675</v>
      </c>
    </row>
    <row r="77" spans="1:8" s="34" customFormat="1" ht="28.5">
      <c r="A77" s="19" t="s">
        <v>98</v>
      </c>
      <c r="B77" s="8" t="s">
        <v>101</v>
      </c>
      <c r="C77" s="75">
        <f>C78</f>
        <v>64.3</v>
      </c>
      <c r="D77" s="75">
        <f>D78</f>
        <v>68.8</v>
      </c>
      <c r="E77" s="74">
        <f t="shared" si="0"/>
        <v>-4.5</v>
      </c>
      <c r="F77" s="77">
        <f t="shared" si="1"/>
        <v>106.99844479004665</v>
      </c>
      <c r="G77" s="46"/>
      <c r="H77" s="46"/>
    </row>
    <row r="78" spans="1:8" s="34" customFormat="1" ht="66" customHeight="1">
      <c r="A78" s="20" t="s">
        <v>104</v>
      </c>
      <c r="B78" s="52" t="s">
        <v>264</v>
      </c>
      <c r="C78" s="74">
        <v>64.3</v>
      </c>
      <c r="D78" s="74">
        <v>68.8</v>
      </c>
      <c r="E78" s="74">
        <f aca="true" t="shared" si="3" ref="E78:E143">C78-D78</f>
        <v>-4.5</v>
      </c>
      <c r="F78" s="77">
        <f aca="true" t="shared" si="4" ref="F78:F143">D78/C78*100</f>
        <v>106.99844479004665</v>
      </c>
      <c r="G78" s="46"/>
      <c r="H78" s="46"/>
    </row>
    <row r="79" spans="1:6" ht="57" customHeight="1">
      <c r="A79" s="20" t="s">
        <v>99</v>
      </c>
      <c r="B79" s="26" t="s">
        <v>37</v>
      </c>
      <c r="C79" s="74">
        <v>10</v>
      </c>
      <c r="D79" s="74">
        <v>10</v>
      </c>
      <c r="E79" s="74">
        <f t="shared" si="3"/>
        <v>0</v>
      </c>
      <c r="F79" s="77">
        <f t="shared" si="4"/>
        <v>100</v>
      </c>
    </row>
    <row r="80" spans="1:6" ht="84.75" customHeight="1">
      <c r="A80" s="19" t="s">
        <v>124</v>
      </c>
      <c r="B80" s="25" t="s">
        <v>38</v>
      </c>
      <c r="C80" s="75">
        <f>C81+C82+C83</f>
        <v>130</v>
      </c>
      <c r="D80" s="75">
        <f>D81+D82+D83</f>
        <v>129.5</v>
      </c>
      <c r="E80" s="75">
        <f t="shared" si="3"/>
        <v>0.5</v>
      </c>
      <c r="F80" s="76">
        <f t="shared" si="4"/>
        <v>99.61538461538461</v>
      </c>
    </row>
    <row r="81" spans="1:6" ht="33.75" customHeight="1">
      <c r="A81" s="20" t="s">
        <v>100</v>
      </c>
      <c r="B81" s="35" t="s">
        <v>39</v>
      </c>
      <c r="C81" s="74">
        <v>20</v>
      </c>
      <c r="D81" s="74">
        <v>19.5</v>
      </c>
      <c r="E81" s="74">
        <f t="shared" si="3"/>
        <v>0.5</v>
      </c>
      <c r="F81" s="77">
        <f t="shared" si="4"/>
        <v>97.5</v>
      </c>
    </row>
    <row r="82" spans="1:6" ht="30.75" customHeight="1">
      <c r="A82" s="36" t="s">
        <v>8</v>
      </c>
      <c r="B82" s="12" t="s">
        <v>9</v>
      </c>
      <c r="C82" s="74">
        <v>100</v>
      </c>
      <c r="D82" s="74">
        <v>100</v>
      </c>
      <c r="E82" s="74">
        <f t="shared" si="3"/>
        <v>0</v>
      </c>
      <c r="F82" s="77">
        <f t="shared" si="4"/>
        <v>100</v>
      </c>
    </row>
    <row r="83" spans="1:6" ht="22.5" customHeight="1">
      <c r="A83" s="36" t="s">
        <v>153</v>
      </c>
      <c r="B83" s="12" t="s">
        <v>154</v>
      </c>
      <c r="C83" s="74">
        <f>C84</f>
        <v>10</v>
      </c>
      <c r="D83" s="74">
        <f>D84</f>
        <v>10</v>
      </c>
      <c r="E83" s="74">
        <f t="shared" si="3"/>
        <v>0</v>
      </c>
      <c r="F83" s="77">
        <f t="shared" si="4"/>
        <v>100</v>
      </c>
    </row>
    <row r="84" spans="1:7" ht="44.25" customHeight="1">
      <c r="A84" s="37" t="s">
        <v>146</v>
      </c>
      <c r="B84" s="48" t="s">
        <v>147</v>
      </c>
      <c r="C84" s="74">
        <v>10</v>
      </c>
      <c r="D84" s="74">
        <v>10</v>
      </c>
      <c r="E84" s="74">
        <f t="shared" si="3"/>
        <v>0</v>
      </c>
      <c r="F84" s="77">
        <f t="shared" si="4"/>
        <v>100</v>
      </c>
      <c r="G84" s="45"/>
    </row>
    <row r="85" spans="1:6" ht="45" customHeight="1">
      <c r="A85" s="20" t="s">
        <v>52</v>
      </c>
      <c r="B85" s="12" t="s">
        <v>46</v>
      </c>
      <c r="C85" s="74">
        <v>250</v>
      </c>
      <c r="D85" s="74">
        <v>243.9</v>
      </c>
      <c r="E85" s="74">
        <f t="shared" si="3"/>
        <v>6.099999999999994</v>
      </c>
      <c r="F85" s="77">
        <f t="shared" si="4"/>
        <v>97.56</v>
      </c>
    </row>
    <row r="86" spans="1:6" ht="55.5" customHeight="1">
      <c r="A86" s="20" t="s">
        <v>150</v>
      </c>
      <c r="B86" s="5" t="s">
        <v>151</v>
      </c>
      <c r="C86" s="74">
        <f>C87</f>
        <v>41</v>
      </c>
      <c r="D86" s="74">
        <f>D87</f>
        <v>53</v>
      </c>
      <c r="E86" s="74">
        <f t="shared" si="3"/>
        <v>-12</v>
      </c>
      <c r="F86" s="77">
        <f t="shared" si="4"/>
        <v>129.26829268292684</v>
      </c>
    </row>
    <row r="87" spans="1:6" ht="63" customHeight="1">
      <c r="A87" s="27" t="s">
        <v>40</v>
      </c>
      <c r="B87" s="35" t="s">
        <v>41</v>
      </c>
      <c r="C87" s="74">
        <v>41</v>
      </c>
      <c r="D87" s="74">
        <v>53</v>
      </c>
      <c r="E87" s="74">
        <f t="shared" si="3"/>
        <v>-12</v>
      </c>
      <c r="F87" s="77">
        <f t="shared" si="4"/>
        <v>129.26829268292684</v>
      </c>
    </row>
    <row r="88" spans="1:6" ht="23.25" customHeight="1">
      <c r="A88" s="27" t="s">
        <v>148</v>
      </c>
      <c r="B88" s="35" t="s">
        <v>149</v>
      </c>
      <c r="C88" s="74">
        <f>C89</f>
        <v>631.5</v>
      </c>
      <c r="D88" s="74">
        <f>D89</f>
        <v>631.5</v>
      </c>
      <c r="E88" s="74">
        <f t="shared" si="3"/>
        <v>0</v>
      </c>
      <c r="F88" s="77">
        <f t="shared" si="4"/>
        <v>100</v>
      </c>
    </row>
    <row r="89" spans="1:6" ht="30" customHeight="1">
      <c r="A89" s="27" t="s">
        <v>42</v>
      </c>
      <c r="B89" s="12" t="s">
        <v>43</v>
      </c>
      <c r="C89" s="74">
        <v>631.5</v>
      </c>
      <c r="D89" s="74">
        <v>631.5</v>
      </c>
      <c r="E89" s="74">
        <f t="shared" si="3"/>
        <v>0</v>
      </c>
      <c r="F89" s="77">
        <f t="shared" si="4"/>
        <v>100</v>
      </c>
    </row>
    <row r="90" spans="1:6" ht="57" customHeight="1">
      <c r="A90" s="32" t="s">
        <v>174</v>
      </c>
      <c r="B90" s="12" t="s">
        <v>10</v>
      </c>
      <c r="C90" s="74">
        <v>3.3</v>
      </c>
      <c r="D90" s="74">
        <v>13.3</v>
      </c>
      <c r="E90" s="74">
        <f t="shared" si="3"/>
        <v>-10</v>
      </c>
      <c r="F90" s="77">
        <f t="shared" si="4"/>
        <v>403.0303030303031</v>
      </c>
    </row>
    <row r="91" spans="1:6" ht="41.25" customHeight="1">
      <c r="A91" s="65" t="s">
        <v>254</v>
      </c>
      <c r="B91" s="12" t="s">
        <v>260</v>
      </c>
      <c r="C91" s="74">
        <v>30</v>
      </c>
      <c r="D91" s="74">
        <v>30</v>
      </c>
      <c r="E91" s="74">
        <f t="shared" si="3"/>
        <v>0</v>
      </c>
      <c r="F91" s="77">
        <f t="shared" si="4"/>
        <v>100</v>
      </c>
    </row>
    <row r="92" spans="1:6" ht="31.5" customHeight="1">
      <c r="A92" s="20" t="s">
        <v>54</v>
      </c>
      <c r="B92" s="10" t="s">
        <v>55</v>
      </c>
      <c r="C92" s="74">
        <f>C93</f>
        <v>22300</v>
      </c>
      <c r="D92" s="74">
        <f>D93</f>
        <v>22487.5</v>
      </c>
      <c r="E92" s="74">
        <f t="shared" si="3"/>
        <v>-187.5</v>
      </c>
      <c r="F92" s="77">
        <f t="shared" si="4"/>
        <v>100.8408071748879</v>
      </c>
    </row>
    <row r="93" spans="1:6" ht="32.25" customHeight="1">
      <c r="A93" s="27" t="s">
        <v>44</v>
      </c>
      <c r="B93" s="28" t="s">
        <v>45</v>
      </c>
      <c r="C93" s="74">
        <v>22300</v>
      </c>
      <c r="D93" s="74">
        <v>22487.5</v>
      </c>
      <c r="E93" s="74">
        <f t="shared" si="3"/>
        <v>-187.5</v>
      </c>
      <c r="F93" s="77">
        <f t="shared" si="4"/>
        <v>100.8408071748879</v>
      </c>
    </row>
    <row r="94" spans="1:6" ht="20.25" customHeight="1">
      <c r="A94" s="73" t="s">
        <v>279</v>
      </c>
      <c r="B94" s="73" t="s">
        <v>280</v>
      </c>
      <c r="C94" s="74"/>
      <c r="D94" s="75">
        <f>D95</f>
        <v>0.9</v>
      </c>
      <c r="E94" s="75">
        <f>E95</f>
        <v>-0.9</v>
      </c>
      <c r="F94" s="77"/>
    </row>
    <row r="95" spans="1:8" s="34" customFormat="1" ht="25.5" customHeight="1">
      <c r="A95" s="51" t="s">
        <v>281</v>
      </c>
      <c r="B95" s="51" t="s">
        <v>282</v>
      </c>
      <c r="C95" s="75"/>
      <c r="D95" s="74">
        <f>D96</f>
        <v>0.9</v>
      </c>
      <c r="E95" s="74">
        <f>E96</f>
        <v>-0.9</v>
      </c>
      <c r="F95" s="76"/>
      <c r="G95" s="46"/>
      <c r="H95" s="46"/>
    </row>
    <row r="96" spans="1:6" ht="21" customHeight="1">
      <c r="A96" s="51" t="s">
        <v>283</v>
      </c>
      <c r="B96" s="51" t="s">
        <v>284</v>
      </c>
      <c r="C96" s="74"/>
      <c r="D96" s="74">
        <v>0.9</v>
      </c>
      <c r="E96" s="74">
        <f t="shared" si="3"/>
        <v>-0.9</v>
      </c>
      <c r="F96" s="77"/>
    </row>
    <row r="97" spans="1:6" ht="20.25" customHeight="1">
      <c r="A97" s="19" t="s">
        <v>77</v>
      </c>
      <c r="B97" s="8" t="s">
        <v>89</v>
      </c>
      <c r="C97" s="75">
        <f>C98+C179</f>
        <v>451967.1</v>
      </c>
      <c r="D97" s="75">
        <f>D98+D182+D179</f>
        <v>428394.80000000005</v>
      </c>
      <c r="E97" s="75">
        <f t="shared" si="3"/>
        <v>23572.29999999993</v>
      </c>
      <c r="F97" s="76">
        <f t="shared" si="4"/>
        <v>94.78450975745803</v>
      </c>
    </row>
    <row r="98" spans="1:6" ht="28.5">
      <c r="A98" s="19" t="s">
        <v>90</v>
      </c>
      <c r="B98" s="8" t="s">
        <v>78</v>
      </c>
      <c r="C98" s="75">
        <f>C99+C108+C141+C166</f>
        <v>451964.69999999995</v>
      </c>
      <c r="D98" s="75">
        <f>D99+D108+D141+D166</f>
        <v>432204.7</v>
      </c>
      <c r="E98" s="75">
        <f t="shared" si="3"/>
        <v>19759.99999999994</v>
      </c>
      <c r="F98" s="76">
        <f t="shared" si="4"/>
        <v>95.62797714069264</v>
      </c>
    </row>
    <row r="99" spans="1:6" ht="15">
      <c r="A99" s="40" t="s">
        <v>177</v>
      </c>
      <c r="B99" s="8" t="s">
        <v>152</v>
      </c>
      <c r="C99" s="75">
        <f>C100+C106</f>
        <v>145928.5</v>
      </c>
      <c r="D99" s="75">
        <f>D100+D106</f>
        <v>145928.5</v>
      </c>
      <c r="E99" s="75">
        <f t="shared" si="3"/>
        <v>0</v>
      </c>
      <c r="F99" s="76">
        <f t="shared" si="4"/>
        <v>100</v>
      </c>
    </row>
    <row r="100" spans="1:6" ht="15">
      <c r="A100" s="37" t="s">
        <v>178</v>
      </c>
      <c r="B100" s="10" t="s">
        <v>56</v>
      </c>
      <c r="C100" s="74">
        <f>C101+C104</f>
        <v>140179</v>
      </c>
      <c r="D100" s="74">
        <f>D101+D104</f>
        <v>140179</v>
      </c>
      <c r="E100" s="74">
        <f t="shared" si="3"/>
        <v>0</v>
      </c>
      <c r="F100" s="77">
        <f t="shared" si="4"/>
        <v>100</v>
      </c>
    </row>
    <row r="101" spans="1:6" ht="36.75" customHeight="1">
      <c r="A101" s="37" t="s">
        <v>179</v>
      </c>
      <c r="B101" s="12" t="s">
        <v>48</v>
      </c>
      <c r="C101" s="74">
        <f>C103</f>
        <v>138591</v>
      </c>
      <c r="D101" s="74">
        <f>D103</f>
        <v>138591</v>
      </c>
      <c r="E101" s="74">
        <f t="shared" si="3"/>
        <v>0</v>
      </c>
      <c r="F101" s="77">
        <f t="shared" si="4"/>
        <v>100</v>
      </c>
    </row>
    <row r="102" spans="1:6" ht="15">
      <c r="A102" s="21"/>
      <c r="B102" s="10" t="s">
        <v>96</v>
      </c>
      <c r="C102" s="74"/>
      <c r="D102" s="74"/>
      <c r="E102" s="74"/>
      <c r="F102" s="77"/>
    </row>
    <row r="103" spans="1:6" ht="75" customHeight="1">
      <c r="A103" s="21"/>
      <c r="B103" s="10" t="s">
        <v>155</v>
      </c>
      <c r="C103" s="74">
        <f>138591</f>
        <v>138591</v>
      </c>
      <c r="D103" s="74">
        <f>138591</f>
        <v>138591</v>
      </c>
      <c r="E103" s="74">
        <f t="shared" si="3"/>
        <v>0</v>
      </c>
      <c r="F103" s="77">
        <f t="shared" si="4"/>
        <v>100</v>
      </c>
    </row>
    <row r="104" spans="1:6" ht="15">
      <c r="A104" s="37" t="s">
        <v>179</v>
      </c>
      <c r="B104" s="12" t="s">
        <v>1</v>
      </c>
      <c r="C104" s="74">
        <f>C105</f>
        <v>1588</v>
      </c>
      <c r="D104" s="74">
        <f>D105</f>
        <v>1588</v>
      </c>
      <c r="E104" s="74">
        <f t="shared" si="3"/>
        <v>0</v>
      </c>
      <c r="F104" s="77">
        <f t="shared" si="4"/>
        <v>100</v>
      </c>
    </row>
    <row r="105" spans="1:6" ht="81" customHeight="1">
      <c r="A105" s="27"/>
      <c r="B105" s="28" t="s">
        <v>156</v>
      </c>
      <c r="C105" s="74">
        <v>1588</v>
      </c>
      <c r="D105" s="74">
        <v>1588</v>
      </c>
      <c r="E105" s="74">
        <f t="shared" si="3"/>
        <v>0</v>
      </c>
      <c r="F105" s="77">
        <f t="shared" si="4"/>
        <v>100</v>
      </c>
    </row>
    <row r="106" spans="1:8" s="42" customFormat="1" ht="36" customHeight="1">
      <c r="A106" s="20" t="s">
        <v>203</v>
      </c>
      <c r="B106" s="10" t="s">
        <v>201</v>
      </c>
      <c r="C106" s="78">
        <f>C107</f>
        <v>5749.5</v>
      </c>
      <c r="D106" s="78">
        <f>D107</f>
        <v>5749.5</v>
      </c>
      <c r="E106" s="74">
        <f t="shared" si="3"/>
        <v>0</v>
      </c>
      <c r="F106" s="77">
        <f t="shared" si="4"/>
        <v>100</v>
      </c>
      <c r="G106" s="44"/>
      <c r="H106" s="44"/>
    </row>
    <row r="107" spans="1:8" s="42" customFormat="1" ht="33" customHeight="1">
      <c r="A107" s="39"/>
      <c r="B107" s="43" t="s">
        <v>202</v>
      </c>
      <c r="C107" s="78">
        <v>5749.5</v>
      </c>
      <c r="D107" s="78">
        <v>5749.5</v>
      </c>
      <c r="E107" s="74">
        <f t="shared" si="3"/>
        <v>0</v>
      </c>
      <c r="F107" s="77">
        <f t="shared" si="4"/>
        <v>100</v>
      </c>
      <c r="G107" s="44"/>
      <c r="H107" s="44"/>
    </row>
    <row r="108" spans="1:6" ht="28.5">
      <c r="A108" s="40" t="s">
        <v>180</v>
      </c>
      <c r="B108" s="8" t="s">
        <v>47</v>
      </c>
      <c r="C108" s="75">
        <f>C109+C113+C116+C119</f>
        <v>102534.89999999998</v>
      </c>
      <c r="D108" s="75">
        <f>D109+D113+D116+D119</f>
        <v>82864.70000000001</v>
      </c>
      <c r="E108" s="75">
        <f t="shared" si="3"/>
        <v>19670.199999999968</v>
      </c>
      <c r="F108" s="76">
        <f t="shared" si="4"/>
        <v>80.81609286204016</v>
      </c>
    </row>
    <row r="109" spans="1:6" ht="15">
      <c r="A109" s="37" t="s">
        <v>218</v>
      </c>
      <c r="B109" s="10" t="s">
        <v>219</v>
      </c>
      <c r="C109" s="74">
        <f>C110</f>
        <v>968.7</v>
      </c>
      <c r="D109" s="74">
        <f>D110</f>
        <v>968.7</v>
      </c>
      <c r="E109" s="74">
        <f t="shared" si="3"/>
        <v>0</v>
      </c>
      <c r="F109" s="77">
        <f t="shared" si="4"/>
        <v>100</v>
      </c>
    </row>
    <row r="110" spans="1:6" ht="30">
      <c r="A110" s="37" t="s">
        <v>220</v>
      </c>
      <c r="B110" s="10" t="s">
        <v>221</v>
      </c>
      <c r="C110" s="74">
        <f>C112</f>
        <v>968.7</v>
      </c>
      <c r="D110" s="74">
        <f>D112</f>
        <v>968.7</v>
      </c>
      <c r="E110" s="74">
        <f t="shared" si="3"/>
        <v>0</v>
      </c>
      <c r="F110" s="77">
        <f t="shared" si="4"/>
        <v>100</v>
      </c>
    </row>
    <row r="111" spans="1:6" ht="15">
      <c r="A111" s="37"/>
      <c r="B111" s="10" t="s">
        <v>96</v>
      </c>
      <c r="C111" s="74"/>
      <c r="D111" s="74"/>
      <c r="E111" s="74"/>
      <c r="F111" s="77"/>
    </row>
    <row r="112" spans="1:6" ht="30">
      <c r="A112" s="37"/>
      <c r="B112" s="50" t="s">
        <v>223</v>
      </c>
      <c r="C112" s="74">
        <f>1003.5-34.8</f>
        <v>968.7</v>
      </c>
      <c r="D112" s="74">
        <f>1003.5-34.8</f>
        <v>968.7</v>
      </c>
      <c r="E112" s="74">
        <f t="shared" si="3"/>
        <v>0</v>
      </c>
      <c r="F112" s="77">
        <f t="shared" si="4"/>
        <v>100</v>
      </c>
    </row>
    <row r="113" spans="1:6" ht="21" customHeight="1">
      <c r="A113" s="37" t="s">
        <v>212</v>
      </c>
      <c r="B113" s="10" t="s">
        <v>210</v>
      </c>
      <c r="C113" s="74">
        <f>C115</f>
        <v>2.3</v>
      </c>
      <c r="D113" s="74">
        <f>D115</f>
        <v>2.3</v>
      </c>
      <c r="E113" s="74">
        <f t="shared" si="3"/>
        <v>0</v>
      </c>
      <c r="F113" s="77">
        <f t="shared" si="4"/>
        <v>100</v>
      </c>
    </row>
    <row r="114" spans="1:6" ht="15">
      <c r="A114" s="37"/>
      <c r="B114" s="10" t="s">
        <v>96</v>
      </c>
      <c r="C114" s="75"/>
      <c r="D114" s="75"/>
      <c r="E114" s="74"/>
      <c r="F114" s="77"/>
    </row>
    <row r="115" spans="1:6" ht="66" customHeight="1">
      <c r="A115" s="37"/>
      <c r="B115" s="10" t="s">
        <v>200</v>
      </c>
      <c r="C115" s="74">
        <v>2.3</v>
      </c>
      <c r="D115" s="74">
        <v>2.3</v>
      </c>
      <c r="E115" s="74">
        <f t="shared" si="3"/>
        <v>0</v>
      </c>
      <c r="F115" s="77">
        <f t="shared" si="4"/>
        <v>100</v>
      </c>
    </row>
    <row r="116" spans="1:6" ht="45">
      <c r="A116" s="37" t="s">
        <v>213</v>
      </c>
      <c r="B116" s="10" t="s">
        <v>211</v>
      </c>
      <c r="C116" s="74">
        <f>C118</f>
        <v>2046.4</v>
      </c>
      <c r="D116" s="74">
        <f>D118</f>
        <v>2046.4</v>
      </c>
      <c r="E116" s="74">
        <f t="shared" si="3"/>
        <v>0</v>
      </c>
      <c r="F116" s="77">
        <f t="shared" si="4"/>
        <v>100</v>
      </c>
    </row>
    <row r="117" spans="1:6" ht="15">
      <c r="A117" s="37"/>
      <c r="B117" s="10" t="s">
        <v>96</v>
      </c>
      <c r="C117" s="75"/>
      <c r="D117" s="75"/>
      <c r="E117" s="74"/>
      <c r="F117" s="77"/>
    </row>
    <row r="118" spans="1:6" ht="105">
      <c r="A118" s="37"/>
      <c r="B118" s="50" t="s">
        <v>209</v>
      </c>
      <c r="C118" s="74">
        <v>2046.4</v>
      </c>
      <c r="D118" s="74">
        <v>2046.4</v>
      </c>
      <c r="E118" s="74">
        <f t="shared" si="3"/>
        <v>0</v>
      </c>
      <c r="F118" s="77">
        <f t="shared" si="4"/>
        <v>100</v>
      </c>
    </row>
    <row r="119" spans="1:6" ht="15">
      <c r="A119" s="37" t="s">
        <v>181</v>
      </c>
      <c r="B119" s="10" t="s">
        <v>79</v>
      </c>
      <c r="C119" s="74">
        <f>C120</f>
        <v>99517.49999999999</v>
      </c>
      <c r="D119" s="74">
        <f>D120</f>
        <v>79847.30000000002</v>
      </c>
      <c r="E119" s="74">
        <f t="shared" si="3"/>
        <v>19670.199999999968</v>
      </c>
      <c r="F119" s="77">
        <f t="shared" si="4"/>
        <v>80.23443113020326</v>
      </c>
    </row>
    <row r="120" spans="1:6" ht="15">
      <c r="A120" s="37" t="s">
        <v>182</v>
      </c>
      <c r="B120" s="28" t="s">
        <v>49</v>
      </c>
      <c r="C120" s="74">
        <f>SUM(C122:C140)</f>
        <v>99517.49999999999</v>
      </c>
      <c r="D120" s="74">
        <f>SUM(D122:D140)</f>
        <v>79847.30000000002</v>
      </c>
      <c r="E120" s="74">
        <f t="shared" si="3"/>
        <v>19670.199999999968</v>
      </c>
      <c r="F120" s="77">
        <f t="shared" si="4"/>
        <v>80.23443113020326</v>
      </c>
    </row>
    <row r="121" spans="1:6" ht="15">
      <c r="A121" s="21"/>
      <c r="B121" s="10" t="s">
        <v>80</v>
      </c>
      <c r="C121" s="74"/>
      <c r="D121" s="74"/>
      <c r="E121" s="74"/>
      <c r="F121" s="77"/>
    </row>
    <row r="122" spans="1:6" ht="123" customHeight="1">
      <c r="A122" s="21"/>
      <c r="B122" s="10" t="s">
        <v>291</v>
      </c>
      <c r="C122" s="74">
        <v>61113</v>
      </c>
      <c r="D122" s="74">
        <v>61113</v>
      </c>
      <c r="E122" s="74">
        <f t="shared" si="3"/>
        <v>0</v>
      </c>
      <c r="F122" s="77">
        <f t="shared" si="4"/>
        <v>100</v>
      </c>
    </row>
    <row r="123" spans="1:6" ht="75" customHeight="1">
      <c r="A123" s="21"/>
      <c r="B123" s="10" t="s">
        <v>158</v>
      </c>
      <c r="C123" s="74">
        <v>2736.1</v>
      </c>
      <c r="D123" s="74">
        <v>2726.9</v>
      </c>
      <c r="E123" s="74">
        <f t="shared" si="3"/>
        <v>9.199999999999818</v>
      </c>
      <c r="F123" s="77">
        <f t="shared" si="4"/>
        <v>99.66375497971566</v>
      </c>
    </row>
    <row r="124" spans="1:6" ht="60" customHeight="1">
      <c r="A124" s="21"/>
      <c r="B124" s="12" t="s">
        <v>175</v>
      </c>
      <c r="C124" s="74">
        <v>103.6</v>
      </c>
      <c r="D124" s="74"/>
      <c r="E124" s="74">
        <f t="shared" si="3"/>
        <v>103.6</v>
      </c>
      <c r="F124" s="77">
        <f t="shared" si="4"/>
        <v>0</v>
      </c>
    </row>
    <row r="125" spans="1:6" ht="60" customHeight="1">
      <c r="A125" s="21"/>
      <c r="B125" s="12" t="s">
        <v>200</v>
      </c>
      <c r="C125" s="74">
        <v>0.3</v>
      </c>
      <c r="D125" s="74">
        <v>0.3</v>
      </c>
      <c r="E125" s="74">
        <f t="shared" si="3"/>
        <v>0</v>
      </c>
      <c r="F125" s="77">
        <f t="shared" si="4"/>
        <v>100</v>
      </c>
    </row>
    <row r="126" spans="1:6" ht="66" customHeight="1">
      <c r="A126" s="21"/>
      <c r="B126" s="11" t="s">
        <v>157</v>
      </c>
      <c r="C126" s="74">
        <f>1000-8.2</f>
        <v>991.8</v>
      </c>
      <c r="D126" s="74"/>
      <c r="E126" s="74">
        <f t="shared" si="3"/>
        <v>991.8</v>
      </c>
      <c r="F126" s="77">
        <f t="shared" si="4"/>
        <v>0</v>
      </c>
    </row>
    <row r="127" spans="1:6" ht="76.5" customHeight="1">
      <c r="A127" s="21"/>
      <c r="B127" s="49" t="s">
        <v>159</v>
      </c>
      <c r="C127" s="74">
        <f>1324.3+149.9</f>
        <v>1474.2</v>
      </c>
      <c r="D127" s="74">
        <v>1324.3</v>
      </c>
      <c r="E127" s="74">
        <f t="shared" si="3"/>
        <v>149.9000000000001</v>
      </c>
      <c r="F127" s="77">
        <f t="shared" si="4"/>
        <v>89.83177316510648</v>
      </c>
    </row>
    <row r="128" spans="1:6" ht="63.75" customHeight="1">
      <c r="A128" s="21"/>
      <c r="B128" s="49" t="s">
        <v>160</v>
      </c>
      <c r="C128" s="74">
        <v>2395</v>
      </c>
      <c r="D128" s="74"/>
      <c r="E128" s="74">
        <f t="shared" si="3"/>
        <v>2395</v>
      </c>
      <c r="F128" s="77">
        <f t="shared" si="4"/>
        <v>0</v>
      </c>
    </row>
    <row r="129" spans="1:6" ht="76.5" customHeight="1">
      <c r="A129" s="21"/>
      <c r="B129" s="49" t="s">
        <v>161</v>
      </c>
      <c r="C129" s="74">
        <f>404+55</f>
        <v>459</v>
      </c>
      <c r="D129" s="74">
        <v>271.3</v>
      </c>
      <c r="E129" s="74">
        <f t="shared" si="3"/>
        <v>187.7</v>
      </c>
      <c r="F129" s="77">
        <f t="shared" si="4"/>
        <v>59.10675381263617</v>
      </c>
    </row>
    <row r="130" spans="1:6" ht="99" customHeight="1">
      <c r="A130" s="21"/>
      <c r="B130" s="49" t="s">
        <v>244</v>
      </c>
      <c r="C130" s="74">
        <f>510.9+286</f>
        <v>796.9</v>
      </c>
      <c r="D130" s="74">
        <v>499</v>
      </c>
      <c r="E130" s="74">
        <f t="shared" si="3"/>
        <v>297.9</v>
      </c>
      <c r="F130" s="77">
        <f t="shared" si="4"/>
        <v>62.617643368051205</v>
      </c>
    </row>
    <row r="131" spans="1:6" ht="107.25" customHeight="1">
      <c r="A131" s="21"/>
      <c r="B131" s="49" t="s">
        <v>204</v>
      </c>
      <c r="C131" s="74">
        <v>4602.9</v>
      </c>
      <c r="D131" s="74">
        <v>740.9</v>
      </c>
      <c r="E131" s="74">
        <f t="shared" si="3"/>
        <v>3861.9999999999995</v>
      </c>
      <c r="F131" s="77">
        <f t="shared" si="4"/>
        <v>16.096374025071153</v>
      </c>
    </row>
    <row r="132" spans="1:6" ht="90" customHeight="1">
      <c r="A132" s="21"/>
      <c r="B132" s="49" t="s">
        <v>207</v>
      </c>
      <c r="C132" s="74">
        <v>20000</v>
      </c>
      <c r="D132" s="74">
        <v>11406</v>
      </c>
      <c r="E132" s="74">
        <f t="shared" si="3"/>
        <v>8594</v>
      </c>
      <c r="F132" s="77">
        <f t="shared" si="4"/>
        <v>57.03</v>
      </c>
    </row>
    <row r="133" spans="1:6" ht="74.25" customHeight="1">
      <c r="A133" s="21"/>
      <c r="B133" s="49" t="s">
        <v>208</v>
      </c>
      <c r="C133" s="74">
        <v>166.7</v>
      </c>
      <c r="D133" s="74"/>
      <c r="E133" s="74">
        <f t="shared" si="3"/>
        <v>166.7</v>
      </c>
      <c r="F133" s="77">
        <f t="shared" si="4"/>
        <v>0</v>
      </c>
    </row>
    <row r="134" spans="1:6" ht="91.5" customHeight="1">
      <c r="A134" s="21"/>
      <c r="B134" s="49" t="s">
        <v>209</v>
      </c>
      <c r="C134" s="74">
        <v>279.1</v>
      </c>
      <c r="D134" s="74">
        <v>279.1</v>
      </c>
      <c r="E134" s="74">
        <f t="shared" si="3"/>
        <v>0</v>
      </c>
      <c r="F134" s="77">
        <f t="shared" si="4"/>
        <v>100</v>
      </c>
    </row>
    <row r="135" spans="1:6" ht="81" customHeight="1">
      <c r="A135" s="21"/>
      <c r="B135" s="49" t="s">
        <v>198</v>
      </c>
      <c r="C135" s="74">
        <v>1000</v>
      </c>
      <c r="D135" s="74"/>
      <c r="E135" s="74">
        <f t="shared" si="3"/>
        <v>1000</v>
      </c>
      <c r="F135" s="77">
        <f t="shared" si="4"/>
        <v>0</v>
      </c>
    </row>
    <row r="136" spans="1:6" ht="89.25" customHeight="1">
      <c r="A136" s="21"/>
      <c r="B136" s="50" t="s">
        <v>225</v>
      </c>
      <c r="C136" s="74">
        <v>1200</v>
      </c>
      <c r="D136" s="74">
        <v>1200</v>
      </c>
      <c r="E136" s="74">
        <f t="shared" si="3"/>
        <v>0</v>
      </c>
      <c r="F136" s="77">
        <f t="shared" si="4"/>
        <v>100</v>
      </c>
    </row>
    <row r="137" spans="1:6" ht="68.25" customHeight="1">
      <c r="A137" s="21"/>
      <c r="B137" s="50" t="s">
        <v>222</v>
      </c>
      <c r="C137" s="74">
        <f>128.3+34.8</f>
        <v>163.10000000000002</v>
      </c>
      <c r="D137" s="74">
        <f>128.3+34.8</f>
        <v>163.10000000000002</v>
      </c>
      <c r="E137" s="74">
        <f t="shared" si="3"/>
        <v>0</v>
      </c>
      <c r="F137" s="77">
        <f t="shared" si="4"/>
        <v>100</v>
      </c>
    </row>
    <row r="138" spans="1:6" ht="116.25" customHeight="1">
      <c r="A138" s="21"/>
      <c r="B138" s="50" t="s">
        <v>224</v>
      </c>
      <c r="C138" s="74">
        <v>50</v>
      </c>
      <c r="D138" s="74">
        <v>50</v>
      </c>
      <c r="E138" s="74">
        <f t="shared" si="3"/>
        <v>0</v>
      </c>
      <c r="F138" s="77">
        <f t="shared" si="4"/>
        <v>100</v>
      </c>
    </row>
    <row r="139" spans="1:6" ht="112.5" customHeight="1">
      <c r="A139" s="21"/>
      <c r="B139" s="50" t="s">
        <v>226</v>
      </c>
      <c r="C139" s="74">
        <v>73.4</v>
      </c>
      <c r="D139" s="74">
        <v>73.4</v>
      </c>
      <c r="E139" s="74">
        <f t="shared" si="3"/>
        <v>0</v>
      </c>
      <c r="F139" s="77">
        <f t="shared" si="4"/>
        <v>100</v>
      </c>
    </row>
    <row r="140" spans="1:6" ht="102" customHeight="1">
      <c r="A140" s="21"/>
      <c r="B140" s="50" t="s">
        <v>269</v>
      </c>
      <c r="C140" s="74">
        <v>1912.4</v>
      </c>
      <c r="D140" s="74"/>
      <c r="E140" s="74">
        <f t="shared" si="3"/>
        <v>1912.4</v>
      </c>
      <c r="F140" s="77">
        <f t="shared" si="4"/>
        <v>0</v>
      </c>
    </row>
    <row r="141" spans="1:6" ht="15">
      <c r="A141" s="40" t="s">
        <v>183</v>
      </c>
      <c r="B141" s="8" t="s">
        <v>176</v>
      </c>
      <c r="C141" s="75">
        <f>C142+C158+C160+C163</f>
        <v>184657.5</v>
      </c>
      <c r="D141" s="75">
        <f>D142+D158+D160+D163</f>
        <v>184567.7</v>
      </c>
      <c r="E141" s="75">
        <f t="shared" si="3"/>
        <v>89.79999999998836</v>
      </c>
      <c r="F141" s="76">
        <f t="shared" si="4"/>
        <v>99.95136942718277</v>
      </c>
    </row>
    <row r="142" spans="1:6" ht="30">
      <c r="A142" s="37" t="s">
        <v>184</v>
      </c>
      <c r="B142" s="10" t="s">
        <v>97</v>
      </c>
      <c r="C142" s="74">
        <f>C143</f>
        <v>182858.9</v>
      </c>
      <c r="D142" s="74">
        <f>D143</f>
        <v>182769.1</v>
      </c>
      <c r="E142" s="74">
        <f t="shared" si="3"/>
        <v>89.79999999998836</v>
      </c>
      <c r="F142" s="77">
        <f t="shared" si="4"/>
        <v>99.95089109690586</v>
      </c>
    </row>
    <row r="143" spans="1:6" ht="30">
      <c r="A143" s="37" t="s">
        <v>185</v>
      </c>
      <c r="B143" s="28" t="s">
        <v>50</v>
      </c>
      <c r="C143" s="74">
        <f>C145+C146+C147+C148+C149+C150+C153+C154+C155+C156+C157</f>
        <v>182858.9</v>
      </c>
      <c r="D143" s="74">
        <f>D145+D146+D147+D148+D149+D150+D153+D154+D155+D156+D157</f>
        <v>182769.1</v>
      </c>
      <c r="E143" s="74">
        <f t="shared" si="3"/>
        <v>89.79999999998836</v>
      </c>
      <c r="F143" s="77">
        <f t="shared" si="4"/>
        <v>99.95089109690586</v>
      </c>
    </row>
    <row r="144" spans="1:6" ht="15">
      <c r="A144" s="20"/>
      <c r="B144" s="10" t="s">
        <v>96</v>
      </c>
      <c r="C144" s="74"/>
      <c r="D144" s="74"/>
      <c r="E144" s="74"/>
      <c r="F144" s="77"/>
    </row>
    <row r="145" spans="1:6" ht="92.25" customHeight="1">
      <c r="A145" s="20"/>
      <c r="B145" s="12" t="s">
        <v>165</v>
      </c>
      <c r="C145" s="74">
        <f>2086.4-180</f>
        <v>1906.4</v>
      </c>
      <c r="D145" s="74">
        <v>1816.6</v>
      </c>
      <c r="E145" s="74">
        <f aca="true" t="shared" si="5" ref="E145:E185">C145-D145</f>
        <v>89.80000000000018</v>
      </c>
      <c r="F145" s="77">
        <f aca="true" t="shared" si="6" ref="F145:F185">D145/C145*100</f>
        <v>95.28955098615191</v>
      </c>
    </row>
    <row r="146" spans="1:6" ht="91.5" customHeight="1">
      <c r="A146" s="20"/>
      <c r="B146" s="10" t="s">
        <v>168</v>
      </c>
      <c r="C146" s="74">
        <f>1406.5-2</f>
        <v>1404.5</v>
      </c>
      <c r="D146" s="74">
        <f>1406.5-2</f>
        <v>1404.5</v>
      </c>
      <c r="E146" s="74">
        <f t="shared" si="5"/>
        <v>0</v>
      </c>
      <c r="F146" s="77">
        <f t="shared" si="6"/>
        <v>100</v>
      </c>
    </row>
    <row r="147" spans="1:6" ht="110.25" customHeight="1">
      <c r="A147" s="20"/>
      <c r="B147" s="10" t="s">
        <v>173</v>
      </c>
      <c r="C147" s="74">
        <v>5300.4</v>
      </c>
      <c r="D147" s="74">
        <v>5300.4</v>
      </c>
      <c r="E147" s="74">
        <f t="shared" si="5"/>
        <v>0</v>
      </c>
      <c r="F147" s="77">
        <f t="shared" si="6"/>
        <v>100</v>
      </c>
    </row>
    <row r="148" spans="1:6" ht="96" customHeight="1">
      <c r="A148" s="20"/>
      <c r="B148" s="11" t="s">
        <v>166</v>
      </c>
      <c r="C148" s="74">
        <v>1752.9</v>
      </c>
      <c r="D148" s="74">
        <v>1752.9</v>
      </c>
      <c r="E148" s="74">
        <f t="shared" si="5"/>
        <v>0</v>
      </c>
      <c r="F148" s="77">
        <f t="shared" si="6"/>
        <v>100</v>
      </c>
    </row>
    <row r="149" spans="1:6" ht="89.25" customHeight="1">
      <c r="A149" s="20"/>
      <c r="B149" s="12" t="s">
        <v>164</v>
      </c>
      <c r="C149" s="74">
        <f>109547.8-706.8</f>
        <v>108841</v>
      </c>
      <c r="D149" s="74">
        <f>109547.8-706.8</f>
        <v>108841</v>
      </c>
      <c r="E149" s="74">
        <f t="shared" si="5"/>
        <v>0</v>
      </c>
      <c r="F149" s="77">
        <f t="shared" si="6"/>
        <v>100</v>
      </c>
    </row>
    <row r="150" spans="1:6" ht="45">
      <c r="A150" s="20"/>
      <c r="B150" s="10" t="s">
        <v>169</v>
      </c>
      <c r="C150" s="74">
        <f>C151+C152</f>
        <v>2980</v>
      </c>
      <c r="D150" s="74">
        <f>D151+D152</f>
        <v>2980</v>
      </c>
      <c r="E150" s="74">
        <f t="shared" si="5"/>
        <v>0</v>
      </c>
      <c r="F150" s="77">
        <f t="shared" si="6"/>
        <v>100</v>
      </c>
    </row>
    <row r="151" spans="1:6" ht="108" customHeight="1">
      <c r="A151" s="20"/>
      <c r="B151" s="10" t="s">
        <v>2</v>
      </c>
      <c r="C151" s="74">
        <f>2325-5.8</f>
        <v>2319.2</v>
      </c>
      <c r="D151" s="74">
        <f>2325-5.8</f>
        <v>2319.2</v>
      </c>
      <c r="E151" s="74">
        <f t="shared" si="5"/>
        <v>0</v>
      </c>
      <c r="F151" s="77">
        <f t="shared" si="6"/>
        <v>100</v>
      </c>
    </row>
    <row r="152" spans="1:6" ht="134.25" customHeight="1">
      <c r="A152" s="20"/>
      <c r="B152" s="10" t="s">
        <v>170</v>
      </c>
      <c r="C152" s="74">
        <v>660.8</v>
      </c>
      <c r="D152" s="74">
        <v>660.8</v>
      </c>
      <c r="E152" s="74">
        <f t="shared" si="5"/>
        <v>0</v>
      </c>
      <c r="F152" s="77">
        <f t="shared" si="6"/>
        <v>100</v>
      </c>
    </row>
    <row r="153" spans="1:6" ht="83.25" customHeight="1">
      <c r="A153" s="20"/>
      <c r="B153" s="10" t="s">
        <v>205</v>
      </c>
      <c r="C153" s="74">
        <f>1027.3-158</f>
        <v>869.3</v>
      </c>
      <c r="D153" s="74">
        <f>1027.3-158</f>
        <v>869.3</v>
      </c>
      <c r="E153" s="74">
        <f t="shared" si="5"/>
        <v>0</v>
      </c>
      <c r="F153" s="77">
        <f t="shared" si="6"/>
        <v>100</v>
      </c>
    </row>
    <row r="154" spans="1:6" ht="77.25" customHeight="1">
      <c r="A154" s="20"/>
      <c r="B154" s="10" t="s">
        <v>171</v>
      </c>
      <c r="C154" s="74">
        <f>49835.5+5610+706.8</f>
        <v>56152.3</v>
      </c>
      <c r="D154" s="74">
        <f>49835.5+5610+706.8</f>
        <v>56152.3</v>
      </c>
      <c r="E154" s="74">
        <f t="shared" si="5"/>
        <v>0</v>
      </c>
      <c r="F154" s="77">
        <f t="shared" si="6"/>
        <v>100</v>
      </c>
    </row>
    <row r="155" spans="1:6" ht="114" customHeight="1">
      <c r="A155" s="20"/>
      <c r="B155" s="10" t="s">
        <v>163</v>
      </c>
      <c r="C155" s="74">
        <v>1150.5</v>
      </c>
      <c r="D155" s="74">
        <v>1150.5</v>
      </c>
      <c r="E155" s="74">
        <f t="shared" si="5"/>
        <v>0</v>
      </c>
      <c r="F155" s="77">
        <f t="shared" si="6"/>
        <v>100</v>
      </c>
    </row>
    <row r="156" spans="1:6" ht="108.75" customHeight="1">
      <c r="A156" s="20"/>
      <c r="B156" s="10" t="s">
        <v>167</v>
      </c>
      <c r="C156" s="74">
        <v>421.6</v>
      </c>
      <c r="D156" s="74">
        <v>421.6</v>
      </c>
      <c r="E156" s="74">
        <f t="shared" si="5"/>
        <v>0</v>
      </c>
      <c r="F156" s="77">
        <f t="shared" si="6"/>
        <v>100</v>
      </c>
    </row>
    <row r="157" spans="1:6" ht="38.25" customHeight="1">
      <c r="A157" s="20"/>
      <c r="B157" s="10" t="s">
        <v>199</v>
      </c>
      <c r="C157" s="74">
        <v>2080</v>
      </c>
      <c r="D157" s="74">
        <v>2080</v>
      </c>
      <c r="E157" s="74">
        <f t="shared" si="5"/>
        <v>0</v>
      </c>
      <c r="F157" s="77">
        <f t="shared" si="6"/>
        <v>100</v>
      </c>
    </row>
    <row r="158" spans="1:6" ht="51.75" customHeight="1">
      <c r="A158" s="20" t="s">
        <v>227</v>
      </c>
      <c r="B158" s="10" t="s">
        <v>230</v>
      </c>
      <c r="C158" s="74">
        <f>C159</f>
        <v>32.4</v>
      </c>
      <c r="D158" s="74">
        <f>D159</f>
        <v>32.4</v>
      </c>
      <c r="E158" s="74">
        <f t="shared" si="5"/>
        <v>0</v>
      </c>
      <c r="F158" s="77">
        <f t="shared" si="6"/>
        <v>100</v>
      </c>
    </row>
    <row r="159" spans="1:6" ht="44.25" customHeight="1">
      <c r="A159" s="20" t="s">
        <v>228</v>
      </c>
      <c r="B159" s="10" t="s">
        <v>229</v>
      </c>
      <c r="C159" s="74">
        <v>32.4</v>
      </c>
      <c r="D159" s="74">
        <v>32.4</v>
      </c>
      <c r="E159" s="74">
        <f t="shared" si="5"/>
        <v>0</v>
      </c>
      <c r="F159" s="77">
        <f t="shared" si="6"/>
        <v>100</v>
      </c>
    </row>
    <row r="160" spans="1:6" ht="35.25" customHeight="1">
      <c r="A160" s="37" t="s">
        <v>186</v>
      </c>
      <c r="B160" s="25" t="s">
        <v>126</v>
      </c>
      <c r="C160" s="74">
        <f>C161</f>
        <v>375.5</v>
      </c>
      <c r="D160" s="74">
        <f>D161</f>
        <v>375.5</v>
      </c>
      <c r="E160" s="74">
        <f t="shared" si="5"/>
        <v>0</v>
      </c>
      <c r="F160" s="77">
        <f t="shared" si="6"/>
        <v>100</v>
      </c>
    </row>
    <row r="161" spans="1:6" ht="53.25" customHeight="1">
      <c r="A161" s="37" t="s">
        <v>187</v>
      </c>
      <c r="B161" s="25" t="s">
        <v>5</v>
      </c>
      <c r="C161" s="74">
        <f>C162</f>
        <v>375.5</v>
      </c>
      <c r="D161" s="74">
        <f>D162</f>
        <v>375.5</v>
      </c>
      <c r="E161" s="74">
        <f t="shared" si="5"/>
        <v>0</v>
      </c>
      <c r="F161" s="77">
        <f t="shared" si="6"/>
        <v>100</v>
      </c>
    </row>
    <row r="162" spans="1:6" ht="45" customHeight="1">
      <c r="A162" s="27"/>
      <c r="B162" s="25" t="s">
        <v>162</v>
      </c>
      <c r="C162" s="74">
        <v>375.5</v>
      </c>
      <c r="D162" s="74">
        <v>375.5</v>
      </c>
      <c r="E162" s="74">
        <f t="shared" si="5"/>
        <v>0</v>
      </c>
      <c r="F162" s="77">
        <f t="shared" si="6"/>
        <v>100</v>
      </c>
    </row>
    <row r="163" spans="1:6" ht="29.25" customHeight="1">
      <c r="A163" s="37" t="s">
        <v>188</v>
      </c>
      <c r="B163" s="25" t="s">
        <v>127</v>
      </c>
      <c r="C163" s="74">
        <f>C164</f>
        <v>1390.7</v>
      </c>
      <c r="D163" s="74">
        <f>D164</f>
        <v>1390.7</v>
      </c>
      <c r="E163" s="74">
        <f t="shared" si="5"/>
        <v>0</v>
      </c>
      <c r="F163" s="77">
        <f t="shared" si="6"/>
        <v>100</v>
      </c>
    </row>
    <row r="164" spans="1:6" ht="33.75" customHeight="1">
      <c r="A164" s="37" t="s">
        <v>189</v>
      </c>
      <c r="B164" s="25" t="s">
        <v>4</v>
      </c>
      <c r="C164" s="74">
        <f>C165</f>
        <v>1390.7</v>
      </c>
      <c r="D164" s="74">
        <f>D165</f>
        <v>1390.7</v>
      </c>
      <c r="E164" s="74">
        <f t="shared" si="5"/>
        <v>0</v>
      </c>
      <c r="F164" s="77">
        <f t="shared" si="6"/>
        <v>100</v>
      </c>
    </row>
    <row r="165" spans="1:6" ht="30.75" customHeight="1">
      <c r="A165" s="27"/>
      <c r="B165" s="25" t="s">
        <v>145</v>
      </c>
      <c r="C165" s="74">
        <v>1390.7</v>
      </c>
      <c r="D165" s="74">
        <v>1390.7</v>
      </c>
      <c r="E165" s="74">
        <f t="shared" si="5"/>
        <v>0</v>
      </c>
      <c r="F165" s="77">
        <f t="shared" si="6"/>
        <v>100</v>
      </c>
    </row>
    <row r="166" spans="1:6" ht="19.5" customHeight="1">
      <c r="A166" s="40" t="s">
        <v>190</v>
      </c>
      <c r="B166" s="8" t="s">
        <v>57</v>
      </c>
      <c r="C166" s="75">
        <f>C167+C169+C173</f>
        <v>18843.8</v>
      </c>
      <c r="D166" s="75">
        <f>D167+D169+D173</f>
        <v>18843.8</v>
      </c>
      <c r="E166" s="75">
        <f t="shared" si="5"/>
        <v>0</v>
      </c>
      <c r="F166" s="76">
        <f t="shared" si="6"/>
        <v>100</v>
      </c>
    </row>
    <row r="167" spans="1:6" ht="48.75" customHeight="1">
      <c r="A167" s="37" t="s">
        <v>214</v>
      </c>
      <c r="B167" s="10" t="s">
        <v>216</v>
      </c>
      <c r="C167" s="74">
        <f>C168</f>
        <v>5721</v>
      </c>
      <c r="D167" s="74">
        <f>D168</f>
        <v>5721</v>
      </c>
      <c r="E167" s="74">
        <f t="shared" si="5"/>
        <v>0</v>
      </c>
      <c r="F167" s="77">
        <f t="shared" si="6"/>
        <v>100</v>
      </c>
    </row>
    <row r="168" spans="1:6" ht="46.5" customHeight="1">
      <c r="A168" s="37" t="s">
        <v>215</v>
      </c>
      <c r="B168" s="10" t="s">
        <v>217</v>
      </c>
      <c r="C168" s="74">
        <v>5721</v>
      </c>
      <c r="D168" s="74">
        <v>5721</v>
      </c>
      <c r="E168" s="74">
        <f t="shared" si="5"/>
        <v>0</v>
      </c>
      <c r="F168" s="77">
        <f t="shared" si="6"/>
        <v>100</v>
      </c>
    </row>
    <row r="169" spans="1:6" ht="68.25" customHeight="1">
      <c r="A169" s="51" t="s">
        <v>234</v>
      </c>
      <c r="B169" s="52" t="s">
        <v>233</v>
      </c>
      <c r="C169" s="74">
        <f>C170</f>
        <v>1809.6</v>
      </c>
      <c r="D169" s="74">
        <f>D170</f>
        <v>1809.6</v>
      </c>
      <c r="E169" s="74">
        <f t="shared" si="5"/>
        <v>0</v>
      </c>
      <c r="F169" s="77">
        <f t="shared" si="6"/>
        <v>100</v>
      </c>
    </row>
    <row r="170" spans="1:6" ht="65.25" customHeight="1">
      <c r="A170" s="51" t="s">
        <v>231</v>
      </c>
      <c r="B170" s="23" t="s">
        <v>232</v>
      </c>
      <c r="C170" s="74">
        <f>C172</f>
        <v>1809.6</v>
      </c>
      <c r="D170" s="74">
        <f>D172</f>
        <v>1809.6</v>
      </c>
      <c r="E170" s="74">
        <f t="shared" si="5"/>
        <v>0</v>
      </c>
      <c r="F170" s="77">
        <f t="shared" si="6"/>
        <v>100</v>
      </c>
    </row>
    <row r="171" spans="1:6" ht="17.25" customHeight="1">
      <c r="A171" s="51"/>
      <c r="B171" s="23" t="s">
        <v>96</v>
      </c>
      <c r="C171" s="74"/>
      <c r="D171" s="74"/>
      <c r="E171" s="74"/>
      <c r="F171" s="77"/>
    </row>
    <row r="172" spans="1:6" ht="58.5" customHeight="1">
      <c r="A172" s="51"/>
      <c r="B172" s="23" t="s">
        <v>243</v>
      </c>
      <c r="C172" s="74">
        <v>1809.6</v>
      </c>
      <c r="D172" s="74">
        <v>1809.6</v>
      </c>
      <c r="E172" s="74">
        <f t="shared" si="5"/>
        <v>0</v>
      </c>
      <c r="F172" s="77">
        <f t="shared" si="6"/>
        <v>100</v>
      </c>
    </row>
    <row r="173" spans="1:6" ht="15">
      <c r="A173" s="37" t="s">
        <v>191</v>
      </c>
      <c r="B173" s="10" t="s">
        <v>105</v>
      </c>
      <c r="C173" s="74">
        <f>C174</f>
        <v>11313.199999999999</v>
      </c>
      <c r="D173" s="74">
        <f>D174</f>
        <v>11313.199999999999</v>
      </c>
      <c r="E173" s="74">
        <f t="shared" si="5"/>
        <v>0</v>
      </c>
      <c r="F173" s="77">
        <f t="shared" si="6"/>
        <v>100</v>
      </c>
    </row>
    <row r="174" spans="1:6" ht="25.5" customHeight="1">
      <c r="A174" s="37" t="s">
        <v>192</v>
      </c>
      <c r="B174" s="12" t="s">
        <v>51</v>
      </c>
      <c r="C174" s="74">
        <f>C176</f>
        <v>11313.199999999999</v>
      </c>
      <c r="D174" s="74">
        <f>D176</f>
        <v>11313.199999999999</v>
      </c>
      <c r="E174" s="74">
        <f t="shared" si="5"/>
        <v>0</v>
      </c>
      <c r="F174" s="77">
        <f t="shared" si="6"/>
        <v>100</v>
      </c>
    </row>
    <row r="175" spans="1:6" ht="15">
      <c r="A175" s="20"/>
      <c r="B175" s="10" t="s">
        <v>96</v>
      </c>
      <c r="C175" s="74"/>
      <c r="D175" s="74"/>
      <c r="E175" s="74"/>
      <c r="F175" s="77"/>
    </row>
    <row r="176" spans="1:6" ht="60" customHeight="1">
      <c r="A176" s="20"/>
      <c r="B176" s="10" t="s">
        <v>172</v>
      </c>
      <c r="C176" s="74">
        <f>C177+C178</f>
        <v>11313.199999999999</v>
      </c>
      <c r="D176" s="74">
        <f>D177+D178</f>
        <v>11313.199999999999</v>
      </c>
      <c r="E176" s="74">
        <f t="shared" si="5"/>
        <v>0</v>
      </c>
      <c r="F176" s="77">
        <f t="shared" si="6"/>
        <v>100</v>
      </c>
    </row>
    <row r="177" spans="1:6" ht="63" customHeight="1">
      <c r="A177" s="20"/>
      <c r="B177" s="10" t="s">
        <v>3</v>
      </c>
      <c r="C177" s="74">
        <f>6974.7+3306.1</f>
        <v>10280.8</v>
      </c>
      <c r="D177" s="74">
        <f>6974.7+3306.1</f>
        <v>10280.8</v>
      </c>
      <c r="E177" s="74">
        <f t="shared" si="5"/>
        <v>0</v>
      </c>
      <c r="F177" s="77">
        <f t="shared" si="6"/>
        <v>100</v>
      </c>
    </row>
    <row r="178" spans="1:6" ht="63.75" customHeight="1">
      <c r="A178" s="20"/>
      <c r="B178" s="10" t="s">
        <v>206</v>
      </c>
      <c r="C178" s="74">
        <f>841.4+191</f>
        <v>1032.4</v>
      </c>
      <c r="D178" s="74">
        <f>841.4+191</f>
        <v>1032.4</v>
      </c>
      <c r="E178" s="74">
        <f t="shared" si="5"/>
        <v>0</v>
      </c>
      <c r="F178" s="77">
        <f t="shared" si="6"/>
        <v>100</v>
      </c>
    </row>
    <row r="179" spans="1:6" ht="21.75" customHeight="1">
      <c r="A179" s="40" t="s">
        <v>267</v>
      </c>
      <c r="B179" s="67" t="s">
        <v>268</v>
      </c>
      <c r="C179" s="75">
        <f>C180</f>
        <v>2.4</v>
      </c>
      <c r="D179" s="75">
        <f>D180</f>
        <v>2.4</v>
      </c>
      <c r="E179" s="75">
        <f t="shared" si="5"/>
        <v>0</v>
      </c>
      <c r="F179" s="76">
        <f t="shared" si="6"/>
        <v>100</v>
      </c>
    </row>
    <row r="180" spans="1:6" ht="33" customHeight="1">
      <c r="A180" s="20" t="s">
        <v>265</v>
      </c>
      <c r="B180" s="10" t="s">
        <v>266</v>
      </c>
      <c r="C180" s="74">
        <f>C181</f>
        <v>2.4</v>
      </c>
      <c r="D180" s="74">
        <f>D181</f>
        <v>2.4</v>
      </c>
      <c r="E180" s="74">
        <f t="shared" si="5"/>
        <v>0</v>
      </c>
      <c r="F180" s="77">
        <f t="shared" si="6"/>
        <v>100</v>
      </c>
    </row>
    <row r="181" spans="1:6" ht="24.75" customHeight="1">
      <c r="A181" s="20" t="s">
        <v>261</v>
      </c>
      <c r="B181" s="10" t="s">
        <v>266</v>
      </c>
      <c r="C181" s="74">
        <v>2.4</v>
      </c>
      <c r="D181" s="74">
        <v>2.4</v>
      </c>
      <c r="E181" s="74">
        <f t="shared" si="5"/>
        <v>0</v>
      </c>
      <c r="F181" s="77">
        <f t="shared" si="6"/>
        <v>100</v>
      </c>
    </row>
    <row r="182" spans="1:6" ht="43.5" customHeight="1">
      <c r="A182" s="19" t="s">
        <v>285</v>
      </c>
      <c r="B182" s="8" t="s">
        <v>286</v>
      </c>
      <c r="C182" s="74"/>
      <c r="D182" s="75">
        <f>D183</f>
        <v>-3812.3</v>
      </c>
      <c r="E182" s="74"/>
      <c r="F182" s="77"/>
    </row>
    <row r="183" spans="1:6" ht="37.5" customHeight="1">
      <c r="A183" s="20" t="s">
        <v>287</v>
      </c>
      <c r="B183" s="10" t="s">
        <v>288</v>
      </c>
      <c r="C183" s="74"/>
      <c r="D183" s="74">
        <f>D184</f>
        <v>-3812.3</v>
      </c>
      <c r="E183" s="74"/>
      <c r="F183" s="77"/>
    </row>
    <row r="184" spans="1:6" ht="38.25" customHeight="1">
      <c r="A184" s="20" t="s">
        <v>289</v>
      </c>
      <c r="B184" s="10" t="s">
        <v>290</v>
      </c>
      <c r="C184" s="74"/>
      <c r="D184" s="74">
        <v>-3812.3</v>
      </c>
      <c r="E184" s="74"/>
      <c r="F184" s="77"/>
    </row>
    <row r="185" spans="1:6" ht="15">
      <c r="A185" s="9"/>
      <c r="B185" s="8" t="s">
        <v>93</v>
      </c>
      <c r="C185" s="75">
        <f>C10+C97</f>
        <v>700518.4</v>
      </c>
      <c r="D185" s="75">
        <f>D10+D97</f>
        <v>692025.1</v>
      </c>
      <c r="E185" s="75">
        <f t="shared" si="5"/>
        <v>8493.300000000047</v>
      </c>
      <c r="F185" s="76">
        <f t="shared" si="6"/>
        <v>98.78756932009209</v>
      </c>
    </row>
    <row r="186" spans="1:5" ht="15">
      <c r="A186" s="13"/>
      <c r="B186" s="14"/>
      <c r="C186" s="56"/>
      <c r="E186" s="45"/>
    </row>
    <row r="187" spans="1:3" ht="15">
      <c r="A187" s="13"/>
      <c r="B187" s="14"/>
      <c r="C187" s="56"/>
    </row>
    <row r="188" spans="1:3" ht="14.25">
      <c r="A188" s="80"/>
      <c r="B188" s="80"/>
      <c r="C188" s="80"/>
    </row>
    <row r="189" spans="1:3" ht="15">
      <c r="A189" s="13"/>
      <c r="B189" s="14"/>
      <c r="C189" s="56"/>
    </row>
    <row r="190" spans="1:3" ht="15">
      <c r="A190" s="13"/>
      <c r="B190" s="14"/>
      <c r="C190" s="56"/>
    </row>
    <row r="191" spans="1:3" ht="14.25">
      <c r="A191" s="15"/>
      <c r="B191" s="14"/>
      <c r="C191" s="56"/>
    </row>
    <row r="192" spans="1:3" ht="14.25">
      <c r="A192" s="80"/>
      <c r="B192" s="80"/>
      <c r="C192" s="80"/>
    </row>
    <row r="193" spans="1:3" ht="14.25">
      <c r="A193" s="80"/>
      <c r="B193" s="80"/>
      <c r="C193" s="80"/>
    </row>
    <row r="194" spans="1:3" ht="15">
      <c r="A194" s="13"/>
      <c r="B194" s="16"/>
      <c r="C194" s="57"/>
    </row>
    <row r="195" spans="1:3" ht="15">
      <c r="A195" s="13"/>
      <c r="B195" s="16"/>
      <c r="C195" s="57"/>
    </row>
    <row r="196" spans="1:3" ht="15">
      <c r="A196" s="13"/>
      <c r="B196" s="16"/>
      <c r="C196" s="57"/>
    </row>
    <row r="197" spans="1:3" ht="15">
      <c r="A197" s="13"/>
      <c r="B197" s="16"/>
      <c r="C197" s="57"/>
    </row>
    <row r="198" spans="1:3" ht="15">
      <c r="A198" s="13"/>
      <c r="B198" s="16"/>
      <c r="C198" s="57"/>
    </row>
    <row r="199" spans="1:3" ht="15">
      <c r="A199" s="13"/>
      <c r="B199" s="16"/>
      <c r="C199" s="57"/>
    </row>
    <row r="200" spans="1:3" ht="15">
      <c r="A200" s="13"/>
      <c r="B200" s="16"/>
      <c r="C200" s="57"/>
    </row>
    <row r="201" spans="1:3" ht="15">
      <c r="A201" s="13"/>
      <c r="B201" s="16"/>
      <c r="C201" s="57"/>
    </row>
    <row r="202" spans="1:3" ht="15">
      <c r="A202" s="13"/>
      <c r="B202" s="16"/>
      <c r="C202" s="57"/>
    </row>
    <row r="203" spans="1:3" ht="15">
      <c r="A203" s="13"/>
      <c r="B203" s="16"/>
      <c r="C203" s="57"/>
    </row>
    <row r="204" spans="1:3" ht="15">
      <c r="A204" s="13"/>
      <c r="B204" s="16"/>
      <c r="C204" s="57"/>
    </row>
    <row r="205" spans="1:3" ht="15">
      <c r="A205" s="13"/>
      <c r="B205" s="16"/>
      <c r="C205" s="57"/>
    </row>
    <row r="206" spans="1:3" ht="15">
      <c r="A206" s="13"/>
      <c r="B206" s="16"/>
      <c r="C206" s="57"/>
    </row>
    <row r="207" spans="1:3" ht="15">
      <c r="A207" s="13"/>
      <c r="B207" s="16"/>
      <c r="C207" s="57"/>
    </row>
    <row r="208" spans="1:3" ht="15">
      <c r="A208" s="13"/>
      <c r="B208" s="16"/>
      <c r="C208" s="57"/>
    </row>
    <row r="209" spans="1:3" ht="15">
      <c r="A209" s="13"/>
      <c r="B209" s="16"/>
      <c r="C209" s="57"/>
    </row>
    <row r="210" spans="1:3" ht="15">
      <c r="A210" s="13"/>
      <c r="B210" s="16"/>
      <c r="C210" s="57"/>
    </row>
    <row r="211" spans="1:3" ht="15">
      <c r="A211" s="13"/>
      <c r="B211" s="16"/>
      <c r="C211" s="57"/>
    </row>
    <row r="212" spans="1:3" ht="15">
      <c r="A212" s="13"/>
      <c r="B212" s="16"/>
      <c r="C212" s="57"/>
    </row>
    <row r="213" spans="1:3" ht="15">
      <c r="A213" s="13"/>
      <c r="B213" s="16"/>
      <c r="C213" s="57"/>
    </row>
    <row r="214" spans="1:3" ht="15">
      <c r="A214" s="13"/>
      <c r="B214" s="16"/>
      <c r="C214" s="57"/>
    </row>
    <row r="215" spans="1:3" ht="15">
      <c r="A215" s="13"/>
      <c r="B215" s="16"/>
      <c r="C215" s="57"/>
    </row>
    <row r="216" spans="1:3" ht="15">
      <c r="A216" s="13"/>
      <c r="B216" s="16"/>
      <c r="C216" s="57"/>
    </row>
    <row r="217" spans="1:3" ht="15">
      <c r="A217" s="13"/>
      <c r="B217" s="16"/>
      <c r="C217" s="57"/>
    </row>
    <row r="218" spans="1:3" ht="15">
      <c r="A218" s="1"/>
      <c r="B218" s="2"/>
      <c r="C218" s="58"/>
    </row>
    <row r="219" spans="1:3" ht="15">
      <c r="A219" s="1"/>
      <c r="B219" s="2"/>
      <c r="C219" s="58"/>
    </row>
    <row r="220" spans="1:3" ht="15">
      <c r="A220" s="1"/>
      <c r="B220" s="2"/>
      <c r="C220" s="58"/>
    </row>
    <row r="221" spans="1:3" ht="15">
      <c r="A221" s="1"/>
      <c r="B221" s="2"/>
      <c r="C221" s="58"/>
    </row>
    <row r="222" spans="1:3" ht="15">
      <c r="A222" s="1"/>
      <c r="B222" s="2"/>
      <c r="C222" s="58"/>
    </row>
    <row r="223" spans="1:3" ht="15">
      <c r="A223" s="1"/>
      <c r="B223" s="2"/>
      <c r="C223" s="58"/>
    </row>
    <row r="224" spans="1:3" ht="15">
      <c r="A224" s="1"/>
      <c r="B224" s="2"/>
      <c r="C224" s="58"/>
    </row>
    <row r="225" spans="1:3" ht="15">
      <c r="A225" s="1"/>
      <c r="B225" s="2"/>
      <c r="C225" s="58"/>
    </row>
    <row r="226" spans="1:3" ht="15">
      <c r="A226" s="1"/>
      <c r="B226" s="2"/>
      <c r="C226" s="58"/>
    </row>
    <row r="227" spans="1:3" ht="15">
      <c r="A227" s="1"/>
      <c r="B227" s="2"/>
      <c r="C227" s="58"/>
    </row>
    <row r="228" spans="1:3" ht="15">
      <c r="A228" s="1"/>
      <c r="B228" s="2"/>
      <c r="C228" s="58"/>
    </row>
    <row r="229" spans="1:3" ht="15">
      <c r="A229" s="1"/>
      <c r="B229" s="2"/>
      <c r="C229" s="58"/>
    </row>
    <row r="230" spans="1:3" ht="15">
      <c r="A230" s="1"/>
      <c r="B230" s="2"/>
      <c r="C230" s="58"/>
    </row>
    <row r="231" spans="1:3" ht="15">
      <c r="A231" s="1"/>
      <c r="B231" s="2"/>
      <c r="C231" s="58"/>
    </row>
    <row r="232" spans="1:3" ht="15">
      <c r="A232" s="1"/>
      <c r="B232" s="2"/>
      <c r="C232" s="58"/>
    </row>
    <row r="233" spans="1:3" ht="15">
      <c r="A233" s="1"/>
      <c r="B233" s="2"/>
      <c r="C233" s="58"/>
    </row>
    <row r="234" spans="1:3" ht="15">
      <c r="A234" s="1"/>
      <c r="B234" s="2"/>
      <c r="C234" s="58"/>
    </row>
    <row r="235" spans="1:3" ht="15">
      <c r="A235" s="1"/>
      <c r="B235" s="2"/>
      <c r="C235" s="58"/>
    </row>
    <row r="236" spans="1:3" ht="15">
      <c r="A236" s="1"/>
      <c r="B236" s="2"/>
      <c r="C236" s="58"/>
    </row>
    <row r="237" spans="1:3" ht="15">
      <c r="A237" s="1"/>
      <c r="B237" s="2"/>
      <c r="C237" s="58"/>
    </row>
    <row r="238" spans="1:3" ht="15">
      <c r="A238" s="1"/>
      <c r="B238" s="2"/>
      <c r="C238" s="58"/>
    </row>
    <row r="239" spans="1:3" ht="15">
      <c r="A239" s="1"/>
      <c r="B239" s="2"/>
      <c r="C239" s="58"/>
    </row>
    <row r="240" spans="1:3" ht="15">
      <c r="A240" s="1"/>
      <c r="B240" s="2"/>
      <c r="C240" s="58"/>
    </row>
    <row r="241" spans="1:3" ht="15">
      <c r="A241" s="1"/>
      <c r="B241" s="2"/>
      <c r="C241" s="58"/>
    </row>
    <row r="242" spans="1:3" ht="15">
      <c r="A242" s="1"/>
      <c r="B242" s="2"/>
      <c r="C242" s="58"/>
    </row>
    <row r="243" spans="1:3" ht="15">
      <c r="A243" s="1"/>
      <c r="B243" s="2"/>
      <c r="C243" s="58"/>
    </row>
    <row r="244" spans="1:3" ht="15">
      <c r="A244" s="1"/>
      <c r="B244" s="2"/>
      <c r="C244" s="58"/>
    </row>
    <row r="245" spans="1:3" ht="15">
      <c r="A245" s="1"/>
      <c r="B245" s="2"/>
      <c r="C245" s="58"/>
    </row>
    <row r="246" spans="1:3" ht="15">
      <c r="A246" s="1"/>
      <c r="B246" s="2"/>
      <c r="C246" s="58"/>
    </row>
    <row r="247" spans="1:3" ht="15">
      <c r="A247" s="1"/>
      <c r="B247" s="2"/>
      <c r="C247" s="58"/>
    </row>
  </sheetData>
  <sheetProtection/>
  <mergeCells count="8">
    <mergeCell ref="A192:C192"/>
    <mergeCell ref="A193:C193"/>
    <mergeCell ref="A188:C188"/>
    <mergeCell ref="A1:F1"/>
    <mergeCell ref="A2:F2"/>
    <mergeCell ref="A3:F3"/>
    <mergeCell ref="A6:F6"/>
    <mergeCell ref="B4:F4"/>
  </mergeCells>
  <hyperlinks>
    <hyperlink ref="B79" r:id="rId1" display="garantf1://12030951.0/"/>
    <hyperlink ref="B81" r:id="rId2" display="garantf1://10007800.3/"/>
    <hyperlink ref="B87" r:id="rId3" display="garantf1://70253464.2/"/>
    <hyperlink ref="B84" r:id="rId4" display="garantf1://12047594.2/"/>
  </hyperlinks>
  <printOptions/>
  <pageMargins left="0.9448818897637796" right="0.7480314960629921" top="0.3937007874015748" bottom="0.3937007874015748" header="0" footer="0"/>
  <pageSetup fitToHeight="13" horizontalDpi="600" verticalDpi="600" orientation="portrait" paperSize="9" scale="56" r:id="rId5"/>
  <rowBreaks count="1" manualBreakCount="1">
    <brk id="15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2018-06-14T22:51:38Z</cp:lastPrinted>
  <dcterms:created xsi:type="dcterms:W3CDTF">2004-12-28T06:12:23Z</dcterms:created>
  <dcterms:modified xsi:type="dcterms:W3CDTF">2018-06-14T22:53:25Z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