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835" tabRatio="599" activeTab="1"/>
  </bookViews>
  <sheets>
    <sheet name="пр.2 по разд" sheetId="1" r:id="rId1"/>
    <sheet name="пр.3" sheetId="2" r:id="rId2"/>
    <sheet name="пр.4 вед.стр." sheetId="3" r:id="rId3"/>
    <sheet name="МП пр.5" sheetId="4" r:id="rId4"/>
    <sheet name="пр.6 ист." sheetId="5" r:id="rId5"/>
  </sheets>
  <externalReferences>
    <externalReference r:id="rId8"/>
  </externalReferences>
  <definedNames>
    <definedName name="_xlnm._FilterDatabase" localSheetId="3" hidden="1">'МП пр.5'!$A$7:$G$176</definedName>
    <definedName name="_xlnm._FilterDatabase" localSheetId="1" hidden="1">'пр.3'!$A$7:$F$1246</definedName>
    <definedName name="_xlnm._FilterDatabase" localSheetId="2" hidden="1">'пр.4 вед.стр.'!$A$7:$G$1371</definedName>
    <definedName name="_xlnm.Print_Titles" localSheetId="2">'пр.4 вед.стр.'!$6:$6</definedName>
    <definedName name="_xlnm.Print_Area" localSheetId="3">'МП пр.5'!$A$1:$G$1094</definedName>
    <definedName name="_xlnm.Print_Area" localSheetId="0">'пр.2 по разд'!$A$1:$D$49</definedName>
    <definedName name="_xlnm.Print_Area" localSheetId="1">'пр.3'!$A$1:$F$1246</definedName>
    <definedName name="_xlnm.Print_Area" localSheetId="2">'пр.4 вед.стр.'!$A$1:$G$1371</definedName>
    <definedName name="_xlnm.Print_Area" localSheetId="4">'пр.6 ист.'!$A$1:$C$31</definedName>
  </definedNames>
  <calcPr calcMode="manual" fullCalcOnLoad="1"/>
</workbook>
</file>

<file path=xl/sharedStrings.xml><?xml version="1.0" encoding="utf-8"?>
<sst xmlns="http://schemas.openxmlformats.org/spreadsheetml/2006/main" count="15432" uniqueCount="802">
  <si>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</si>
  <si>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</si>
  <si>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</si>
  <si>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</si>
  <si>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</si>
  <si>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</si>
  <si>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</si>
  <si>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</si>
  <si>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</si>
  <si>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</si>
  <si>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</si>
  <si>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</si>
  <si>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</si>
  <si>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</si>
  <si>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</si>
  <si>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</si>
  <si>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</si>
  <si>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</si>
  <si>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</si>
  <si>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</si>
  <si>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</si>
  <si>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</si>
  <si>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</si>
  <si>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</si>
  <si>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</si>
  <si>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</si>
  <si>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</si>
  <si>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</si>
  <si>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</si>
  <si>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</si>
  <si>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</si>
  <si>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</si>
  <si>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</si>
  <si>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</si>
  <si>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</si>
  <si>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</si>
  <si>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</si>
  <si>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</si>
  <si>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</si>
  <si>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</si>
  <si>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</si>
  <si>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</si>
  <si>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</si>
  <si>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</si>
  <si>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</si>
  <si>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</si>
  <si>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</si>
  <si>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</si>
  <si>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</si>
  <si>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</si>
  <si>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</si>
  <si>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</si>
  <si>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</si>
  <si>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</si>
  <si>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</si>
  <si>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</si>
  <si>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</si>
  <si>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</si>
  <si>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</si>
  <si>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</si>
  <si>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</si>
  <si>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</si>
  <si>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</si>
  <si>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</si>
  <si>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</si>
  <si>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</si>
  <si>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</si>
  <si>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</si>
  <si>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</si>
  <si>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</si>
  <si>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</si>
  <si>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</si>
  <si>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</si>
  <si>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</si>
  <si>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</si>
  <si>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</si>
  <si>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</si>
  <si>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</si>
  <si>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</si>
  <si>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</si>
  <si>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</si>
  <si>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</si>
  <si>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</si>
  <si>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</si>
  <si>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</si>
  <si>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</si>
  <si>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</si>
  <si>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</si>
  <si>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</si>
  <si>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</si>
  <si>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</si>
  <si>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</si>
  <si>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</si>
  <si>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</si>
  <si>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</si>
  <si>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</si>
  <si>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</si>
  <si>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</si>
  <si>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</si>
  <si>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</si>
  <si>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</si>
  <si>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</si>
  <si>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</si>
  <si>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</si>
  <si>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</si>
  <si>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</si>
  <si>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</si>
  <si>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</si>
  <si>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</si>
  <si>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</si>
  <si>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</si>
  <si>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</si>
  <si>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</si>
  <si>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</si>
  <si>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</si>
  <si>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</si>
  <si>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</si>
  <si>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</si>
  <si>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</si>
  <si>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</si>
  <si>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</si>
  <si>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</si>
  <si>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</si>
  <si>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</si>
  <si>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</si>
  <si>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</si>
  <si>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</si>
  <si>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</si>
  <si>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</si>
  <si>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</si>
  <si>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</si>
  <si>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</si>
  <si>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</si>
  <si>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</si>
  <si>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</si>
  <si>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</si>
  <si>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</si>
  <si>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</si>
  <si>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</si>
  <si>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</si>
  <si>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</si>
  <si>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</si>
  <si>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</si>
  <si>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</si>
  <si>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</si>
  <si>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</si>
  <si>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</si>
  <si>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</si>
  <si>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</si>
  <si>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</si>
  <si>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</si>
  <si>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</si>
  <si>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</si>
  <si>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</si>
  <si>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</si>
  <si>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</si>
  <si>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</si>
  <si>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</si>
  <si>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</si>
  <si>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</si>
  <si>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</si>
  <si>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</si>
  <si>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</si>
  <si>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</si>
  <si>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</si>
  <si>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</si>
  <si>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</si>
  <si>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</si>
  <si>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</si>
  <si>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</si>
  <si>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</si>
  <si>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</si>
  <si>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</si>
  <si>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</si>
  <si>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</si>
  <si>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</si>
  <si>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</si>
  <si>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</si>
  <si>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</si>
  <si>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</si>
  <si>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</si>
  <si>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</si>
  <si>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</si>
  <si>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</si>
  <si>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</si>
  <si>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</si>
  <si>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</si>
  <si>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</si>
  <si>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</si>
  <si>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</si>
  <si>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</si>
  <si>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</si>
  <si>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</si>
  <si>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</si>
  <si>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</si>
  <si>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</si>
  <si>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</si>
  <si>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</si>
  <si>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</si>
  <si>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</si>
  <si>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</si>
  <si>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</si>
  <si>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</si>
  <si>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</si>
  <si>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</si>
  <si>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</si>
  <si>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</si>
  <si>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</si>
  <si>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</si>
  <si>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</si>
  <si>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</si>
  <si>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</si>
  <si>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</si>
  <si>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</si>
  <si>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</si>
  <si>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</si>
  <si>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</si>
  <si>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</si>
  <si>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</si>
  <si>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</si>
  <si>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</si>
  <si>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</si>
  <si>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</si>
  <si>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</si>
  <si>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</si>
  <si>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</si>
  <si>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</si>
  <si>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</si>
  <si>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</si>
  <si>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</si>
  <si>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</si>
  <si>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</si>
  <si>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</si>
  <si>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</si>
  <si>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</si>
  <si>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</si>
  <si>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</si>
  <si>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</si>
  <si>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</si>
  <si>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</si>
  <si>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</si>
  <si>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</si>
  <si>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</si>
  <si>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</si>
  <si>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</si>
  <si>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</si>
  <si>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</si>
  <si>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</si>
  <si>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</si>
  <si>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</si>
  <si>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</si>
  <si>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</si>
  <si>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</si>
  <si>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</si>
  <si>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</si>
  <si>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</si>
  <si>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</si>
  <si>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</si>
  <si>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</si>
  <si>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</si>
  <si>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</si>
  <si>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</si>
  <si>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</si>
  <si>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</si>
  <si>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</si>
  <si>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</si>
  <si>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</si>
  <si>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</si>
  <si>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</si>
  <si>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</si>
  <si>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</si>
  <si>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</si>
  <si>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</si>
  <si>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</si>
  <si>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</si>
  <si>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</si>
  <si>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</si>
  <si>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</si>
  <si>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</si>
  <si>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</si>
  <si>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</si>
  <si>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</si>
  <si>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</si>
  <si>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</si>
  <si>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</si>
  <si>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</si>
  <si>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</si>
  <si>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</si>
  <si>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</si>
  <si>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</si>
  <si>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</si>
  <si>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</si>
  <si>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</si>
  <si>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</si>
  <si>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</si>
  <si>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</si>
  <si>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</si>
  <si>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</si>
  <si>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</si>
  <si>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</si>
  <si>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</si>
  <si>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</si>
  <si>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</si>
  <si>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</si>
  <si>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</si>
  <si>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</si>
  <si>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</si>
  <si>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</si>
  <si>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</si>
  <si>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</si>
  <si>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</si>
  <si>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</si>
  <si>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</si>
  <si>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</si>
  <si>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</si>
  <si>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</si>
  <si>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</si>
  <si>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</si>
  <si>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</si>
  <si>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</si>
  <si>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</si>
  <si>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</si>
  <si>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</si>
  <si>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</si>
  <si>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</si>
  <si>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</si>
  <si>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</si>
  <si>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</si>
  <si>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</si>
  <si>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7И 0 01 S3360 </t>
  </si>
  <si>
    <t>7Н 0 01 73900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</si>
  <si>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</si>
  <si>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</si>
  <si>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</si>
  <si>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</si>
  <si>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</si>
  <si>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</si>
  <si>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</si>
  <si>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</si>
  <si>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</si>
  <si>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</si>
  <si>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</si>
  <si>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</si>
  <si>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7F 0 00 00000</t>
  </si>
  <si>
    <t>7F 0 01 00000</t>
  </si>
  <si>
    <t>7F 0 01 73710</t>
  </si>
  <si>
    <t>7F 0 01 S3710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</si>
  <si>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</si>
  <si>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</si>
  <si>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</si>
  <si>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</si>
  <si>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</si>
  <si>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Установка видеонаблюдения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</si>
  <si>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</si>
  <si>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</si>
  <si>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</si>
  <si>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</si>
  <si>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</si>
  <si>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</si>
  <si>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</si>
  <si>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</si>
  <si>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</si>
  <si>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</si>
  <si>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</si>
  <si>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</si>
  <si>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</si>
  <si>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</si>
  <si>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</si>
  <si>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</si>
  <si>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</si>
  <si>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</si>
  <si>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</si>
  <si>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</si>
  <si>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</si>
  <si>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</si>
  <si>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</si>
  <si>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7Ж 0 01 L0200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</si>
  <si>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</si>
  <si>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</si>
  <si>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</si>
  <si>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</si>
  <si>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</si>
  <si>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</si>
  <si>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</si>
  <si>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</si>
  <si>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</si>
  <si>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</si>
  <si>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</si>
  <si>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</si>
  <si>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</si>
  <si>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</si>
  <si>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7Z 0 00 00000</t>
  </si>
  <si>
    <t>7Z 0 01 00000</t>
  </si>
  <si>
    <t>7Z 0 01 62010</t>
  </si>
  <si>
    <t>7Z 0 01 S2010</t>
  </si>
  <si>
    <t xml:space="preserve">Ремонт и обслуживание линий электропередач уличного освещения </t>
  </si>
  <si>
    <t>7Z 0 01 98310</t>
  </si>
  <si>
    <t xml:space="preserve">ОХРАНА ОКРУЖАЮЩЕЙ СРЕДЫ </t>
  </si>
  <si>
    <t xml:space="preserve">Оптимизация жилищного фонда в виде расселения 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</si>
  <si>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</si>
  <si>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</si>
  <si>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</si>
  <si>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</si>
  <si>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</si>
  <si>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</si>
  <si>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</si>
  <si>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</si>
  <si>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</si>
  <si>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</si>
  <si>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</si>
  <si>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</si>
  <si>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</si>
  <si>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</si>
  <si>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</si>
  <si>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</si>
  <si>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</si>
  <si>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</si>
  <si>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</si>
  <si>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</si>
  <si>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</si>
  <si>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</si>
  <si>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>Р5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</si>
  <si>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</si>
  <si>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</si>
  <si>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5</t>
  </si>
  <si>
    <t>КУЛЬТУРА И КИНЕМАТОГРАФИЯ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</si>
  <si>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</si>
  <si>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</si>
  <si>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</si>
  <si>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</si>
  <si>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</si>
  <si>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</si>
  <si>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</si>
  <si>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</si>
  <si>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</si>
  <si>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</si>
  <si>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</si>
  <si>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</si>
  <si>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Основное мероприятие "Снос ветхого, заброшенного жилья на территории Сусуманского городского округа"</t>
  </si>
  <si>
    <t>Сумма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</si>
  <si>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</si>
  <si>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</si>
  <si>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</si>
  <si>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Распределение бюджетных ассигнований на реализацию муниципальных программ на 2018 год</t>
  </si>
  <si>
    <t>Ведомственная структура расходов бюджета муниципального образования "Сусуманский городской округ" на 2018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</si>
  <si>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2018 год</t>
  </si>
  <si>
    <t>Основное мероприятие "Разработка технической документации гидротехнических сооружений"</t>
  </si>
  <si>
    <t xml:space="preserve">7Б 0 01 00000 </t>
  </si>
  <si>
    <t xml:space="preserve">7Б 0 01 91600 </t>
  </si>
  <si>
    <t xml:space="preserve">7Б 0 01 95100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</si>
  <si>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</si>
  <si>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</si>
  <si>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</si>
  <si>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</si>
  <si>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</si>
  <si>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</si>
  <si>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</si>
  <si>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</si>
  <si>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Социальная выплата на приобретение (строительство) жилья молодым семьям за счет средств местного бюджета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</si>
  <si>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</si>
  <si>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</si>
  <si>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</si>
  <si>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</si>
  <si>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</si>
  <si>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</si>
  <si>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</si>
  <si>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</si>
  <si>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</si>
  <si>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</si>
  <si>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</si>
  <si>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</si>
  <si>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</si>
  <si>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</si>
  <si>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</si>
  <si>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</si>
  <si>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</si>
  <si>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</si>
  <si>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</si>
  <si>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</si>
  <si>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</si>
  <si>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</si>
  <si>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</si>
  <si>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</si>
  <si>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</si>
  <si>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</si>
  <si>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</si>
  <si>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</si>
  <si>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</si>
  <si>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</si>
  <si>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</si>
  <si>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</si>
  <si>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</si>
  <si>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</si>
  <si>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</si>
  <si>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</si>
  <si>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</si>
  <si>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</si>
  <si>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</si>
  <si>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</si>
  <si>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t>
  </si>
  <si>
    <t xml:space="preserve"> Разработка проектно- сметной документации и выполнение инженерных изысканий по объекту: "Межпоселенческий полигон ТКО в городе Сусуман"</t>
  </si>
  <si>
    <t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</si>
  <si>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</si>
  <si>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</si>
  <si>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</si>
  <si>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</si>
  <si>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</si>
  <si>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</si>
  <si>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</si>
  <si>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</si>
  <si>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</si>
  <si>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</si>
  <si>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</si>
  <si>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</si>
  <si>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</si>
  <si>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</si>
  <si>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</si>
  <si>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</si>
  <si>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</si>
  <si>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</si>
  <si>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</si>
  <si>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</si>
  <si>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</si>
  <si>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</si>
  <si>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</si>
  <si>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</si>
  <si>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</si>
  <si>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</si>
  <si>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</si>
  <si>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</si>
  <si>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</si>
  <si>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</si>
  <si>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</si>
  <si>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</si>
  <si>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</si>
  <si>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</si>
  <si>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</si>
  <si>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</si>
  <si>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</si>
  <si>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</si>
  <si>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</si>
  <si>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</si>
  <si>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</si>
  <si>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</si>
  <si>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</si>
  <si>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</si>
  <si>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</si>
  <si>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</si>
  <si>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</si>
  <si>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</si>
  <si>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</si>
  <si>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</si>
  <si>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</si>
  <si>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</si>
  <si>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</si>
  <si>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</si>
  <si>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</si>
  <si>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 xml:space="preserve">Пенсионное обеспечение муниципальных служащих </t>
  </si>
  <si>
    <t>Р5 0 00 08620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</si>
  <si>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</si>
  <si>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</si>
  <si>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</si>
  <si>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</si>
  <si>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</si>
  <si>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</si>
  <si>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</si>
  <si>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</si>
  <si>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</si>
  <si>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</si>
  <si>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</si>
  <si>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</si>
  <si>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</si>
  <si>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</si>
  <si>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</si>
  <si>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</si>
  <si>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</si>
  <si>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</si>
  <si>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</si>
  <si>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</si>
  <si>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</si>
  <si>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</si>
  <si>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</si>
  <si>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</si>
  <si>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</si>
  <si>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</si>
  <si>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</si>
  <si>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</si>
  <si>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</si>
  <si>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</si>
  <si>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</si>
  <si>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</si>
  <si>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</si>
  <si>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</si>
  <si>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</si>
  <si>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</si>
  <si>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</si>
  <si>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</si>
  <si>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</si>
  <si>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</si>
  <si>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</si>
  <si>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</si>
  <si>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</si>
  <si>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</si>
  <si>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</si>
  <si>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</si>
  <si>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</si>
  <si>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</si>
  <si>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</si>
  <si>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</si>
  <si>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</si>
  <si>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</si>
  <si>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</si>
  <si>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</si>
  <si>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</si>
  <si>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</si>
  <si>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</si>
  <si>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</si>
  <si>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</si>
  <si>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</si>
  <si>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</si>
  <si>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</si>
  <si>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</si>
  <si>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</si>
  <si>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</si>
  <si>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</si>
  <si>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</si>
  <si>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</si>
  <si>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</si>
  <si>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</si>
  <si>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</si>
  <si>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</si>
  <si>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</si>
  <si>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</si>
  <si>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</si>
  <si>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</si>
  <si>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К1 0 00 08050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</si>
  <si>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</si>
  <si>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</si>
  <si>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</si>
  <si>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</si>
  <si>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</si>
  <si>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</si>
  <si>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</si>
  <si>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</si>
  <si>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</si>
  <si>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</si>
  <si>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</si>
  <si>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</si>
  <si>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>Финансовая поддержка субъектов малого и среднего предпринимательства за счет средств местного бюджета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</si>
  <si>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</si>
  <si>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</si>
  <si>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</si>
  <si>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</si>
  <si>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</si>
  <si>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</si>
  <si>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</si>
  <si>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Р1  4 00 51200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</si>
  <si>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</si>
  <si>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</si>
  <si>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</si>
  <si>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</si>
  <si>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</si>
  <si>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</si>
  <si>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</si>
  <si>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</si>
  <si>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Мероприятия по благоустройству территории Сусуманского городского округа</t>
  </si>
  <si>
    <t>Мероприятия по благоустройству территории Сусуманского городского округа за счет средств местного бюджета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</si>
  <si>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</si>
  <si>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</si>
  <si>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</si>
  <si>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</si>
  <si>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</si>
  <si>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</si>
  <si>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</si>
  <si>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</si>
  <si>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Прочая закупка товаров, работ и услуг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</si>
  <si>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</si>
  <si>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</si>
  <si>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</si>
  <si>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</si>
  <si>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</si>
  <si>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</si>
  <si>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</si>
  <si>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</si>
  <si>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</si>
  <si>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</si>
  <si>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</si>
  <si>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7U 0 01 S3880</t>
  </si>
  <si>
    <t>Приложение № 2</t>
  </si>
  <si>
    <t>Приложение 3</t>
  </si>
  <si>
    <t>Приложение № 4</t>
  </si>
  <si>
    <t>Приложение № 6</t>
  </si>
  <si>
    <t>Обеспечение гарантированного комплектования фондов библиотек</t>
  </si>
  <si>
    <t>7Е 0 01 R5190</t>
  </si>
  <si>
    <t>7Е 0 01 L5190</t>
  </si>
  <si>
    <t>Обеспечение гарантированного комплектования фондов библиотек за счет средств местного бюджета</t>
  </si>
  <si>
    <t>Основное мероприятие "Содействие в организации бесперебойной работы в сфере предоставления услуг жилищно- коммунального хозяйства в отопительный период"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</si>
  <si>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</si>
  <si>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Закупка товаров, работ и услуг в целях капитального ремонта государственного (муниципального) имущества</t>
  </si>
  <si>
    <t>7N 0 01 62110</t>
  </si>
  <si>
    <t>243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</si>
  <si>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</si>
  <si>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 98100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</si>
  <si>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</si>
  <si>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 98200</t>
  </si>
  <si>
    <t xml:space="preserve">Подготовка коммунальной инфраструктуры населенных пунктов к отопительным периодам 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</si>
  <si>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</si>
  <si>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</si>
  <si>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</si>
  <si>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</si>
  <si>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Оказание материальной помощи, единовременной выплаты</t>
  </si>
  <si>
    <t>7В 0 02 00000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</si>
  <si>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</si>
  <si>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</si>
  <si>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</si>
  <si>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</si>
  <si>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</si>
  <si>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 xml:space="preserve">Осуществление мероприятий по переселению граждан из ветхого и аварийного жилищного фонда </t>
  </si>
  <si>
    <t>Основное мероприятие "Организация и проведение гастрономического фестиваля "Колымское братство"</t>
  </si>
  <si>
    <t xml:space="preserve">7Н 0 02 73Б01 </t>
  </si>
  <si>
    <t xml:space="preserve">7Н 0 02 S3Б01 </t>
  </si>
  <si>
    <t>7Н 0 02 00000</t>
  </si>
  <si>
    <t>Возмещение затрат, связанных с  организацией и проведением гастрономического фестиваля "Колымское братство"</t>
  </si>
  <si>
    <t xml:space="preserve">Мероприятия по организации и проведению гастрономического фестиваля "Колымское братство" </t>
  </si>
  <si>
    <t xml:space="preserve"> Т1 0  00 03170</t>
  </si>
  <si>
    <t xml:space="preserve">7Т 0 08 00000 </t>
  </si>
  <si>
    <t xml:space="preserve">7Н 0 02 00000 </t>
  </si>
  <si>
    <t>7Г 0 01 61000</t>
  </si>
  <si>
    <t>Приобретение имущества  в казну</t>
  </si>
  <si>
    <t>М2 0 00 00470</t>
  </si>
  <si>
    <t xml:space="preserve">Распределение бюджетных ассигнований из бюджета муниципального образования "Сусуманский городской округ" на 2018 год  по разделам и подразделам  классификации расходов бюджетов Российской Федерации </t>
  </si>
  <si>
    <t xml:space="preserve">Распределение бюджетных ассигнований из бюджета муниципального образования "Сусуманский городской округ" на 2018 год по разделам и подразделам, целевым статьям и видам расходов  классификации расходов бюджетов Российской Федерации </t>
  </si>
  <si>
    <t>Иные закупки товаров, работ и услуг для обеспечения государственных (муниципальных) нужд</t>
  </si>
  <si>
    <t>Субсидии на проведение отдельных мероприятий по другим видам транспорта</t>
  </si>
  <si>
    <t>Проведение комплексных кадастровых работ</t>
  </si>
  <si>
    <t>7Щ 0 01 12070</t>
  </si>
  <si>
    <t>Проведение комплексных кадастровых работ за счет средств местного бюджета</t>
  </si>
  <si>
    <t>7Щ 0 01 S2070</t>
  </si>
  <si>
    <t xml:space="preserve">7Щ 0 00 00000 </t>
  </si>
  <si>
    <t>Муниципальная программа "Управление муниципальным имуществом Сусуманского городского округа на 2018-2020 годы"</t>
  </si>
  <si>
    <t xml:space="preserve">7Щ 0 01 00000 </t>
  </si>
  <si>
    <t>Основное мероприятие " Обеспечение реализации программы"</t>
  </si>
  <si>
    <t>7F 0 02 00000</t>
  </si>
  <si>
    <t>7F 0 02 73П06</t>
  </si>
  <si>
    <t>Приобретение оборудования для термического уничтожения различного типа (вида) отходов (утилизации отходов) для Сусуманского городского округа</t>
  </si>
  <si>
    <r>
  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color indexed="62"/>
        <rFont val="Times New Roman"/>
        <family val="1"/>
      </rPr>
      <t>(за категорию)</t>
    </r>
  </si>
  <si>
    <t>7Р 0 02 73С20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</si>
  <si>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</si>
  <si>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</si>
  <si>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 xml:space="preserve">7Е 0 05 00000 </t>
  </si>
  <si>
    <t>Основное мероприятие "Развитие и поддержка муниципальных учреждений культуры и искусства"</t>
  </si>
  <si>
    <t>7Е 0 05 73120</t>
  </si>
  <si>
    <t>Мероприятия по реконструкции и капитальному ремонту учреждений культуры и искусства сусуманского городского округа</t>
  </si>
  <si>
    <t>7Ж 0 01 L4970</t>
  </si>
  <si>
    <t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</si>
  <si>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>7Ж 0 01 R4970</t>
  </si>
  <si>
    <t>Социальная выплата на приобретение (строительство) жилья молодым семьям</t>
  </si>
  <si>
    <t>7Ф 0 01 Z2150</t>
  </si>
  <si>
    <t>Укрепление материально-технической базы в области физической культуры и спорта</t>
  </si>
  <si>
    <t>7Ф 0 01 S2150</t>
  </si>
  <si>
    <t>Укрепление материально-технической базы в области физической культуры и спорта за счет средств местного бюджета</t>
  </si>
  <si>
    <t>7Z 0 02 00000</t>
  </si>
  <si>
    <t>Развитие дворовой инфраструктуры муниципальных образований, расположенных на территории Сусуманского городского округа</t>
  </si>
  <si>
    <t>7Z 0 02 98400</t>
  </si>
  <si>
    <t>7Z 0 02 98410</t>
  </si>
  <si>
    <t xml:space="preserve">Финансовая поддержка субъектов малого и среднего предпринимательства </t>
  </si>
  <si>
    <t>7И 0 01 73360</t>
  </si>
  <si>
    <t>Основное мероприятие "Развитие и поддержка муниципальных учреждений  культуры и искусства"</t>
  </si>
  <si>
    <t>Мероприятия по реконструкции и капитальному ремонту учреждений культуры и искусства Сусуманского городского округа</t>
  </si>
  <si>
    <t xml:space="preserve">7Е 0 05 73120 </t>
  </si>
  <si>
    <t xml:space="preserve">7Ж 0 01 R4970 </t>
  </si>
  <si>
    <t>224</t>
  </si>
  <si>
    <t>7Z 0 02  98400</t>
  </si>
  <si>
    <t>7Z 0 02  98410</t>
  </si>
  <si>
    <t>Муниципальная программа "Управление муниципальным имуществом  Сусуманского городского округа на 2018- 2020 годы"</t>
  </si>
  <si>
    <t>Обслуживание государственного внутреннего  (муниципального) долга</t>
  </si>
  <si>
    <t>Обслуживание государственного ( муниципального) долга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</si>
  <si>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</si>
  <si>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Погашение кредиторской задолженности по исполненным контрактам 2017 года</t>
  </si>
  <si>
    <t xml:space="preserve">7Т 0 05 95150 </t>
  </si>
  <si>
    <t>Профилактика  угроз терроризма и экстремизма</t>
  </si>
  <si>
    <t>Основное мероприятие "Развитие дворовой инфраструктуры муниципальных образований, расположенных на территории Магаданской области в рамках реализации Программы развития Особой экономической зоны в Магаданской области на 2018 год"</t>
  </si>
  <si>
    <t>Организация отдыха и оздоровления детей в лагерях дневного пребывания  за счет средств местного бюджета</t>
  </si>
  <si>
    <t>Основное мероприятие "Развитие дворовой инфраструктуры муниципальных образований, расположенных на территории магаданской области в рамках реализации Программы развития Особой экономической зоны в Магаданской области на 2018 год"</t>
  </si>
  <si>
    <t>Приобретение и поставка дорожных ограждений</t>
  </si>
  <si>
    <t>7D 0 01 95430</t>
  </si>
  <si>
    <t>Приобретение и поставка дорожных знаков</t>
  </si>
  <si>
    <t>7Я 0 01 98710</t>
  </si>
  <si>
    <t>Частичное возмещение недополученных доходов по оказанию жилищно- коммунальных услуг населению</t>
  </si>
  <si>
    <t>7Т 0 05 95150</t>
  </si>
  <si>
    <t>Муниципальная  программа  "Безопасность образовательного процесса в образовательных учреждениях Сусуманского городского округа  на 2018- 2020 годы"</t>
  </si>
  <si>
    <t>Обслуживание государственного внутреннего и  муниципального долга</t>
  </si>
  <si>
    <t>Частичное возмещение затрат на приобретение коммунальной техники</t>
  </si>
  <si>
    <t>7Я 0 01 98730</t>
  </si>
  <si>
    <t>7Я 0 02 00000</t>
  </si>
  <si>
    <t>7Я 0 02 61090</t>
  </si>
  <si>
    <t>Субсидии муниципальным образованиям на оказание финансовой поддержки в обеспечении  организации тепло-, водоснабжения  (поставка и перевозка угля)</t>
  </si>
  <si>
    <t>Субсидии муниципальным образованиям на оказание финансовой поддержки в обеспечении  организации тепло-, водоснабжения  (поставка и перевозка угля) за счет средств местного бюджета</t>
  </si>
  <si>
    <t>7Я 0 02 S1090</t>
  </si>
  <si>
    <t>Основное мероприятие "Субсидии муниципальным образованиям на оказание финансовой поддержки в обеспечении  организации тепло-, водоснабжения "</t>
  </si>
  <si>
    <t>от 28.11.2018 г. № 278</t>
  </si>
  <si>
    <t>от 28.11.2018 № 278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</si>
</sst>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8"/>
      <color indexed="10"/>
      <name val="Times New Roman"/>
      <family val="1"/>
    </font>
    <font>
      <b/>
      <sz val="8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8"/>
      <color indexed="10"/>
      <name val="Times New Roman"/>
      <family val="1"/>
    </font>
    <font>
      <sz val="8"/>
      <color indexed="6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7030A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4"/>
      <name val="Times New Roman"/>
      <family val="1"/>
    </font>
    <font>
      <b/>
      <sz val="8"/>
      <color theme="1"/>
      <name val="Times New Roman"/>
      <family val="1"/>
    </font>
    <font>
      <b/>
      <sz val="8"/>
      <color theme="4"/>
      <name val="Times New Roman"/>
      <family val="1"/>
    </font>
    <font>
      <b/>
      <sz val="10"/>
      <color theme="1"/>
      <name val="Times New Roman"/>
      <family val="1"/>
    </font>
    <font>
      <sz val="10"/>
      <color rgb="FFFFFF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>
      <alignment horizontal="left" vertical="top" wrapText="1"/>
      <protection/>
    </xf>
    <xf numFmtId="0" fontId="52" fillId="0" borderId="2">
      <alignment horizontal="left" vertical="center" wrapText="1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3" fillId="26" borderId="3" applyNumberFormat="0" applyAlignment="0" applyProtection="0"/>
    <xf numFmtId="0" fontId="54" fillId="27" borderId="4" applyNumberFormat="0" applyAlignment="0" applyProtection="0"/>
    <xf numFmtId="0" fontId="55" fillId="27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wrapText="1"/>
    </xf>
    <xf numFmtId="0" fontId="68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0" fontId="69" fillId="0" borderId="12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vertical="center" wrapText="1"/>
    </xf>
    <xf numFmtId="172" fontId="7" fillId="34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4" fillId="0" borderId="0" xfId="0" applyFont="1" applyAlignment="1">
      <alignment/>
    </xf>
    <xf numFmtId="0" fontId="68" fillId="33" borderId="0" xfId="0" applyFont="1" applyFill="1" applyAlignment="1">
      <alignment/>
    </xf>
    <xf numFmtId="0" fontId="7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8" fillId="0" borderId="0" xfId="0" applyFont="1" applyFill="1" applyBorder="1" applyAlignment="1">
      <alignment horizontal="left" vertical="top" wrapText="1" shrinkToFit="1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7" fillId="33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3" fillId="0" borderId="12" xfId="0" applyFont="1" applyFill="1" applyBorder="1" applyAlignment="1">
      <alignment horizontal="left" wrapText="1"/>
    </xf>
    <xf numFmtId="0" fontId="74" fillId="0" borderId="12" xfId="0" applyFont="1" applyFill="1" applyBorder="1" applyAlignment="1">
      <alignment horizontal="left" wrapText="1"/>
    </xf>
    <xf numFmtId="0" fontId="74" fillId="0" borderId="12" xfId="0" applyFont="1" applyFill="1" applyBorder="1" applyAlignment="1">
      <alignment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wrapText="1"/>
    </xf>
    <xf numFmtId="0" fontId="73" fillId="0" borderId="12" xfId="0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>
      <alignment horizontal="center" vertical="center"/>
    </xf>
    <xf numFmtId="49" fontId="73" fillId="0" borderId="12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4" fillId="0" borderId="12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wrapText="1"/>
    </xf>
    <xf numFmtId="49" fontId="72" fillId="0" borderId="12" xfId="0" applyNumberFormat="1" applyFont="1" applyFill="1" applyBorder="1" applyAlignment="1">
      <alignment horizontal="center" vertical="center"/>
    </xf>
    <xf numFmtId="49" fontId="76" fillId="0" borderId="12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wrapText="1"/>
    </xf>
    <xf numFmtId="0" fontId="6" fillId="7" borderId="12" xfId="0" applyFont="1" applyFill="1" applyBorder="1" applyAlignment="1">
      <alignment horizontal="left" wrapText="1"/>
    </xf>
    <xf numFmtId="49" fontId="6" fillId="7" borderId="12" xfId="0" applyNumberFormat="1" applyFont="1" applyFill="1" applyBorder="1" applyAlignment="1">
      <alignment horizontal="center" vertical="center"/>
    </xf>
    <xf numFmtId="49" fontId="6" fillId="7" borderId="12" xfId="0" applyNumberFormat="1" applyFont="1" applyFill="1" applyBorder="1" applyAlignment="1">
      <alignment horizontal="center"/>
    </xf>
    <xf numFmtId="172" fontId="6" fillId="7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wrapText="1"/>
    </xf>
    <xf numFmtId="49" fontId="6" fillId="7" borderId="12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wrapText="1"/>
    </xf>
    <xf numFmtId="172" fontId="72" fillId="0" borderId="12" xfId="0" applyNumberFormat="1" applyFont="1" applyFill="1" applyBorder="1" applyAlignment="1">
      <alignment horizontal="center" vertical="center" wrapText="1"/>
    </xf>
    <xf numFmtId="49" fontId="76" fillId="0" borderId="12" xfId="0" applyNumberFormat="1" applyFont="1" applyFill="1" applyBorder="1" applyAlignment="1">
      <alignment horizontal="center" vertical="center" wrapText="1"/>
    </xf>
    <xf numFmtId="172" fontId="76" fillId="0" borderId="12" xfId="0" applyNumberFormat="1" applyFont="1" applyFill="1" applyBorder="1" applyAlignment="1">
      <alignment horizontal="center" vertical="center"/>
    </xf>
    <xf numFmtId="172" fontId="76" fillId="34" borderId="12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76" fillId="34" borderId="12" xfId="0" applyFont="1" applyFill="1" applyBorder="1" applyAlignment="1">
      <alignment wrapText="1"/>
    </xf>
    <xf numFmtId="0" fontId="72" fillId="34" borderId="12" xfId="0" applyFont="1" applyFill="1" applyBorder="1" applyAlignment="1">
      <alignment wrapText="1"/>
    </xf>
    <xf numFmtId="49" fontId="72" fillId="34" borderId="12" xfId="0" applyNumberFormat="1" applyFont="1" applyFill="1" applyBorder="1" applyAlignment="1">
      <alignment horizontal="center" vertical="center" wrapText="1"/>
    </xf>
    <xf numFmtId="172" fontId="72" fillId="34" borderId="12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center" vertical="center"/>
    </xf>
    <xf numFmtId="0" fontId="74" fillId="0" borderId="12" xfId="0" applyFont="1" applyFill="1" applyBorder="1" applyAlignment="1">
      <alignment vertical="center" wrapText="1"/>
    </xf>
    <xf numFmtId="0" fontId="6" fillId="35" borderId="0" xfId="0" applyFont="1" applyFill="1" applyAlignment="1">
      <alignment/>
    </xf>
    <xf numFmtId="2" fontId="6" fillId="7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2" fontId="72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2" fillId="0" borderId="12" xfId="0" applyNumberFormat="1" applyFont="1" applyFill="1" applyBorder="1" applyAlignment="1">
      <alignment horizontal="center" vertical="center"/>
    </xf>
    <xf numFmtId="2" fontId="6" fillId="7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1" fillId="0" borderId="12" xfId="0" applyNumberFormat="1" applyFont="1" applyFill="1" applyBorder="1" applyAlignment="1">
      <alignment horizontal="center"/>
    </xf>
    <xf numFmtId="2" fontId="68" fillId="0" borderId="12" xfId="0" applyNumberFormat="1" applyFont="1" applyFill="1" applyBorder="1" applyAlignment="1">
      <alignment horizontal="center" vertical="center"/>
    </xf>
    <xf numFmtId="2" fontId="68" fillId="34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center" vertical="center"/>
    </xf>
    <xf numFmtId="2" fontId="72" fillId="34" borderId="12" xfId="0" applyNumberFormat="1" applyFont="1" applyFill="1" applyBorder="1" applyAlignment="1">
      <alignment horizontal="center" vertical="center"/>
    </xf>
    <xf numFmtId="2" fontId="76" fillId="0" borderId="12" xfId="0" applyNumberFormat="1" applyFont="1" applyFill="1" applyBorder="1" applyAlignment="1">
      <alignment horizontal="center" vertical="center"/>
    </xf>
    <xf numFmtId="2" fontId="7" fillId="7" borderId="12" xfId="0" applyNumberFormat="1" applyFont="1" applyFill="1" applyBorder="1" applyAlignment="1">
      <alignment horizontal="center" vertical="center"/>
    </xf>
    <xf numFmtId="2" fontId="6" fillId="7" borderId="12" xfId="0" applyNumberFormat="1" applyFont="1" applyFill="1" applyBorder="1" applyAlignment="1">
      <alignment horizontal="center" vertical="center" wrapText="1"/>
    </xf>
    <xf numFmtId="2" fontId="71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72" fillId="0" borderId="12" xfId="0" applyNumberFormat="1" applyFont="1" applyFill="1" applyBorder="1" applyAlignment="1">
      <alignment horizontal="center" vertical="center" wrapText="1"/>
    </xf>
    <xf numFmtId="2" fontId="7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0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72" fillId="34" borderId="12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left" wrapText="1"/>
    </xf>
    <xf numFmtId="0" fontId="72" fillId="0" borderId="12" xfId="0" applyFont="1" applyFill="1" applyBorder="1" applyAlignment="1">
      <alignment vertical="top" wrapText="1"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6" fillId="0" borderId="1" xfId="33" applyNumberFormat="1" applyFont="1" applyFill="1" applyProtection="1">
      <alignment horizontal="left" vertical="top" wrapText="1"/>
      <protection/>
    </xf>
    <xf numFmtId="0" fontId="72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" fontId="7" fillId="0" borderId="12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172" fontId="71" fillId="34" borderId="12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12" xfId="0" applyFont="1" applyFill="1" applyBorder="1" applyAlignment="1">
      <alignment wrapText="1"/>
    </xf>
    <xf numFmtId="49" fontId="72" fillId="0" borderId="12" xfId="0" applyNumberFormat="1" applyFont="1" applyFill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wrapText="1"/>
    </xf>
    <xf numFmtId="0" fontId="72" fillId="0" borderId="12" xfId="0" applyFont="1" applyFill="1" applyBorder="1" applyAlignment="1">
      <alignment horizontal="center" vertical="center" wrapText="1"/>
    </xf>
    <xf numFmtId="172" fontId="72" fillId="0" borderId="1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2" fontId="72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72" fillId="0" borderId="13" xfId="0" applyFont="1" applyFill="1" applyBorder="1" applyAlignment="1">
      <alignment wrapText="1"/>
    </xf>
    <xf numFmtId="0" fontId="72" fillId="0" borderId="0" xfId="0" applyFont="1" applyAlignment="1">
      <alignment/>
    </xf>
    <xf numFmtId="0" fontId="72" fillId="34" borderId="0" xfId="0" applyFont="1" applyFill="1" applyAlignment="1">
      <alignment/>
    </xf>
    <xf numFmtId="1" fontId="72" fillId="0" borderId="12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1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49" fontId="77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72" fontId="6" fillId="0" borderId="0" xfId="0" applyNumberFormat="1" applyFont="1" applyFill="1" applyAlignment="1">
      <alignment/>
    </xf>
    <xf numFmtId="172" fontId="6" fillId="7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wrapText="1"/>
    </xf>
    <xf numFmtId="49" fontId="78" fillId="0" borderId="12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6" fillId="0" borderId="12" xfId="33" applyNumberFormat="1" applyFont="1" applyFill="1" applyBorder="1" applyProtection="1">
      <alignment horizontal="left" vertical="top" wrapText="1"/>
      <protection/>
    </xf>
    <xf numFmtId="0" fontId="72" fillId="0" borderId="12" xfId="33" applyNumberFormat="1" applyFont="1" applyFill="1" applyBorder="1" applyProtection="1">
      <alignment horizontal="left" vertical="top" wrapText="1"/>
      <protection/>
    </xf>
    <xf numFmtId="0" fontId="9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vertical="top" wrapText="1"/>
    </xf>
    <xf numFmtId="0" fontId="68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8" fillId="35" borderId="0" xfId="0" applyFont="1" applyFill="1" applyBorder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 wrapText="1"/>
    </xf>
    <xf numFmtId="49" fontId="79" fillId="0" borderId="12" xfId="0" applyNumberFormat="1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172" fontId="68" fillId="0" borderId="1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 shrinkToFit="1"/>
    </xf>
    <xf numFmtId="1" fontId="72" fillId="0" borderId="12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wrapText="1"/>
    </xf>
    <xf numFmtId="0" fontId="81" fillId="0" borderId="12" xfId="0" applyFont="1" applyFill="1" applyBorder="1" applyAlignment="1">
      <alignment wrapText="1"/>
    </xf>
    <xf numFmtId="0" fontId="81" fillId="0" borderId="12" xfId="0" applyFont="1" applyFill="1" applyBorder="1" applyAlignment="1">
      <alignment horizontal="center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left" wrapText="1"/>
    </xf>
    <xf numFmtId="0" fontId="79" fillId="0" borderId="12" xfId="0" applyFont="1" applyFill="1" applyBorder="1" applyAlignment="1">
      <alignment horizontal="left" wrapText="1"/>
    </xf>
    <xf numFmtId="0" fontId="79" fillId="0" borderId="12" xfId="0" applyFont="1" applyFill="1" applyBorder="1" applyAlignment="1">
      <alignment wrapText="1"/>
    </xf>
    <xf numFmtId="0" fontId="80" fillId="0" borderId="12" xfId="0" applyFont="1" applyFill="1" applyBorder="1" applyAlignment="1">
      <alignment horizontal="left" wrapText="1"/>
    </xf>
    <xf numFmtId="49" fontId="80" fillId="0" borderId="12" xfId="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83" fillId="0" borderId="12" xfId="0" applyFont="1" applyFill="1" applyBorder="1" applyAlignment="1">
      <alignment wrapText="1"/>
    </xf>
    <xf numFmtId="0" fontId="80" fillId="0" borderId="0" xfId="0" applyFont="1" applyFill="1" applyAlignment="1">
      <alignment/>
    </xf>
    <xf numFmtId="0" fontId="6" fillId="7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80" fillId="0" borderId="0" xfId="0" applyFont="1" applyFill="1" applyBorder="1" applyAlignment="1">
      <alignment wrapText="1"/>
    </xf>
    <xf numFmtId="0" fontId="11" fillId="34" borderId="0" xfId="0" applyFont="1" applyFill="1" applyAlignment="1">
      <alignment/>
    </xf>
    <xf numFmtId="17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6" fillId="7" borderId="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top" wrapText="1"/>
    </xf>
    <xf numFmtId="172" fontId="7" fillId="34" borderId="12" xfId="0" applyNumberFormat="1" applyFont="1" applyFill="1" applyBorder="1" applyAlignment="1">
      <alignment horizontal="center"/>
    </xf>
    <xf numFmtId="172" fontId="6" fillId="34" borderId="12" xfId="0" applyNumberFormat="1" applyFont="1" applyFill="1" applyBorder="1" applyAlignment="1">
      <alignment horizontal="center"/>
    </xf>
    <xf numFmtId="0" fontId="68" fillId="34" borderId="0" xfId="0" applyFont="1" applyFill="1" applyAlignment="1">
      <alignment/>
    </xf>
    <xf numFmtId="1" fontId="72" fillId="34" borderId="12" xfId="0" applyNumberFormat="1" applyFont="1" applyFill="1" applyBorder="1" applyAlignment="1">
      <alignment horizontal="center" vertical="center"/>
    </xf>
    <xf numFmtId="172" fontId="6" fillId="7" borderId="12" xfId="62" applyNumberFormat="1" applyFont="1" applyFill="1" applyBorder="1" applyAlignment="1">
      <alignment horizontal="center" vertical="center"/>
    </xf>
    <xf numFmtId="0" fontId="74" fillId="0" borderId="12" xfId="0" applyNumberFormat="1" applyFont="1" applyFill="1" applyBorder="1" applyAlignment="1">
      <alignment wrapText="1"/>
    </xf>
    <xf numFmtId="0" fontId="76" fillId="0" borderId="13" xfId="0" applyFont="1" applyFill="1" applyBorder="1" applyAlignment="1">
      <alignment wrapText="1"/>
    </xf>
    <xf numFmtId="1" fontId="76" fillId="0" borderId="12" xfId="0" applyNumberFormat="1" applyFont="1" applyFill="1" applyBorder="1" applyAlignment="1">
      <alignment horizontal="center" vertical="center"/>
    </xf>
    <xf numFmtId="49" fontId="76" fillId="34" borderId="12" xfId="0" applyNumberFormat="1" applyFont="1" applyFill="1" applyBorder="1" applyAlignment="1">
      <alignment horizontal="center" vertical="center"/>
    </xf>
    <xf numFmtId="2" fontId="76" fillId="34" borderId="12" xfId="0" applyNumberFormat="1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wrapText="1"/>
    </xf>
    <xf numFmtId="1" fontId="76" fillId="34" borderId="12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left" wrapText="1"/>
    </xf>
    <xf numFmtId="0" fontId="79" fillId="34" borderId="0" xfId="0" applyFont="1" applyFill="1" applyAlignment="1">
      <alignment/>
    </xf>
    <xf numFmtId="49" fontId="73" fillId="0" borderId="12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right"/>
    </xf>
    <xf numFmtId="0" fontId="11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172" fontId="6" fillId="34" borderId="0" xfId="0" applyNumberFormat="1" applyFont="1" applyFill="1" applyAlignment="1">
      <alignment/>
    </xf>
    <xf numFmtId="0" fontId="70" fillId="34" borderId="0" xfId="0" applyFont="1" applyFill="1" applyAlignment="1">
      <alignment/>
    </xf>
    <xf numFmtId="0" fontId="80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0" fillId="34" borderId="0" xfId="0" applyFont="1" applyFill="1" applyAlignment="1">
      <alignment/>
    </xf>
    <xf numFmtId="177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top" wrapText="1" shrinkToFit="1"/>
    </xf>
    <xf numFmtId="0" fontId="6" fillId="36" borderId="15" xfId="0" applyFont="1" applyFill="1" applyBorder="1" applyAlignment="1">
      <alignment horizontal="left" vertical="top" wrapText="1" shrinkToFit="1"/>
    </xf>
    <xf numFmtId="0" fontId="6" fillId="37" borderId="15" xfId="0" applyFont="1" applyFill="1" applyBorder="1" applyAlignment="1">
      <alignment horizontal="left" vertical="top" wrapText="1" shrinkToFit="1"/>
    </xf>
    <xf numFmtId="0" fontId="68" fillId="0" borderId="15" xfId="0" applyFont="1" applyFill="1" applyBorder="1" applyAlignment="1">
      <alignment horizontal="left" vertical="top" wrapText="1" shrinkToFit="1"/>
    </xf>
    <xf numFmtId="0" fontId="68" fillId="36" borderId="15" xfId="0" applyFont="1" applyFill="1" applyBorder="1" applyAlignment="1">
      <alignment horizontal="left" vertical="top" wrapText="1" shrinkToFit="1"/>
    </xf>
    <xf numFmtId="0" fontId="68" fillId="37" borderId="15" xfId="0" applyFont="1" applyFill="1" applyBorder="1" applyAlignment="1">
      <alignment horizontal="left" vertical="top" wrapText="1" shrinkToFit="1"/>
    </xf>
    <xf numFmtId="0" fontId="6" fillId="0" borderId="16" xfId="0" applyFont="1" applyFill="1" applyBorder="1" applyAlignment="1">
      <alignment horizontal="left" vertical="top" wrapText="1" shrinkToFit="1"/>
    </xf>
    <xf numFmtId="0" fontId="6" fillId="0" borderId="0" xfId="0" applyFont="1" applyAlignment="1">
      <alignment horizontal="left" vertical="top" wrapText="1" shrinkToFit="1"/>
    </xf>
    <xf numFmtId="0" fontId="6" fillId="38" borderId="15" xfId="0" applyFont="1" applyFill="1" applyBorder="1" applyAlignment="1">
      <alignment horizontal="left" vertical="top" wrapText="1" shrinkToFit="1"/>
    </xf>
    <xf numFmtId="0" fontId="6" fillId="39" borderId="15" xfId="0" applyFont="1" applyFill="1" applyBorder="1" applyAlignment="1">
      <alignment horizontal="left" vertical="top" wrapText="1" shrinkToFit="1"/>
    </xf>
    <xf numFmtId="0" fontId="68" fillId="38" borderId="15" xfId="0" applyFont="1" applyFill="1" applyBorder="1" applyAlignment="1">
      <alignment horizontal="left" vertical="top" wrapText="1" shrinkToFit="1"/>
    </xf>
    <xf numFmtId="0" fontId="68" fillId="39" borderId="15" xfId="0" applyFont="1" applyFill="1" applyBorder="1" applyAlignment="1">
      <alignment horizontal="left" vertical="top" wrapText="1" shrinkToFit="1"/>
    </xf>
    <xf numFmtId="0" fontId="6" fillId="38" borderId="16" xfId="0" applyFont="1" applyFill="1" applyBorder="1" applyAlignment="1">
      <alignment horizontal="left" vertical="top" wrapText="1" shrinkToFit="1"/>
    </xf>
    <xf numFmtId="0" fontId="6" fillId="39" borderId="16" xfId="0" applyFont="1" applyFill="1" applyBorder="1" applyAlignment="1">
      <alignment horizontal="left" vertical="top" wrapText="1" shrinkToFit="1"/>
    </xf>
    <xf numFmtId="0" fontId="77" fillId="0" borderId="13" xfId="0" applyFont="1" applyFill="1" applyBorder="1" applyAlignment="1">
      <alignment wrapText="1"/>
    </xf>
    <xf numFmtId="49" fontId="80" fillId="0" borderId="12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vertical="top" wrapText="1"/>
    </xf>
    <xf numFmtId="0" fontId="74" fillId="0" borderId="13" xfId="0" applyFont="1" applyFill="1" applyBorder="1" applyAlignment="1">
      <alignment vertical="top" wrapText="1"/>
    </xf>
    <xf numFmtId="172" fontId="84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vertical="justify" wrapText="1"/>
    </xf>
    <xf numFmtId="0" fontId="6" fillId="0" borderId="16" xfId="0" applyFont="1" applyFill="1" applyBorder="1" applyAlignment="1">
      <alignment horizontal="center" vertical="center" wrapText="1" shrinkToFit="1"/>
    </xf>
    <xf numFmtId="1" fontId="6" fillId="0" borderId="12" xfId="0" applyNumberFormat="1" applyFont="1" applyFill="1" applyBorder="1" applyAlignment="1">
      <alignment horizontal="center"/>
    </xf>
    <xf numFmtId="0" fontId="72" fillId="0" borderId="13" xfId="0" applyNumberFormat="1" applyFont="1" applyFill="1" applyBorder="1" applyAlignment="1">
      <alignment wrapText="1"/>
    </xf>
    <xf numFmtId="0" fontId="7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85" fillId="0" borderId="0" xfId="0" applyFont="1" applyFill="1" applyAlignment="1">
      <alignment/>
    </xf>
    <xf numFmtId="172" fontId="6" fillId="0" borderId="12" xfId="62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7" fontId="10" fillId="0" borderId="12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77" fillId="0" borderId="12" xfId="0" applyNumberFormat="1" applyFont="1" applyFill="1" applyBorder="1" applyAlignment="1">
      <alignment horizontal="center" vertical="center" wrapText="1"/>
    </xf>
    <xf numFmtId="177" fontId="74" fillId="0" borderId="12" xfId="0" applyNumberFormat="1" applyFont="1" applyFill="1" applyBorder="1" applyAlignment="1">
      <alignment horizontal="center" vertical="center"/>
    </xf>
    <xf numFmtId="177" fontId="73" fillId="0" borderId="12" xfId="0" applyNumberFormat="1" applyFont="1" applyFill="1" applyBorder="1" applyAlignment="1">
      <alignment horizontal="center" vertical="center"/>
    </xf>
    <xf numFmtId="177" fontId="79" fillId="0" borderId="12" xfId="0" applyNumberFormat="1" applyFont="1" applyFill="1" applyBorder="1" applyAlignment="1">
      <alignment horizontal="center" vertical="center"/>
    </xf>
    <xf numFmtId="177" fontId="80" fillId="0" borderId="12" xfId="0" applyNumberFormat="1" applyFont="1" applyFill="1" applyBorder="1" applyAlignment="1">
      <alignment horizontal="center" vertical="center"/>
    </xf>
    <xf numFmtId="177" fontId="77" fillId="0" borderId="12" xfId="0" applyNumberFormat="1" applyFont="1" applyFill="1" applyBorder="1" applyAlignment="1">
      <alignment horizontal="center" vertical="center"/>
    </xf>
    <xf numFmtId="177" fontId="81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left" vertical="center" wrapText="1"/>
    </xf>
    <xf numFmtId="177" fontId="11" fillId="0" borderId="17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wrapText="1"/>
    </xf>
    <xf numFmtId="0" fontId="82" fillId="0" borderId="12" xfId="0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172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-&#1076;&#1077;&#1082;&#1072;&#1073;&#1088;&#110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Сравнительная таблица"/>
    </sheetNames>
    <sheetDataSet>
      <sheetData sheetId="0">
        <row r="162">
          <cell r="C162">
            <v>763315.4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9"/>
  <sheetViews>
    <sheetView view="pageBreakPreview" zoomScale="91" zoomScaleNormal="130" zoomScaleSheetLayoutView="91" zoomScalePageLayoutView="0" workbookViewId="0" topLeftCell="A1">
      <selection activeCell="A3" sqref="A3:D3"/>
    </sheetView>
  </sheetViews>
  <sheetFormatPr defaultColWidth="9.00390625" defaultRowHeight="12.75"/>
  <cols>
    <col min="1" max="1" width="78.125" style="1" customWidth="1"/>
    <col min="2" max="3" width="4.25390625" style="60" customWidth="1"/>
    <col min="4" max="4" width="10.00390625" style="60" customWidth="1"/>
    <col min="5" max="5" width="11.375" style="84" customWidth="1"/>
    <col min="6" max="9" width="7.875" style="84" customWidth="1"/>
    <col min="10" max="16384" width="9.125" style="1" customWidth="1"/>
  </cols>
  <sheetData>
    <row r="1" spans="1:9" s="27" customFormat="1" ht="13.5" customHeight="1">
      <c r="A1" s="358" t="s">
        <v>688</v>
      </c>
      <c r="B1" s="358"/>
      <c r="C1" s="358"/>
      <c r="D1" s="358"/>
      <c r="E1" s="83"/>
      <c r="F1" s="83"/>
      <c r="G1" s="83"/>
      <c r="H1" s="83"/>
      <c r="I1" s="83"/>
    </row>
    <row r="2" spans="1:4" ht="13.5" customHeight="1">
      <c r="A2" s="356" t="s">
        <v>429</v>
      </c>
      <c r="B2" s="356"/>
      <c r="C2" s="356"/>
      <c r="D2" s="356"/>
    </row>
    <row r="3" spans="1:4" ht="13.5" customHeight="1">
      <c r="A3" s="356" t="s">
        <v>800</v>
      </c>
      <c r="B3" s="356"/>
      <c r="C3" s="356"/>
      <c r="D3" s="356"/>
    </row>
    <row r="4" spans="1:4" ht="30.75" customHeight="1">
      <c r="A4" s="360" t="s">
        <v>730</v>
      </c>
      <c r="B4" s="360"/>
      <c r="C4" s="360"/>
      <c r="D4" s="360"/>
    </row>
    <row r="5" spans="1:9" ht="15.75">
      <c r="A5" s="5"/>
      <c r="B5" s="6"/>
      <c r="C5" s="6"/>
      <c r="D5" s="6" t="s">
        <v>1</v>
      </c>
      <c r="E5" s="25"/>
      <c r="F5" s="25"/>
      <c r="G5" s="25"/>
      <c r="H5" s="25"/>
      <c r="I5" s="25"/>
    </row>
    <row r="6" spans="1:9" ht="15.75">
      <c r="A6" s="22" t="s">
        <v>31</v>
      </c>
      <c r="B6" s="22" t="s">
        <v>63</v>
      </c>
      <c r="C6" s="22" t="s">
        <v>64</v>
      </c>
      <c r="D6" s="101" t="s">
        <v>439</v>
      </c>
      <c r="E6" s="25"/>
      <c r="F6" s="25"/>
      <c r="G6" s="25"/>
      <c r="H6" s="25"/>
      <c r="I6" s="25"/>
    </row>
    <row r="7" spans="1:9" ht="15.75">
      <c r="A7" s="22">
        <v>1</v>
      </c>
      <c r="B7" s="22">
        <v>2</v>
      </c>
      <c r="C7" s="22">
        <v>3</v>
      </c>
      <c r="D7" s="276">
        <v>4</v>
      </c>
      <c r="E7" s="25"/>
      <c r="F7" s="25"/>
      <c r="G7" s="25"/>
      <c r="H7" s="25"/>
      <c r="I7" s="25"/>
    </row>
    <row r="8" spans="1:9" ht="15.75">
      <c r="A8" s="81" t="s">
        <v>2</v>
      </c>
      <c r="B8" s="52" t="s">
        <v>65</v>
      </c>
      <c r="C8" s="52" t="s">
        <v>35</v>
      </c>
      <c r="D8" s="277">
        <f>SUM(D9:D14)</f>
        <v>180788.7</v>
      </c>
      <c r="E8" s="85"/>
      <c r="F8" s="25"/>
      <c r="G8" s="25"/>
      <c r="H8" s="25"/>
      <c r="I8" s="86"/>
    </row>
    <row r="9" spans="1:9" ht="25.5">
      <c r="A9" s="7" t="s">
        <v>15</v>
      </c>
      <c r="B9" s="49" t="s">
        <v>65</v>
      </c>
      <c r="C9" s="49" t="s">
        <v>66</v>
      </c>
      <c r="D9" s="278">
        <f>'пр.3'!F9</f>
        <v>4863</v>
      </c>
      <c r="E9" s="25"/>
      <c r="F9" s="25"/>
      <c r="G9" s="25"/>
      <c r="H9" s="25"/>
      <c r="I9" s="25"/>
    </row>
    <row r="10" spans="1:9" ht="25.5">
      <c r="A10" s="7" t="s">
        <v>20</v>
      </c>
      <c r="B10" s="49" t="s">
        <v>65</v>
      </c>
      <c r="C10" s="49" t="s">
        <v>69</v>
      </c>
      <c r="D10" s="278">
        <f>'пр.3'!F17</f>
        <v>5316.5</v>
      </c>
      <c r="E10" s="25"/>
      <c r="F10" s="25"/>
      <c r="G10" s="25"/>
      <c r="H10" s="25"/>
      <c r="I10" s="25"/>
    </row>
    <row r="11" spans="1:9" ht="27.75" customHeight="1">
      <c r="A11" s="8" t="s">
        <v>17</v>
      </c>
      <c r="B11" s="49" t="s">
        <v>65</v>
      </c>
      <c r="C11" s="49" t="s">
        <v>67</v>
      </c>
      <c r="D11" s="278">
        <f>'пр.3'!F43</f>
        <v>83385.59999999999</v>
      </c>
      <c r="E11" s="25"/>
      <c r="F11" s="25"/>
      <c r="G11" s="25"/>
      <c r="H11" s="25"/>
      <c r="I11" s="25"/>
    </row>
    <row r="12" spans="1:9" ht="26.25">
      <c r="A12" s="8" t="s">
        <v>19</v>
      </c>
      <c r="B12" s="49" t="s">
        <v>65</v>
      </c>
      <c r="C12" s="49" t="s">
        <v>75</v>
      </c>
      <c r="D12" s="278">
        <f>'пр.3'!F72</f>
        <v>21171.5</v>
      </c>
      <c r="E12" s="25"/>
      <c r="F12" s="25"/>
      <c r="G12" s="25"/>
      <c r="H12" s="25"/>
      <c r="I12" s="25"/>
    </row>
    <row r="13" spans="1:9" ht="15.75">
      <c r="A13" s="7" t="s">
        <v>3</v>
      </c>
      <c r="B13" s="50" t="s">
        <v>65</v>
      </c>
      <c r="C13" s="50" t="s">
        <v>73</v>
      </c>
      <c r="D13" s="278">
        <f>'пр.3'!F107</f>
        <v>1000</v>
      </c>
      <c r="E13" s="25"/>
      <c r="F13" s="25"/>
      <c r="G13" s="25"/>
      <c r="H13" s="25"/>
      <c r="I13" s="25"/>
    </row>
    <row r="14" spans="1:9" ht="15.75">
      <c r="A14" s="7" t="s">
        <v>62</v>
      </c>
      <c r="B14" s="50" t="s">
        <v>65</v>
      </c>
      <c r="C14" s="50" t="s">
        <v>86</v>
      </c>
      <c r="D14" s="278">
        <f>'пр.3'!F112</f>
        <v>65052.100000000006</v>
      </c>
      <c r="E14" s="25"/>
      <c r="F14" s="25"/>
      <c r="G14" s="25"/>
      <c r="H14" s="25"/>
      <c r="I14" s="25"/>
    </row>
    <row r="15" spans="1:9" ht="15.75">
      <c r="A15" s="15" t="s">
        <v>227</v>
      </c>
      <c r="B15" s="33" t="s">
        <v>66</v>
      </c>
      <c r="C15" s="33" t="s">
        <v>35</v>
      </c>
      <c r="D15" s="277">
        <f>D16</f>
        <v>406.7</v>
      </c>
      <c r="E15" s="25"/>
      <c r="F15" s="25"/>
      <c r="G15" s="25"/>
      <c r="H15" s="25"/>
      <c r="I15" s="25"/>
    </row>
    <row r="16" spans="1:9" ht="15.75">
      <c r="A16" s="16" t="s">
        <v>226</v>
      </c>
      <c r="B16" s="20" t="s">
        <v>66</v>
      </c>
      <c r="C16" s="20" t="s">
        <v>69</v>
      </c>
      <c r="D16" s="278">
        <f>'пр.3'!F239</f>
        <v>406.7</v>
      </c>
      <c r="E16" s="25"/>
      <c r="F16" s="25"/>
      <c r="G16" s="25"/>
      <c r="H16" s="25"/>
      <c r="I16" s="25"/>
    </row>
    <row r="17" spans="1:9" ht="15.75">
      <c r="A17" s="9" t="s">
        <v>4</v>
      </c>
      <c r="B17" s="51" t="s">
        <v>69</v>
      </c>
      <c r="C17" s="52" t="s">
        <v>35</v>
      </c>
      <c r="D17" s="277">
        <f>D18</f>
        <v>6417.3</v>
      </c>
      <c r="E17" s="25"/>
      <c r="F17" s="25"/>
      <c r="G17" s="25"/>
      <c r="H17" s="25"/>
      <c r="I17" s="25"/>
    </row>
    <row r="18" spans="1:9" ht="24.75">
      <c r="A18" s="12" t="s">
        <v>79</v>
      </c>
      <c r="B18" s="49" t="s">
        <v>69</v>
      </c>
      <c r="C18" s="49" t="s">
        <v>74</v>
      </c>
      <c r="D18" s="278">
        <f>'пр.3'!F248</f>
        <v>6417.3</v>
      </c>
      <c r="E18" s="25"/>
      <c r="F18" s="25"/>
      <c r="G18" s="25"/>
      <c r="H18" s="25"/>
      <c r="I18" s="25"/>
    </row>
    <row r="19" spans="1:9" ht="15.75">
      <c r="A19" s="9" t="s">
        <v>5</v>
      </c>
      <c r="B19" s="53" t="s">
        <v>67</v>
      </c>
      <c r="C19" s="53" t="s">
        <v>35</v>
      </c>
      <c r="D19" s="277">
        <f>SUM(D20:D23)</f>
        <v>14019.5</v>
      </c>
      <c r="E19" s="85"/>
      <c r="F19" s="25"/>
      <c r="G19" s="25"/>
      <c r="H19" s="25"/>
      <c r="I19" s="25"/>
    </row>
    <row r="20" spans="1:9" ht="15.75">
      <c r="A20" s="16" t="s">
        <v>381</v>
      </c>
      <c r="B20" s="50" t="s">
        <v>67</v>
      </c>
      <c r="C20" s="50" t="s">
        <v>75</v>
      </c>
      <c r="D20" s="278">
        <f>'пр.3'!F271</f>
        <v>6.6000000000000005</v>
      </c>
      <c r="E20" s="25"/>
      <c r="F20" s="25"/>
      <c r="G20" s="25"/>
      <c r="H20" s="25"/>
      <c r="I20" s="25"/>
    </row>
    <row r="21" spans="1:9" ht="15.75">
      <c r="A21" s="7" t="s">
        <v>6</v>
      </c>
      <c r="B21" s="50" t="s">
        <v>67</v>
      </c>
      <c r="C21" s="50" t="s">
        <v>72</v>
      </c>
      <c r="D21" s="278">
        <f>'пр.3'!F280</f>
        <v>5799</v>
      </c>
      <c r="E21" s="25"/>
      <c r="F21" s="25"/>
      <c r="G21" s="25"/>
      <c r="H21" s="25"/>
      <c r="I21" s="25"/>
    </row>
    <row r="22" spans="1:9" ht="15.75">
      <c r="A22" s="7" t="s">
        <v>81</v>
      </c>
      <c r="B22" s="50" t="s">
        <v>67</v>
      </c>
      <c r="C22" s="50" t="s">
        <v>74</v>
      </c>
      <c r="D22" s="278">
        <f>'пр.3'!F290</f>
        <v>6633</v>
      </c>
      <c r="E22" s="25"/>
      <c r="F22" s="25"/>
      <c r="G22" s="25"/>
      <c r="H22" s="25"/>
      <c r="I22" s="25"/>
    </row>
    <row r="23" spans="1:9" ht="15.75">
      <c r="A23" s="7" t="s">
        <v>7</v>
      </c>
      <c r="B23" s="50" t="s">
        <v>67</v>
      </c>
      <c r="C23" s="50" t="s">
        <v>77</v>
      </c>
      <c r="D23" s="278">
        <f>'пр.3'!F313</f>
        <v>1580.9</v>
      </c>
      <c r="E23" s="25"/>
      <c r="F23" s="25"/>
      <c r="G23" s="25"/>
      <c r="H23" s="25"/>
      <c r="I23" s="25"/>
    </row>
    <row r="24" spans="1:9" ht="15.75">
      <c r="A24" s="14" t="s">
        <v>147</v>
      </c>
      <c r="B24" s="53" t="s">
        <v>71</v>
      </c>
      <c r="C24" s="53" t="s">
        <v>35</v>
      </c>
      <c r="D24" s="277">
        <f>D25+D26+D27</f>
        <v>119598.7</v>
      </c>
      <c r="E24" s="25"/>
      <c r="F24" s="25"/>
      <c r="G24" s="25"/>
      <c r="H24" s="85"/>
      <c r="I24" s="25"/>
    </row>
    <row r="25" spans="1:9" ht="15.75">
      <c r="A25" s="7" t="s">
        <v>146</v>
      </c>
      <c r="B25" s="50" t="s">
        <v>71</v>
      </c>
      <c r="C25" s="50" t="s">
        <v>65</v>
      </c>
      <c r="D25" s="97">
        <f>'пр.3'!F350</f>
        <v>20420.8</v>
      </c>
      <c r="E25" s="25"/>
      <c r="F25" s="25"/>
      <c r="G25" s="25"/>
      <c r="H25" s="25"/>
      <c r="I25" s="25"/>
    </row>
    <row r="26" spans="1:9" ht="15.75">
      <c r="A26" s="16" t="s">
        <v>199</v>
      </c>
      <c r="B26" s="50" t="s">
        <v>71</v>
      </c>
      <c r="C26" s="50" t="s">
        <v>66</v>
      </c>
      <c r="D26" s="97">
        <f>'пр.3'!F374</f>
        <v>86242.09999999999</v>
      </c>
      <c r="E26" s="25"/>
      <c r="F26" s="25"/>
      <c r="G26" s="25"/>
      <c r="H26" s="25"/>
      <c r="I26" s="25"/>
    </row>
    <row r="27" spans="1:9" ht="15.75">
      <c r="A27" s="16" t="s">
        <v>201</v>
      </c>
      <c r="B27" s="50" t="s">
        <v>71</v>
      </c>
      <c r="C27" s="50" t="s">
        <v>69</v>
      </c>
      <c r="D27" s="97">
        <f>'пр.3'!F431</f>
        <v>12935.8</v>
      </c>
      <c r="E27" s="25"/>
      <c r="F27" s="25"/>
      <c r="G27" s="25"/>
      <c r="H27" s="25"/>
      <c r="I27" s="25"/>
    </row>
    <row r="28" spans="1:9" s="72" customFormat="1" ht="15.75">
      <c r="A28" s="15" t="s">
        <v>397</v>
      </c>
      <c r="B28" s="53" t="s">
        <v>75</v>
      </c>
      <c r="C28" s="53" t="s">
        <v>35</v>
      </c>
      <c r="D28" s="96">
        <f>D29</f>
        <v>3608.3</v>
      </c>
      <c r="E28" s="85"/>
      <c r="F28" s="87"/>
      <c r="G28" s="87"/>
      <c r="H28" s="85"/>
      <c r="I28" s="87"/>
    </row>
    <row r="29" spans="1:9" ht="15.75">
      <c r="A29" s="15" t="s">
        <v>342</v>
      </c>
      <c r="B29" s="50" t="s">
        <v>75</v>
      </c>
      <c r="C29" s="50" t="s">
        <v>71</v>
      </c>
      <c r="D29" s="97">
        <f>'пр.3'!F490</f>
        <v>3608.3</v>
      </c>
      <c r="E29" s="25"/>
      <c r="F29" s="25"/>
      <c r="G29" s="25"/>
      <c r="H29" s="25"/>
      <c r="I29" s="25"/>
    </row>
    <row r="30" spans="1:9" ht="15.75">
      <c r="A30" s="9" t="s">
        <v>8</v>
      </c>
      <c r="B30" s="53" t="s">
        <v>68</v>
      </c>
      <c r="C30" s="53" t="s">
        <v>35</v>
      </c>
      <c r="D30" s="96">
        <f>SUM(D31:D35)</f>
        <v>357971.8</v>
      </c>
      <c r="E30" s="25"/>
      <c r="F30" s="85"/>
      <c r="G30" s="85"/>
      <c r="H30" s="25"/>
      <c r="I30" s="25"/>
    </row>
    <row r="31" spans="1:9" ht="15.75">
      <c r="A31" s="7" t="s">
        <v>9</v>
      </c>
      <c r="B31" s="50" t="s">
        <v>68</v>
      </c>
      <c r="C31" s="50" t="s">
        <v>65</v>
      </c>
      <c r="D31" s="97">
        <f>'пр.3'!F514</f>
        <v>78796.4</v>
      </c>
      <c r="E31" s="25"/>
      <c r="F31" s="25"/>
      <c r="G31" s="25"/>
      <c r="H31" s="25"/>
      <c r="I31" s="25"/>
    </row>
    <row r="32" spans="1:9" ht="15.75">
      <c r="A32" s="7" t="s">
        <v>10</v>
      </c>
      <c r="B32" s="50" t="s">
        <v>68</v>
      </c>
      <c r="C32" s="50" t="s">
        <v>66</v>
      </c>
      <c r="D32" s="97">
        <f>'пр.3'!F582</f>
        <v>167426.8</v>
      </c>
      <c r="E32" s="25"/>
      <c r="F32" s="25"/>
      <c r="G32" s="25"/>
      <c r="H32" s="25"/>
      <c r="I32" s="25"/>
    </row>
    <row r="33" spans="1:9" ht="15.75">
      <c r="A33" s="7" t="s">
        <v>357</v>
      </c>
      <c r="B33" s="50" t="s">
        <v>68</v>
      </c>
      <c r="C33" s="50" t="s">
        <v>69</v>
      </c>
      <c r="D33" s="97">
        <f>'пр.3'!F687</f>
        <v>61430</v>
      </c>
      <c r="E33" s="25"/>
      <c r="F33" s="25"/>
      <c r="G33" s="25"/>
      <c r="H33" s="25"/>
      <c r="I33" s="25"/>
    </row>
    <row r="34" spans="1:9" ht="15.75">
      <c r="A34" s="7" t="s">
        <v>404</v>
      </c>
      <c r="B34" s="50" t="s">
        <v>68</v>
      </c>
      <c r="C34" s="50" t="s">
        <v>68</v>
      </c>
      <c r="D34" s="97">
        <f>'пр.3'!F761</f>
        <v>8846.9</v>
      </c>
      <c r="E34" s="25"/>
      <c r="F34" s="25"/>
      <c r="G34" s="25"/>
      <c r="H34" s="25"/>
      <c r="I34" s="25"/>
    </row>
    <row r="35" spans="1:9" ht="15.75">
      <c r="A35" s="7" t="s">
        <v>11</v>
      </c>
      <c r="B35" s="50" t="s">
        <v>68</v>
      </c>
      <c r="C35" s="50" t="s">
        <v>74</v>
      </c>
      <c r="D35" s="97">
        <f>'пр.3'!F842</f>
        <v>41471.700000000004</v>
      </c>
      <c r="E35" s="25"/>
      <c r="F35" s="25"/>
      <c r="G35" s="25"/>
      <c r="H35" s="25"/>
      <c r="I35" s="25"/>
    </row>
    <row r="36" spans="1:9" ht="15.75">
      <c r="A36" s="13" t="s">
        <v>141</v>
      </c>
      <c r="B36" s="51" t="s">
        <v>72</v>
      </c>
      <c r="C36" s="52" t="s">
        <v>35</v>
      </c>
      <c r="D36" s="96">
        <f>D37+D38</f>
        <v>47356.4</v>
      </c>
      <c r="E36" s="25"/>
      <c r="F36" s="25"/>
      <c r="G36" s="85"/>
      <c r="H36" s="25"/>
      <c r="I36" s="25"/>
    </row>
    <row r="37" spans="1:9" ht="15.75">
      <c r="A37" s="7" t="s">
        <v>12</v>
      </c>
      <c r="B37" s="50" t="s">
        <v>72</v>
      </c>
      <c r="C37" s="50" t="s">
        <v>65</v>
      </c>
      <c r="D37" s="97">
        <f>'пр.3'!F932</f>
        <v>33772.5</v>
      </c>
      <c r="E37" s="25"/>
      <c r="F37" s="25"/>
      <c r="G37" s="25"/>
      <c r="H37" s="25"/>
      <c r="I37" s="25"/>
    </row>
    <row r="38" spans="1:9" ht="15.75">
      <c r="A38" s="12" t="s">
        <v>85</v>
      </c>
      <c r="B38" s="54" t="s">
        <v>72</v>
      </c>
      <c r="C38" s="54" t="s">
        <v>67</v>
      </c>
      <c r="D38" s="97">
        <f>'пр.3'!F1035</f>
        <v>13583.9</v>
      </c>
      <c r="E38" s="25"/>
      <c r="F38" s="25"/>
      <c r="G38" s="25"/>
      <c r="H38" s="25"/>
      <c r="I38" s="25"/>
    </row>
    <row r="39" spans="1:9" ht="15.75">
      <c r="A39" s="9" t="s">
        <v>61</v>
      </c>
      <c r="B39" s="53" t="s">
        <v>70</v>
      </c>
      <c r="C39" s="53" t="s">
        <v>35</v>
      </c>
      <c r="D39" s="96">
        <f>D40+D41+D42</f>
        <v>9019.5</v>
      </c>
      <c r="E39" s="85"/>
      <c r="F39" s="25"/>
      <c r="G39" s="25"/>
      <c r="H39" s="25"/>
      <c r="I39" s="25"/>
    </row>
    <row r="40" spans="1:9" ht="15.75">
      <c r="A40" s="7" t="s">
        <v>57</v>
      </c>
      <c r="B40" s="50" t="s">
        <v>70</v>
      </c>
      <c r="C40" s="50" t="s">
        <v>65</v>
      </c>
      <c r="D40" s="97">
        <f>'пр.3'!F1104</f>
        <v>4500</v>
      </c>
      <c r="E40" s="25"/>
      <c r="F40" s="25"/>
      <c r="G40" s="25"/>
      <c r="H40" s="25"/>
      <c r="I40" s="25"/>
    </row>
    <row r="41" spans="1:9" ht="15.75">
      <c r="A41" s="10" t="s">
        <v>60</v>
      </c>
      <c r="B41" s="37" t="s">
        <v>70</v>
      </c>
      <c r="C41" s="37" t="s">
        <v>69</v>
      </c>
      <c r="D41" s="97">
        <f>'пр.3'!F1110</f>
        <v>1503.6</v>
      </c>
      <c r="E41" s="25"/>
      <c r="F41" s="25"/>
      <c r="G41" s="25"/>
      <c r="H41" s="25"/>
      <c r="I41" s="25"/>
    </row>
    <row r="42" spans="1:9" ht="15.75">
      <c r="A42" s="43" t="s">
        <v>148</v>
      </c>
      <c r="B42" s="37" t="s">
        <v>70</v>
      </c>
      <c r="C42" s="37" t="s">
        <v>75</v>
      </c>
      <c r="D42" s="97">
        <f>'пр.3'!F1139</f>
        <v>3015.8999999999996</v>
      </c>
      <c r="E42" s="25"/>
      <c r="F42" s="25"/>
      <c r="G42" s="25"/>
      <c r="H42" s="25"/>
      <c r="I42" s="25"/>
    </row>
    <row r="43" spans="1:9" ht="15.75">
      <c r="A43" s="15" t="s">
        <v>82</v>
      </c>
      <c r="B43" s="38" t="s">
        <v>73</v>
      </c>
      <c r="C43" s="38" t="s">
        <v>35</v>
      </c>
      <c r="D43" s="96">
        <f>D44</f>
        <v>28066.899999999998</v>
      </c>
      <c r="E43" s="25"/>
      <c r="F43" s="25"/>
      <c r="G43" s="85"/>
      <c r="H43" s="25"/>
      <c r="I43" s="25"/>
    </row>
    <row r="44" spans="1:9" ht="15.75">
      <c r="A44" s="16" t="s">
        <v>83</v>
      </c>
      <c r="B44" s="37" t="s">
        <v>73</v>
      </c>
      <c r="C44" s="37" t="s">
        <v>65</v>
      </c>
      <c r="D44" s="97">
        <f>'пр.3'!F1172</f>
        <v>28066.899999999998</v>
      </c>
      <c r="E44" s="25"/>
      <c r="F44" s="25"/>
      <c r="G44" s="25"/>
      <c r="H44" s="25"/>
      <c r="I44" s="25"/>
    </row>
    <row r="45" spans="1:9" ht="15.75">
      <c r="A45" s="15" t="s">
        <v>84</v>
      </c>
      <c r="B45" s="38" t="s">
        <v>77</v>
      </c>
      <c r="C45" s="38" t="s">
        <v>35</v>
      </c>
      <c r="D45" s="96">
        <f>D46</f>
        <v>5617</v>
      </c>
      <c r="E45" s="25"/>
      <c r="F45" s="25"/>
      <c r="G45" s="25"/>
      <c r="H45" s="25"/>
      <c r="I45" s="25"/>
    </row>
    <row r="46" spans="1:9" ht="15.75">
      <c r="A46" s="15" t="s">
        <v>13</v>
      </c>
      <c r="B46" s="37" t="s">
        <v>77</v>
      </c>
      <c r="C46" s="37" t="s">
        <v>66</v>
      </c>
      <c r="D46" s="97">
        <f>'пр.3'!F1234</f>
        <v>5617</v>
      </c>
      <c r="E46" s="25"/>
      <c r="F46" s="25"/>
      <c r="G46" s="25"/>
      <c r="H46" s="25"/>
      <c r="I46" s="25"/>
    </row>
    <row r="47" spans="1:9" ht="15.75">
      <c r="A47" s="15" t="s">
        <v>228</v>
      </c>
      <c r="B47" s="44" t="s">
        <v>86</v>
      </c>
      <c r="C47" s="44" t="s">
        <v>35</v>
      </c>
      <c r="D47" s="96">
        <f>D48</f>
        <v>47.7</v>
      </c>
      <c r="E47" s="25"/>
      <c r="F47" s="25"/>
      <c r="G47" s="25"/>
      <c r="H47" s="25"/>
      <c r="I47" s="25"/>
    </row>
    <row r="48" spans="1:4" ht="14.25" customHeight="1">
      <c r="A48" s="16" t="s">
        <v>775</v>
      </c>
      <c r="B48" s="42" t="s">
        <v>86</v>
      </c>
      <c r="C48" s="42" t="s">
        <v>65</v>
      </c>
      <c r="D48" s="97">
        <f>'пр.3'!F1241</f>
        <v>47.7</v>
      </c>
    </row>
    <row r="49" spans="1:9" ht="15.75">
      <c r="A49" s="9" t="s">
        <v>43</v>
      </c>
      <c r="B49" s="53"/>
      <c r="C49" s="53"/>
      <c r="D49" s="98">
        <f>D8+D15+D17+D19+D24+D28+D30+D36+D39+D43+D45+D47</f>
        <v>772918.5</v>
      </c>
      <c r="E49" s="86"/>
      <c r="F49" s="25"/>
      <c r="G49" s="25"/>
      <c r="H49" s="25"/>
      <c r="I49" s="86"/>
    </row>
    <row r="50" spans="1:9" ht="15.75">
      <c r="A50" s="2"/>
      <c r="B50" s="55"/>
      <c r="C50" s="55"/>
      <c r="D50" s="56"/>
      <c r="E50" s="88"/>
      <c r="F50" s="88"/>
      <c r="G50" s="88"/>
      <c r="H50" s="88"/>
      <c r="I50" s="88"/>
    </row>
    <row r="51" spans="1:4" ht="15.75">
      <c r="A51" s="359"/>
      <c r="B51" s="359"/>
      <c r="C51" s="359"/>
      <c r="D51" s="359"/>
    </row>
    <row r="52" spans="1:4" ht="15.75">
      <c r="A52" s="3"/>
      <c r="B52" s="57"/>
      <c r="C52" s="57"/>
      <c r="D52" s="61"/>
    </row>
    <row r="53" spans="1:4" ht="15.75">
      <c r="A53" s="357"/>
      <c r="B53" s="357"/>
      <c r="C53" s="357"/>
      <c r="D53" s="357"/>
    </row>
    <row r="54" spans="1:4" ht="15.75">
      <c r="A54" s="357"/>
      <c r="B54" s="357"/>
      <c r="C54" s="357"/>
      <c r="D54" s="357"/>
    </row>
    <row r="55" spans="1:4" ht="15.75">
      <c r="A55" s="3"/>
      <c r="B55" s="57"/>
      <c r="C55" s="57"/>
      <c r="D55" s="58"/>
    </row>
    <row r="56" spans="1:3" ht="15.75">
      <c r="A56" s="4"/>
      <c r="B56" s="59"/>
      <c r="C56" s="59"/>
    </row>
    <row r="57" spans="1:3" ht="15.75">
      <c r="A57" s="4"/>
      <c r="B57" s="59"/>
      <c r="C57" s="59"/>
    </row>
    <row r="58" spans="1:3" ht="15.75">
      <c r="A58" s="4"/>
      <c r="B58" s="59"/>
      <c r="C58" s="59"/>
    </row>
    <row r="59" spans="1:3" ht="15.75">
      <c r="A59" s="4"/>
      <c r="B59" s="59"/>
      <c r="C59" s="59"/>
    </row>
    <row r="60" spans="1:3" ht="15.75">
      <c r="A60" s="4"/>
      <c r="B60" s="59"/>
      <c r="C60" s="59"/>
    </row>
    <row r="61" spans="1:3" ht="15.75">
      <c r="A61" s="4"/>
      <c r="B61" s="59"/>
      <c r="C61" s="59"/>
    </row>
    <row r="62" spans="1:3" ht="15.75">
      <c r="A62" s="4"/>
      <c r="B62" s="59"/>
      <c r="C62" s="59"/>
    </row>
    <row r="63" spans="1:3" ht="15.75">
      <c r="A63" s="4"/>
      <c r="B63" s="59"/>
      <c r="C63" s="59"/>
    </row>
    <row r="64" spans="1:3" ht="15.75">
      <c r="A64" s="4"/>
      <c r="B64" s="59"/>
      <c r="C64" s="59"/>
    </row>
    <row r="65" spans="1:3" ht="15.75">
      <c r="A65" s="4"/>
      <c r="B65" s="59"/>
      <c r="C65" s="59"/>
    </row>
    <row r="66" spans="1:3" ht="15.75">
      <c r="A66" s="4"/>
      <c r="B66" s="59"/>
      <c r="C66" s="59"/>
    </row>
    <row r="67" spans="1:3" ht="15.75">
      <c r="A67" s="4"/>
      <c r="B67" s="59"/>
      <c r="C67" s="59"/>
    </row>
    <row r="68" spans="1:3" ht="15.75">
      <c r="A68" s="4"/>
      <c r="B68" s="59"/>
      <c r="C68" s="59"/>
    </row>
    <row r="69" spans="1:3" ht="15.75">
      <c r="A69" s="4"/>
      <c r="B69" s="59"/>
      <c r="C69" s="59"/>
    </row>
  </sheetData>
  <sheetProtection/>
  <mergeCells count="7">
    <mergeCell ref="A3:D3"/>
    <mergeCell ref="A54:D54"/>
    <mergeCell ref="A1:D1"/>
    <mergeCell ref="A51:D51"/>
    <mergeCell ref="A53:D53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7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86.875" style="11" customWidth="1"/>
    <col min="2" max="2" width="8.625" style="40" customWidth="1"/>
    <col min="3" max="3" width="6.375" style="40" customWidth="1"/>
    <col min="4" max="4" width="13.25390625" style="167" customWidth="1"/>
    <col min="5" max="5" width="7.00390625" style="167" customWidth="1"/>
    <col min="6" max="6" width="11.875" style="11" customWidth="1"/>
    <col min="7" max="10" width="1.12109375" style="11" customWidth="1"/>
    <col min="11" max="11" width="2.375" style="89" customWidth="1"/>
    <col min="12" max="12" width="6.75390625" style="89" customWidth="1"/>
    <col min="13" max="13" width="9.125" style="89" hidden="1" customWidth="1"/>
    <col min="14" max="14" width="73.125" style="89" customWidth="1"/>
    <col min="15" max="15" width="9.125" style="89" customWidth="1"/>
    <col min="16" max="16384" width="9.125" style="11" customWidth="1"/>
  </cols>
  <sheetData>
    <row r="1" spans="1:6" ht="12.75">
      <c r="A1" s="362" t="s">
        <v>689</v>
      </c>
      <c r="B1" s="361"/>
      <c r="C1" s="361"/>
      <c r="D1" s="361"/>
      <c r="E1" s="361"/>
      <c r="F1" s="361"/>
    </row>
    <row r="2" spans="1:6" ht="14.25" customHeight="1">
      <c r="A2" s="356" t="str">
        <f>'пр.2 по разд'!A2:D2</f>
        <v>к  решению Собрания представителей Сусуманского городского округа</v>
      </c>
      <c r="B2" s="356"/>
      <c r="C2" s="356"/>
      <c r="D2" s="356"/>
      <c r="E2" s="356"/>
      <c r="F2" s="363"/>
    </row>
    <row r="3" spans="1:6" ht="14.25" customHeight="1">
      <c r="A3" s="356" t="s">
        <v>801</v>
      </c>
      <c r="B3" s="356"/>
      <c r="C3" s="356"/>
      <c r="D3" s="356"/>
      <c r="E3" s="356"/>
      <c r="F3" s="356"/>
    </row>
    <row r="4" spans="1:6" ht="43.5" customHeight="1">
      <c r="A4" s="364" t="s">
        <v>731</v>
      </c>
      <c r="B4" s="364"/>
      <c r="C4" s="364"/>
      <c r="D4" s="364"/>
      <c r="E4" s="364"/>
      <c r="F4" s="365"/>
    </row>
    <row r="5" spans="4:17" ht="12.75">
      <c r="D5" s="167" t="s">
        <v>1</v>
      </c>
      <c r="K5" s="90"/>
      <c r="L5" s="90"/>
      <c r="M5" s="90"/>
      <c r="N5" s="307"/>
      <c r="O5" s="307"/>
      <c r="P5" s="307"/>
      <c r="Q5" s="307"/>
    </row>
    <row r="6" spans="1:17" ht="26.25" customHeight="1">
      <c r="A6" s="24" t="s">
        <v>31</v>
      </c>
      <c r="B6" s="41" t="s">
        <v>45</v>
      </c>
      <c r="C6" s="41" t="s">
        <v>44</v>
      </c>
      <c r="D6" s="168" t="s">
        <v>46</v>
      </c>
      <c r="E6" s="168" t="s">
        <v>47</v>
      </c>
      <c r="F6" s="101" t="str">
        <f>'пр.2 по разд'!D6</f>
        <v>Сумма</v>
      </c>
      <c r="K6" s="90"/>
      <c r="L6" s="90"/>
      <c r="M6" s="95"/>
      <c r="N6" s="308"/>
      <c r="O6" s="309"/>
      <c r="P6" s="316"/>
      <c r="Q6" s="317"/>
    </row>
    <row r="7" spans="1:17" ht="12.75">
      <c r="A7" s="24">
        <v>1</v>
      </c>
      <c r="B7" s="41">
        <v>3</v>
      </c>
      <c r="C7" s="41">
        <v>4</v>
      </c>
      <c r="D7" s="201">
        <v>5</v>
      </c>
      <c r="E7" s="201">
        <v>6</v>
      </c>
      <c r="F7" s="47">
        <v>7</v>
      </c>
      <c r="K7" s="90"/>
      <c r="L7" s="90"/>
      <c r="M7" s="95"/>
      <c r="N7" s="308"/>
      <c r="O7" s="310"/>
      <c r="P7" s="316"/>
      <c r="Q7" s="317"/>
    </row>
    <row r="8" spans="1:17" ht="12.75">
      <c r="A8" s="15" t="s">
        <v>2</v>
      </c>
      <c r="B8" s="33" t="s">
        <v>65</v>
      </c>
      <c r="C8" s="33" t="s">
        <v>35</v>
      </c>
      <c r="D8" s="164"/>
      <c r="E8" s="164"/>
      <c r="F8" s="34">
        <f>F9+F17+F43+F72+F107+F112</f>
        <v>180788.7</v>
      </c>
      <c r="K8" s="90"/>
      <c r="L8" s="90"/>
      <c r="M8" s="95"/>
      <c r="N8" s="308"/>
      <c r="O8" s="308"/>
      <c r="P8" s="316"/>
      <c r="Q8" s="317"/>
    </row>
    <row r="9" spans="1:17" ht="25.5">
      <c r="A9" s="14" t="s">
        <v>15</v>
      </c>
      <c r="B9" s="33" t="s">
        <v>65</v>
      </c>
      <c r="C9" s="33" t="s">
        <v>66</v>
      </c>
      <c r="D9" s="168"/>
      <c r="E9" s="168"/>
      <c r="F9" s="34">
        <f>F10</f>
        <v>4863</v>
      </c>
      <c r="K9" s="90"/>
      <c r="L9" s="90"/>
      <c r="M9" s="95"/>
      <c r="N9" s="308"/>
      <c r="O9" s="308"/>
      <c r="P9" s="316"/>
      <c r="Q9" s="317"/>
    </row>
    <row r="10" spans="1:18" s="30" customFormat="1" ht="25.5">
      <c r="A10" s="16" t="s">
        <v>316</v>
      </c>
      <c r="B10" s="20" t="s">
        <v>65</v>
      </c>
      <c r="C10" s="20" t="s">
        <v>66</v>
      </c>
      <c r="D10" s="164" t="s">
        <v>202</v>
      </c>
      <c r="E10" s="164"/>
      <c r="F10" s="21">
        <f>F11</f>
        <v>4863</v>
      </c>
      <c r="K10" s="90"/>
      <c r="L10" s="90"/>
      <c r="M10" s="95"/>
      <c r="N10" s="308"/>
      <c r="O10" s="311"/>
      <c r="P10" s="318"/>
      <c r="Q10" s="319"/>
      <c r="R10" s="11"/>
    </row>
    <row r="11" spans="1:18" s="30" customFormat="1" ht="12.75">
      <c r="A11" s="16" t="s">
        <v>16</v>
      </c>
      <c r="B11" s="20" t="s">
        <v>65</v>
      </c>
      <c r="C11" s="20" t="s">
        <v>66</v>
      </c>
      <c r="D11" s="164" t="s">
        <v>530</v>
      </c>
      <c r="E11" s="164"/>
      <c r="F11" s="21">
        <f>F12</f>
        <v>4863</v>
      </c>
      <c r="K11" s="90"/>
      <c r="L11" s="90"/>
      <c r="M11" s="95"/>
      <c r="N11" s="308"/>
      <c r="O11" s="311"/>
      <c r="P11" s="318"/>
      <c r="Q11" s="319"/>
      <c r="R11" s="11"/>
    </row>
    <row r="12" spans="1:17" ht="12.75" customHeight="1">
      <c r="A12" s="16" t="s">
        <v>204</v>
      </c>
      <c r="B12" s="20" t="s">
        <v>65</v>
      </c>
      <c r="C12" s="20" t="s">
        <v>66</v>
      </c>
      <c r="D12" s="164" t="s">
        <v>531</v>
      </c>
      <c r="E12" s="164"/>
      <c r="F12" s="21">
        <f>F13</f>
        <v>4863</v>
      </c>
      <c r="K12" s="90"/>
      <c r="L12" s="90"/>
      <c r="M12" s="95"/>
      <c r="N12" s="308"/>
      <c r="O12" s="310"/>
      <c r="P12" s="316"/>
      <c r="Q12" s="317"/>
    </row>
    <row r="13" spans="1:17" ht="45.75" customHeight="1">
      <c r="A13" s="16" t="s">
        <v>98</v>
      </c>
      <c r="B13" s="20" t="s">
        <v>65</v>
      </c>
      <c r="C13" s="20" t="s">
        <v>66</v>
      </c>
      <c r="D13" s="164" t="s">
        <v>531</v>
      </c>
      <c r="E13" s="164" t="s">
        <v>99</v>
      </c>
      <c r="F13" s="21">
        <f>F14</f>
        <v>4863</v>
      </c>
      <c r="K13" s="90"/>
      <c r="L13" s="90"/>
      <c r="M13" s="95"/>
      <c r="N13" s="308"/>
      <c r="O13" s="308"/>
      <c r="P13" s="316"/>
      <c r="Q13" s="317"/>
    </row>
    <row r="14" spans="1:17" ht="12.75">
      <c r="A14" s="16" t="s">
        <v>90</v>
      </c>
      <c r="B14" s="20" t="s">
        <v>65</v>
      </c>
      <c r="C14" s="20" t="s">
        <v>66</v>
      </c>
      <c r="D14" s="164" t="s">
        <v>531</v>
      </c>
      <c r="E14" s="164" t="s">
        <v>91</v>
      </c>
      <c r="F14" s="21">
        <f>F15+F16</f>
        <v>4863</v>
      </c>
      <c r="K14" s="90"/>
      <c r="L14" s="90"/>
      <c r="M14" s="95"/>
      <c r="N14" s="308"/>
      <c r="O14" s="308"/>
      <c r="P14" s="316"/>
      <c r="Q14" s="317"/>
    </row>
    <row r="15" spans="1:17" ht="21" customHeight="1">
      <c r="A15" s="16" t="s">
        <v>154</v>
      </c>
      <c r="B15" s="20" t="s">
        <v>65</v>
      </c>
      <c r="C15" s="20" t="s">
        <v>66</v>
      </c>
      <c r="D15" s="164" t="s">
        <v>531</v>
      </c>
      <c r="E15" s="164" t="s">
        <v>92</v>
      </c>
      <c r="F15" s="21">
        <f>'пр.4 вед.стр.'!G16</f>
        <v>4091</v>
      </c>
      <c r="K15" s="90"/>
      <c r="L15" s="90"/>
      <c r="M15" s="95"/>
      <c r="N15" s="308"/>
      <c r="O15" s="308"/>
      <c r="P15" s="316"/>
      <c r="Q15" s="317"/>
    </row>
    <row r="16" spans="1:17" ht="25.5">
      <c r="A16" s="16" t="s">
        <v>156</v>
      </c>
      <c r="B16" s="20" t="s">
        <v>65</v>
      </c>
      <c r="C16" s="20" t="s">
        <v>66</v>
      </c>
      <c r="D16" s="164" t="s">
        <v>531</v>
      </c>
      <c r="E16" s="164" t="s">
        <v>155</v>
      </c>
      <c r="F16" s="21">
        <f>'пр.4 вед.стр.'!G17</f>
        <v>772</v>
      </c>
      <c r="K16" s="90"/>
      <c r="L16" s="90"/>
      <c r="M16" s="95"/>
      <c r="N16" s="308"/>
      <c r="O16" s="308"/>
      <c r="P16" s="316"/>
      <c r="Q16" s="317"/>
    </row>
    <row r="17" spans="1:18" s="30" customFormat="1" ht="33" customHeight="1">
      <c r="A17" s="14" t="s">
        <v>20</v>
      </c>
      <c r="B17" s="33" t="s">
        <v>65</v>
      </c>
      <c r="C17" s="33" t="s">
        <v>69</v>
      </c>
      <c r="D17" s="168"/>
      <c r="E17" s="168"/>
      <c r="F17" s="34">
        <f>F18</f>
        <v>5316.5</v>
      </c>
      <c r="K17" s="89"/>
      <c r="L17" s="89"/>
      <c r="M17" s="89"/>
      <c r="N17" s="308"/>
      <c r="O17" s="312"/>
      <c r="P17" s="318"/>
      <c r="Q17" s="319"/>
      <c r="R17" s="11"/>
    </row>
    <row r="18" spans="1:18" s="30" customFormat="1" ht="28.5" customHeight="1">
      <c r="A18" s="16" t="s">
        <v>316</v>
      </c>
      <c r="B18" s="20" t="s">
        <v>65</v>
      </c>
      <c r="C18" s="20" t="s">
        <v>69</v>
      </c>
      <c r="D18" s="164" t="s">
        <v>202</v>
      </c>
      <c r="E18" s="164"/>
      <c r="F18" s="21">
        <f>F19+F25</f>
        <v>5316.5</v>
      </c>
      <c r="K18" s="89"/>
      <c r="L18" s="89"/>
      <c r="M18" s="89"/>
      <c r="N18" s="308"/>
      <c r="O18" s="313"/>
      <c r="P18" s="318"/>
      <c r="Q18" s="319"/>
      <c r="R18" s="11"/>
    </row>
    <row r="19" spans="1:18" s="30" customFormat="1" ht="15" customHeight="1">
      <c r="A19" s="31" t="s">
        <v>162</v>
      </c>
      <c r="B19" s="20" t="s">
        <v>65</v>
      </c>
      <c r="C19" s="20" t="s">
        <v>69</v>
      </c>
      <c r="D19" s="164" t="s">
        <v>565</v>
      </c>
      <c r="E19" s="164"/>
      <c r="F19" s="21">
        <f>F20</f>
        <v>4075</v>
      </c>
      <c r="K19" s="89"/>
      <c r="L19" s="89"/>
      <c r="M19" s="89"/>
      <c r="N19" s="308"/>
      <c r="O19" s="311"/>
      <c r="P19" s="318"/>
      <c r="Q19" s="319"/>
      <c r="R19" s="11"/>
    </row>
    <row r="20" spans="1:18" s="30" customFormat="1" ht="18.75" customHeight="1">
      <c r="A20" s="16" t="s">
        <v>204</v>
      </c>
      <c r="B20" s="20" t="s">
        <v>65</v>
      </c>
      <c r="C20" s="20" t="s">
        <v>69</v>
      </c>
      <c r="D20" s="164" t="s">
        <v>566</v>
      </c>
      <c r="E20" s="164"/>
      <c r="F20" s="21">
        <f>F21</f>
        <v>4075</v>
      </c>
      <c r="K20" s="89"/>
      <c r="L20" s="89"/>
      <c r="M20" s="89"/>
      <c r="N20" s="308"/>
      <c r="O20" s="311"/>
      <c r="P20" s="318"/>
      <c r="Q20" s="319"/>
      <c r="R20" s="11"/>
    </row>
    <row r="21" spans="1:18" s="30" customFormat="1" ht="46.5" customHeight="1">
      <c r="A21" s="16" t="s">
        <v>98</v>
      </c>
      <c r="B21" s="20" t="s">
        <v>65</v>
      </c>
      <c r="C21" s="20" t="s">
        <v>69</v>
      </c>
      <c r="D21" s="164" t="s">
        <v>566</v>
      </c>
      <c r="E21" s="164" t="s">
        <v>99</v>
      </c>
      <c r="F21" s="21">
        <f>F22</f>
        <v>4075</v>
      </c>
      <c r="K21" s="89"/>
      <c r="L21" s="89"/>
      <c r="M21" s="89"/>
      <c r="N21" s="308"/>
      <c r="O21" s="312"/>
      <c r="P21" s="318"/>
      <c r="Q21" s="319"/>
      <c r="R21" s="11"/>
    </row>
    <row r="22" spans="1:18" s="30" customFormat="1" ht="19.5" customHeight="1">
      <c r="A22" s="16" t="s">
        <v>90</v>
      </c>
      <c r="B22" s="20" t="s">
        <v>65</v>
      </c>
      <c r="C22" s="20" t="s">
        <v>69</v>
      </c>
      <c r="D22" s="164" t="s">
        <v>566</v>
      </c>
      <c r="E22" s="164" t="s">
        <v>91</v>
      </c>
      <c r="F22" s="21">
        <f>F23+F24</f>
        <v>4075</v>
      </c>
      <c r="K22" s="89"/>
      <c r="L22" s="89"/>
      <c r="M22" s="89"/>
      <c r="N22" s="308"/>
      <c r="O22" s="313"/>
      <c r="P22" s="318"/>
      <c r="Q22" s="319"/>
      <c r="R22" s="11"/>
    </row>
    <row r="23" spans="1:18" s="30" customFormat="1" ht="15" customHeight="1">
      <c r="A23" s="16" t="s">
        <v>154</v>
      </c>
      <c r="B23" s="20" t="s">
        <v>65</v>
      </c>
      <c r="C23" s="20" t="s">
        <v>69</v>
      </c>
      <c r="D23" s="164" t="s">
        <v>566</v>
      </c>
      <c r="E23" s="164" t="s">
        <v>92</v>
      </c>
      <c r="F23" s="21">
        <f>'пр.4 вед.стр.'!G314</f>
        <v>3406</v>
      </c>
      <c r="K23" s="89"/>
      <c r="L23" s="89"/>
      <c r="M23" s="89"/>
      <c r="N23" s="308"/>
      <c r="O23" s="311"/>
      <c r="P23" s="318"/>
      <c r="Q23" s="319"/>
      <c r="R23" s="11"/>
    </row>
    <row r="24" spans="1:18" s="30" customFormat="1" ht="33" customHeight="1">
      <c r="A24" s="16" t="s">
        <v>156</v>
      </c>
      <c r="B24" s="20" t="s">
        <v>65</v>
      </c>
      <c r="C24" s="20" t="s">
        <v>69</v>
      </c>
      <c r="D24" s="164" t="s">
        <v>566</v>
      </c>
      <c r="E24" s="164" t="s">
        <v>155</v>
      </c>
      <c r="F24" s="21">
        <f>'пр.4 вед.стр.'!G315</f>
        <v>669</v>
      </c>
      <c r="K24" s="89"/>
      <c r="L24" s="89"/>
      <c r="M24" s="89"/>
      <c r="N24" s="308"/>
      <c r="O24" s="313"/>
      <c r="P24" s="318"/>
      <c r="Q24" s="319"/>
      <c r="R24" s="11"/>
    </row>
    <row r="25" spans="1:18" s="30" customFormat="1" ht="12" customHeight="1">
      <c r="A25" s="16" t="s">
        <v>49</v>
      </c>
      <c r="B25" s="20" t="s">
        <v>65</v>
      </c>
      <c r="C25" s="20" t="s">
        <v>69</v>
      </c>
      <c r="D25" s="164" t="s">
        <v>208</v>
      </c>
      <c r="E25" s="164"/>
      <c r="F25" s="21">
        <f>F26+F32+F39</f>
        <v>1241.5</v>
      </c>
      <c r="K25" s="89"/>
      <c r="L25" s="89"/>
      <c r="M25" s="89"/>
      <c r="N25" s="308"/>
      <c r="O25" s="311"/>
      <c r="P25" s="318"/>
      <c r="Q25" s="319"/>
      <c r="R25" s="11"/>
    </row>
    <row r="26" spans="1:18" s="30" customFormat="1" ht="12" customHeight="1">
      <c r="A26" s="16" t="s">
        <v>204</v>
      </c>
      <c r="B26" s="20" t="s">
        <v>65</v>
      </c>
      <c r="C26" s="20" t="s">
        <v>69</v>
      </c>
      <c r="D26" s="164" t="s">
        <v>209</v>
      </c>
      <c r="E26" s="164"/>
      <c r="F26" s="21">
        <f>F27</f>
        <v>952.5</v>
      </c>
      <c r="K26" s="89"/>
      <c r="L26" s="89"/>
      <c r="M26" s="89"/>
      <c r="N26" s="308"/>
      <c r="O26" s="311"/>
      <c r="P26" s="318"/>
      <c r="Q26" s="319"/>
      <c r="R26" s="11"/>
    </row>
    <row r="27" spans="1:18" s="30" customFormat="1" ht="42.75" customHeight="1">
      <c r="A27" s="16" t="s">
        <v>98</v>
      </c>
      <c r="B27" s="20" t="s">
        <v>65</v>
      </c>
      <c r="C27" s="20" t="s">
        <v>69</v>
      </c>
      <c r="D27" s="164" t="s">
        <v>209</v>
      </c>
      <c r="E27" s="164" t="s">
        <v>99</v>
      </c>
      <c r="F27" s="21">
        <f>F28</f>
        <v>952.5</v>
      </c>
      <c r="K27" s="89"/>
      <c r="L27" s="89"/>
      <c r="M27" s="89"/>
      <c r="N27" s="308"/>
      <c r="O27" s="313"/>
      <c r="P27" s="318"/>
      <c r="Q27" s="319"/>
      <c r="R27" s="11"/>
    </row>
    <row r="28" spans="1:18" s="30" customFormat="1" ht="17.25" customHeight="1">
      <c r="A28" s="16" t="s">
        <v>90</v>
      </c>
      <c r="B28" s="20" t="s">
        <v>65</v>
      </c>
      <c r="C28" s="20" t="s">
        <v>69</v>
      </c>
      <c r="D28" s="164" t="s">
        <v>209</v>
      </c>
      <c r="E28" s="164" t="s">
        <v>91</v>
      </c>
      <c r="F28" s="21">
        <f>F29+F30+F31</f>
        <v>952.5</v>
      </c>
      <c r="K28" s="89"/>
      <c r="L28" s="89"/>
      <c r="M28" s="89"/>
      <c r="N28" s="308"/>
      <c r="O28" s="313"/>
      <c r="P28" s="318"/>
      <c r="Q28" s="319"/>
      <c r="R28" s="11"/>
    </row>
    <row r="29" spans="1:18" s="30" customFormat="1" ht="12" customHeight="1">
      <c r="A29" s="16" t="s">
        <v>154</v>
      </c>
      <c r="B29" s="20" t="s">
        <v>65</v>
      </c>
      <c r="C29" s="20" t="s">
        <v>69</v>
      </c>
      <c r="D29" s="164" t="s">
        <v>209</v>
      </c>
      <c r="E29" s="164" t="s">
        <v>92</v>
      </c>
      <c r="F29" s="21">
        <f>'пр.4 вед.стр.'!G320</f>
        <v>726</v>
      </c>
      <c r="K29" s="89"/>
      <c r="L29" s="89"/>
      <c r="M29" s="89"/>
      <c r="N29" s="308"/>
      <c r="O29" s="313"/>
      <c r="P29" s="318"/>
      <c r="Q29" s="319"/>
      <c r="R29" s="11"/>
    </row>
    <row r="30" spans="1:18" s="30" customFormat="1" ht="18" customHeight="1">
      <c r="A30" s="16" t="s">
        <v>93</v>
      </c>
      <c r="B30" s="20" t="s">
        <v>65</v>
      </c>
      <c r="C30" s="20" t="s">
        <v>69</v>
      </c>
      <c r="D30" s="164" t="s">
        <v>209</v>
      </c>
      <c r="E30" s="164" t="s">
        <v>94</v>
      </c>
      <c r="F30" s="21">
        <f>'пр.4 вед.стр.'!G321</f>
        <v>6.5</v>
      </c>
      <c r="K30" s="89"/>
      <c r="L30" s="89"/>
      <c r="M30" s="89"/>
      <c r="N30" s="308"/>
      <c r="O30" s="312"/>
      <c r="P30" s="318"/>
      <c r="Q30" s="319"/>
      <c r="R30" s="11"/>
    </row>
    <row r="31" spans="1:18" s="30" customFormat="1" ht="27.75" customHeight="1">
      <c r="A31" s="16" t="s">
        <v>156</v>
      </c>
      <c r="B31" s="20" t="s">
        <v>65</v>
      </c>
      <c r="C31" s="20" t="s">
        <v>69</v>
      </c>
      <c r="D31" s="164" t="s">
        <v>209</v>
      </c>
      <c r="E31" s="164" t="s">
        <v>155</v>
      </c>
      <c r="F31" s="21">
        <f>'пр.4 вед.стр.'!G322</f>
        <v>220</v>
      </c>
      <c r="K31" s="89"/>
      <c r="L31" s="89"/>
      <c r="M31" s="89"/>
      <c r="N31" s="308"/>
      <c r="O31" s="313"/>
      <c r="P31" s="318"/>
      <c r="Q31" s="319"/>
      <c r="R31" s="11"/>
    </row>
    <row r="32" spans="1:18" s="30" customFormat="1" ht="12" customHeight="1">
      <c r="A32" s="16" t="s">
        <v>205</v>
      </c>
      <c r="B32" s="20" t="s">
        <v>65</v>
      </c>
      <c r="C32" s="20" t="s">
        <v>69</v>
      </c>
      <c r="D32" s="164" t="s">
        <v>210</v>
      </c>
      <c r="E32" s="164"/>
      <c r="F32" s="21">
        <f>F33+F36</f>
        <v>259</v>
      </c>
      <c r="K32" s="89"/>
      <c r="L32" s="89"/>
      <c r="M32" s="89"/>
      <c r="N32" s="308"/>
      <c r="O32" s="311"/>
      <c r="P32" s="318"/>
      <c r="Q32" s="319"/>
      <c r="R32" s="11"/>
    </row>
    <row r="33" spans="1:18" s="30" customFormat="1" ht="14.25" customHeight="1">
      <c r="A33" s="16" t="s">
        <v>401</v>
      </c>
      <c r="B33" s="20" t="s">
        <v>65</v>
      </c>
      <c r="C33" s="20" t="s">
        <v>69</v>
      </c>
      <c r="D33" s="164" t="s">
        <v>210</v>
      </c>
      <c r="E33" s="164" t="s">
        <v>100</v>
      </c>
      <c r="F33" s="21">
        <f>F34</f>
        <v>258</v>
      </c>
      <c r="K33" s="89"/>
      <c r="L33" s="89"/>
      <c r="M33" s="89"/>
      <c r="N33" s="308"/>
      <c r="O33" s="311"/>
      <c r="P33" s="318"/>
      <c r="Q33" s="319"/>
      <c r="R33" s="11"/>
    </row>
    <row r="34" spans="1:18" s="30" customFormat="1" ht="14.25" customHeight="1">
      <c r="A34" s="16" t="s">
        <v>732</v>
      </c>
      <c r="B34" s="20" t="s">
        <v>65</v>
      </c>
      <c r="C34" s="20" t="s">
        <v>69</v>
      </c>
      <c r="D34" s="164" t="s">
        <v>210</v>
      </c>
      <c r="E34" s="164" t="s">
        <v>96</v>
      </c>
      <c r="F34" s="21">
        <f>F35</f>
        <v>258</v>
      </c>
      <c r="K34" s="89"/>
      <c r="L34" s="89"/>
      <c r="M34" s="89"/>
      <c r="N34" s="308"/>
      <c r="O34" s="313"/>
      <c r="P34" s="318"/>
      <c r="Q34" s="319"/>
      <c r="R34" s="11"/>
    </row>
    <row r="35" spans="1:18" s="30" customFormat="1" ht="14.25" customHeight="1">
      <c r="A35" s="16" t="s">
        <v>675</v>
      </c>
      <c r="B35" s="20" t="s">
        <v>65</v>
      </c>
      <c r="C35" s="20" t="s">
        <v>69</v>
      </c>
      <c r="D35" s="164" t="s">
        <v>210</v>
      </c>
      <c r="E35" s="164" t="s">
        <v>97</v>
      </c>
      <c r="F35" s="21">
        <f>'пр.4 вед.стр.'!G326</f>
        <v>258</v>
      </c>
      <c r="K35" s="89"/>
      <c r="L35" s="89"/>
      <c r="M35" s="89"/>
      <c r="N35" s="308"/>
      <c r="O35" s="311"/>
      <c r="P35" s="318"/>
      <c r="Q35" s="319"/>
      <c r="R35" s="11"/>
    </row>
    <row r="36" spans="1:18" s="30" customFormat="1" ht="14.25" customHeight="1">
      <c r="A36" s="16" t="s">
        <v>124</v>
      </c>
      <c r="B36" s="20" t="s">
        <v>65</v>
      </c>
      <c r="C36" s="20" t="s">
        <v>69</v>
      </c>
      <c r="D36" s="164" t="s">
        <v>210</v>
      </c>
      <c r="E36" s="164" t="s">
        <v>125</v>
      </c>
      <c r="F36" s="21">
        <f>F37</f>
        <v>1</v>
      </c>
      <c r="K36" s="89"/>
      <c r="L36" s="89"/>
      <c r="M36" s="89"/>
      <c r="N36" s="308"/>
      <c r="O36" s="313"/>
      <c r="P36" s="318"/>
      <c r="Q36" s="319"/>
      <c r="R36" s="11"/>
    </row>
    <row r="37" spans="1:18" s="30" customFormat="1" ht="14.25" customHeight="1">
      <c r="A37" s="16" t="s">
        <v>127</v>
      </c>
      <c r="B37" s="20" t="s">
        <v>65</v>
      </c>
      <c r="C37" s="20" t="s">
        <v>69</v>
      </c>
      <c r="D37" s="164" t="s">
        <v>210</v>
      </c>
      <c r="E37" s="164" t="s">
        <v>128</v>
      </c>
      <c r="F37" s="21">
        <f>F38</f>
        <v>1</v>
      </c>
      <c r="K37" s="89"/>
      <c r="L37" s="89"/>
      <c r="M37" s="89"/>
      <c r="N37" s="308"/>
      <c r="O37" s="311"/>
      <c r="P37" s="318"/>
      <c r="Q37" s="319"/>
      <c r="R37" s="11"/>
    </row>
    <row r="38" spans="1:18" s="30" customFormat="1" ht="12" customHeight="1">
      <c r="A38" s="16" t="s">
        <v>129</v>
      </c>
      <c r="B38" s="20" t="s">
        <v>65</v>
      </c>
      <c r="C38" s="20" t="s">
        <v>69</v>
      </c>
      <c r="D38" s="164" t="s">
        <v>210</v>
      </c>
      <c r="E38" s="164" t="s">
        <v>130</v>
      </c>
      <c r="F38" s="21">
        <f>'пр.4 вед.стр.'!G329</f>
        <v>1</v>
      </c>
      <c r="K38" s="89"/>
      <c r="L38" s="89"/>
      <c r="M38" s="89"/>
      <c r="N38" s="308"/>
      <c r="O38" s="312"/>
      <c r="P38" s="318"/>
      <c r="Q38" s="319"/>
      <c r="R38" s="11"/>
    </row>
    <row r="39" spans="1:18" s="30" customFormat="1" ht="46.5" customHeight="1">
      <c r="A39" s="16" t="s">
        <v>235</v>
      </c>
      <c r="B39" s="20" t="s">
        <v>65</v>
      </c>
      <c r="C39" s="20" t="s">
        <v>69</v>
      </c>
      <c r="D39" s="164" t="s">
        <v>532</v>
      </c>
      <c r="E39" s="164"/>
      <c r="F39" s="21">
        <f>F40</f>
        <v>30</v>
      </c>
      <c r="K39" s="89"/>
      <c r="L39" s="89"/>
      <c r="M39" s="89"/>
      <c r="N39" s="308"/>
      <c r="O39" s="313"/>
      <c r="P39" s="318"/>
      <c r="Q39" s="319"/>
      <c r="R39" s="11"/>
    </row>
    <row r="40" spans="1:18" s="30" customFormat="1" ht="46.5" customHeight="1">
      <c r="A40" s="16" t="s">
        <v>98</v>
      </c>
      <c r="B40" s="20" t="s">
        <v>65</v>
      </c>
      <c r="C40" s="20" t="s">
        <v>69</v>
      </c>
      <c r="D40" s="164" t="s">
        <v>532</v>
      </c>
      <c r="E40" s="164" t="s">
        <v>99</v>
      </c>
      <c r="F40" s="21">
        <f>F41</f>
        <v>30</v>
      </c>
      <c r="K40" s="89"/>
      <c r="L40" s="89"/>
      <c r="M40" s="89"/>
      <c r="N40" s="308"/>
      <c r="O40" s="312"/>
      <c r="P40" s="318"/>
      <c r="Q40" s="319"/>
      <c r="R40" s="11"/>
    </row>
    <row r="41" spans="1:18" s="30" customFormat="1" ht="15" customHeight="1">
      <c r="A41" s="16" t="s">
        <v>90</v>
      </c>
      <c r="B41" s="20" t="s">
        <v>65</v>
      </c>
      <c r="C41" s="20" t="s">
        <v>69</v>
      </c>
      <c r="D41" s="164" t="s">
        <v>532</v>
      </c>
      <c r="E41" s="164" t="s">
        <v>91</v>
      </c>
      <c r="F41" s="21">
        <f>F42</f>
        <v>30</v>
      </c>
      <c r="K41" s="89"/>
      <c r="L41" s="89"/>
      <c r="M41" s="89"/>
      <c r="N41" s="308"/>
      <c r="O41" s="313"/>
      <c r="P41" s="318"/>
      <c r="Q41" s="319"/>
      <c r="R41" s="11"/>
    </row>
    <row r="42" spans="1:18" s="30" customFormat="1" ht="24" customHeight="1">
      <c r="A42" s="16" t="s">
        <v>93</v>
      </c>
      <c r="B42" s="20" t="s">
        <v>65</v>
      </c>
      <c r="C42" s="20" t="s">
        <v>69</v>
      </c>
      <c r="D42" s="164" t="s">
        <v>532</v>
      </c>
      <c r="E42" s="164" t="s">
        <v>94</v>
      </c>
      <c r="F42" s="21">
        <f>'пр.4 вед.стр.'!G333</f>
        <v>30</v>
      </c>
      <c r="K42" s="89"/>
      <c r="L42" s="89"/>
      <c r="M42" s="89"/>
      <c r="N42" s="308"/>
      <c r="O42" s="313"/>
      <c r="P42" s="318"/>
      <c r="Q42" s="319"/>
      <c r="R42" s="11"/>
    </row>
    <row r="43" spans="1:17" ht="30.75" customHeight="1">
      <c r="A43" s="15" t="s">
        <v>17</v>
      </c>
      <c r="B43" s="33" t="s">
        <v>65</v>
      </c>
      <c r="C43" s="33" t="s">
        <v>67</v>
      </c>
      <c r="D43" s="168"/>
      <c r="E43" s="168"/>
      <c r="F43" s="34">
        <f>F44</f>
        <v>83385.59999999999</v>
      </c>
      <c r="K43" s="90"/>
      <c r="L43" s="90"/>
      <c r="M43" s="95"/>
      <c r="N43" s="308"/>
      <c r="O43" s="310"/>
      <c r="P43" s="316"/>
      <c r="Q43" s="317"/>
    </row>
    <row r="44" spans="1:17" ht="25.5">
      <c r="A44" s="16" t="s">
        <v>316</v>
      </c>
      <c r="B44" s="20" t="s">
        <v>65</v>
      </c>
      <c r="C44" s="20" t="s">
        <v>67</v>
      </c>
      <c r="D44" s="164" t="s">
        <v>202</v>
      </c>
      <c r="E44" s="164"/>
      <c r="F44" s="21">
        <f>F45</f>
        <v>83385.59999999999</v>
      </c>
      <c r="K44" s="90"/>
      <c r="L44" s="90"/>
      <c r="M44" s="95"/>
      <c r="N44" s="308"/>
      <c r="O44" s="308"/>
      <c r="P44" s="316"/>
      <c r="Q44" s="317"/>
    </row>
    <row r="45" spans="1:17" ht="12.75">
      <c r="A45" s="16" t="s">
        <v>49</v>
      </c>
      <c r="B45" s="20" t="s">
        <v>65</v>
      </c>
      <c r="C45" s="20" t="s">
        <v>67</v>
      </c>
      <c r="D45" s="164" t="s">
        <v>208</v>
      </c>
      <c r="E45" s="164"/>
      <c r="F45" s="21">
        <f>F46+F52+F61+F65</f>
        <v>83385.59999999999</v>
      </c>
      <c r="K45" s="90"/>
      <c r="L45" s="90"/>
      <c r="M45" s="95"/>
      <c r="N45" s="308"/>
      <c r="O45" s="308"/>
      <c r="P45" s="316"/>
      <c r="Q45" s="317"/>
    </row>
    <row r="46" spans="1:17" ht="12.75">
      <c r="A46" s="16" t="s">
        <v>204</v>
      </c>
      <c r="B46" s="20" t="s">
        <v>65</v>
      </c>
      <c r="C46" s="20" t="s">
        <v>67</v>
      </c>
      <c r="D46" s="164" t="s">
        <v>209</v>
      </c>
      <c r="E46" s="164"/>
      <c r="F46" s="21">
        <f>F47</f>
        <v>77137.4</v>
      </c>
      <c r="K46" s="90"/>
      <c r="L46" s="90"/>
      <c r="M46" s="95"/>
      <c r="N46" s="308"/>
      <c r="O46" s="310"/>
      <c r="P46" s="316"/>
      <c r="Q46" s="317"/>
    </row>
    <row r="47" spans="1:17" ht="38.25">
      <c r="A47" s="16" t="s">
        <v>98</v>
      </c>
      <c r="B47" s="20" t="s">
        <v>65</v>
      </c>
      <c r="C47" s="20" t="s">
        <v>67</v>
      </c>
      <c r="D47" s="164" t="s">
        <v>209</v>
      </c>
      <c r="E47" s="164" t="s">
        <v>99</v>
      </c>
      <c r="F47" s="21">
        <f>F48</f>
        <v>77137.4</v>
      </c>
      <c r="K47" s="90"/>
      <c r="L47" s="90"/>
      <c r="M47" s="95"/>
      <c r="N47" s="308"/>
      <c r="O47" s="310"/>
      <c r="P47" s="316"/>
      <c r="Q47" s="317"/>
    </row>
    <row r="48" spans="1:17" ht="12.75">
      <c r="A48" s="16" t="s">
        <v>90</v>
      </c>
      <c r="B48" s="20" t="s">
        <v>65</v>
      </c>
      <c r="C48" s="20" t="s">
        <v>67</v>
      </c>
      <c r="D48" s="164" t="s">
        <v>209</v>
      </c>
      <c r="E48" s="164" t="s">
        <v>91</v>
      </c>
      <c r="F48" s="21">
        <f>F49+F50+F51</f>
        <v>77137.4</v>
      </c>
      <c r="K48" s="90"/>
      <c r="L48" s="90"/>
      <c r="M48" s="95"/>
      <c r="N48" s="314"/>
      <c r="O48" s="314"/>
      <c r="P48" s="320"/>
      <c r="Q48" s="321"/>
    </row>
    <row r="49" spans="1:14" ht="12.75">
      <c r="A49" s="16" t="s">
        <v>154</v>
      </c>
      <c r="B49" s="20" t="s">
        <v>65</v>
      </c>
      <c r="C49" s="20" t="s">
        <v>67</v>
      </c>
      <c r="D49" s="164" t="s">
        <v>209</v>
      </c>
      <c r="E49" s="164" t="s">
        <v>92</v>
      </c>
      <c r="F49" s="21">
        <f>'пр.4 вед.стр.'!G24</f>
        <v>60314.1</v>
      </c>
      <c r="K49" s="90"/>
      <c r="L49" s="90"/>
      <c r="M49" s="95"/>
      <c r="N49" s="95"/>
    </row>
    <row r="50" spans="1:14" ht="15" customHeight="1">
      <c r="A50" s="16" t="s">
        <v>93</v>
      </c>
      <c r="B50" s="20" t="s">
        <v>65</v>
      </c>
      <c r="C50" s="20" t="s">
        <v>67</v>
      </c>
      <c r="D50" s="164" t="s">
        <v>209</v>
      </c>
      <c r="E50" s="164" t="s">
        <v>94</v>
      </c>
      <c r="F50" s="21">
        <f>'пр.4 вед.стр.'!G25</f>
        <v>400</v>
      </c>
      <c r="K50" s="90"/>
      <c r="L50" s="90"/>
      <c r="M50" s="95"/>
      <c r="N50" s="95"/>
    </row>
    <row r="51" spans="1:14" ht="25.5">
      <c r="A51" s="16" t="s">
        <v>156</v>
      </c>
      <c r="B51" s="20" t="s">
        <v>65</v>
      </c>
      <c r="C51" s="20" t="s">
        <v>67</v>
      </c>
      <c r="D51" s="164" t="s">
        <v>209</v>
      </c>
      <c r="E51" s="164" t="s">
        <v>155</v>
      </c>
      <c r="F51" s="21">
        <f>'пр.4 вед.стр.'!G26</f>
        <v>16423.3</v>
      </c>
      <c r="K51" s="90"/>
      <c r="L51" s="90"/>
      <c r="M51" s="95"/>
      <c r="N51" s="95"/>
    </row>
    <row r="52" spans="1:14" ht="12.75">
      <c r="A52" s="16" t="s">
        <v>205</v>
      </c>
      <c r="B52" s="20" t="s">
        <v>65</v>
      </c>
      <c r="C52" s="20" t="s">
        <v>67</v>
      </c>
      <c r="D52" s="164" t="s">
        <v>210</v>
      </c>
      <c r="E52" s="164"/>
      <c r="F52" s="21">
        <f>F53+F56</f>
        <v>4718.7</v>
      </c>
      <c r="K52" s="90"/>
      <c r="L52" s="90"/>
      <c r="M52" s="95"/>
      <c r="N52" s="95"/>
    </row>
    <row r="53" spans="1:14" ht="12.75">
      <c r="A53" s="16" t="s">
        <v>401</v>
      </c>
      <c r="B53" s="20" t="s">
        <v>65</v>
      </c>
      <c r="C53" s="20" t="s">
        <v>67</v>
      </c>
      <c r="D53" s="164" t="s">
        <v>210</v>
      </c>
      <c r="E53" s="164" t="s">
        <v>100</v>
      </c>
      <c r="F53" s="21">
        <f>F54</f>
        <v>3892</v>
      </c>
      <c r="K53" s="90"/>
      <c r="L53" s="90"/>
      <c r="M53" s="95"/>
      <c r="N53" s="95"/>
    </row>
    <row r="54" spans="1:14" ht="12.75">
      <c r="A54" s="16" t="s">
        <v>732</v>
      </c>
      <c r="B54" s="20" t="s">
        <v>65</v>
      </c>
      <c r="C54" s="20" t="s">
        <v>67</v>
      </c>
      <c r="D54" s="164" t="s">
        <v>210</v>
      </c>
      <c r="E54" s="164" t="s">
        <v>96</v>
      </c>
      <c r="F54" s="21">
        <f>F55</f>
        <v>3892</v>
      </c>
      <c r="K54" s="90"/>
      <c r="L54" s="90"/>
      <c r="M54" s="95"/>
      <c r="N54" s="95"/>
    </row>
    <row r="55" spans="1:14" ht="12.75">
      <c r="A55" s="16" t="s">
        <v>674</v>
      </c>
      <c r="B55" s="20" t="s">
        <v>65</v>
      </c>
      <c r="C55" s="20" t="s">
        <v>67</v>
      </c>
      <c r="D55" s="164" t="s">
        <v>210</v>
      </c>
      <c r="E55" s="164" t="s">
        <v>97</v>
      </c>
      <c r="F55" s="21">
        <f>'пр.4 вед.стр.'!G30</f>
        <v>3892</v>
      </c>
      <c r="K55" s="90"/>
      <c r="L55" s="90"/>
      <c r="M55" s="95"/>
      <c r="N55" s="95"/>
    </row>
    <row r="56" spans="1:14" ht="12.75">
      <c r="A56" s="155" t="s">
        <v>124</v>
      </c>
      <c r="B56" s="285" t="s">
        <v>65</v>
      </c>
      <c r="C56" s="285" t="s">
        <v>67</v>
      </c>
      <c r="D56" s="286" t="s">
        <v>210</v>
      </c>
      <c r="E56" s="286" t="s">
        <v>125</v>
      </c>
      <c r="F56" s="21">
        <f>F57</f>
        <v>826.7</v>
      </c>
      <c r="K56" s="90"/>
      <c r="L56" s="90"/>
      <c r="M56" s="95"/>
      <c r="N56" s="95"/>
    </row>
    <row r="57" spans="1:14" ht="12.75">
      <c r="A57" s="155" t="s">
        <v>127</v>
      </c>
      <c r="B57" s="285" t="s">
        <v>65</v>
      </c>
      <c r="C57" s="285" t="s">
        <v>67</v>
      </c>
      <c r="D57" s="286" t="s">
        <v>210</v>
      </c>
      <c r="E57" s="286" t="s">
        <v>128</v>
      </c>
      <c r="F57" s="21">
        <f>F58+F59+F60</f>
        <v>826.7</v>
      </c>
      <c r="K57" s="90"/>
      <c r="L57" s="90"/>
      <c r="M57" s="95"/>
      <c r="N57" s="95"/>
    </row>
    <row r="58" spans="1:14" ht="12.75">
      <c r="A58" s="155" t="s">
        <v>129</v>
      </c>
      <c r="B58" s="285" t="s">
        <v>65</v>
      </c>
      <c r="C58" s="285" t="s">
        <v>67</v>
      </c>
      <c r="D58" s="286" t="s">
        <v>210</v>
      </c>
      <c r="E58" s="286" t="s">
        <v>130</v>
      </c>
      <c r="F58" s="21">
        <f>'пр.4 вед.стр.'!G33</f>
        <v>429.4</v>
      </c>
      <c r="K58" s="90"/>
      <c r="L58" s="90"/>
      <c r="M58" s="95"/>
      <c r="N58" s="95"/>
    </row>
    <row r="59" spans="1:14" ht="14.25" customHeight="1">
      <c r="A59" s="155" t="s">
        <v>157</v>
      </c>
      <c r="B59" s="285" t="s">
        <v>65</v>
      </c>
      <c r="C59" s="285" t="s">
        <v>67</v>
      </c>
      <c r="D59" s="286" t="s">
        <v>210</v>
      </c>
      <c r="E59" s="286" t="s">
        <v>131</v>
      </c>
      <c r="F59" s="64">
        <f>'пр.4 вед.стр.'!G1170</f>
        <v>9.7</v>
      </c>
      <c r="K59" s="90"/>
      <c r="L59" s="90"/>
      <c r="M59" s="95"/>
      <c r="N59" s="95"/>
    </row>
    <row r="60" spans="1:15" s="205" customFormat="1" ht="14.25" customHeight="1">
      <c r="A60" s="287" t="str">
        <f>'пр.4 вед.стр.'!A34</f>
        <v>Уплата иных платежей</v>
      </c>
      <c r="B60" s="285" t="s">
        <v>65</v>
      </c>
      <c r="C60" s="285" t="s">
        <v>67</v>
      </c>
      <c r="D60" s="286" t="s">
        <v>210</v>
      </c>
      <c r="E60" s="288">
        <v>853</v>
      </c>
      <c r="F60" s="152">
        <f>'пр.4 вед.стр.'!G34+'пр.4 вед.стр.'!G1171</f>
        <v>387.6</v>
      </c>
      <c r="K60" s="91"/>
      <c r="L60" s="91"/>
      <c r="M60" s="249"/>
      <c r="N60" s="249"/>
      <c r="O60" s="92"/>
    </row>
    <row r="61" spans="1:14" ht="42" customHeight="1">
      <c r="A61" s="16" t="s">
        <v>235</v>
      </c>
      <c r="B61" s="20" t="s">
        <v>65</v>
      </c>
      <c r="C61" s="20" t="s">
        <v>67</v>
      </c>
      <c r="D61" s="164" t="s">
        <v>532</v>
      </c>
      <c r="E61" s="164"/>
      <c r="F61" s="21">
        <f>F62</f>
        <v>1409</v>
      </c>
      <c r="K61" s="90"/>
      <c r="L61" s="90"/>
      <c r="M61" s="95"/>
      <c r="N61" s="95"/>
    </row>
    <row r="62" spans="1:14" ht="38.25">
      <c r="A62" s="16" t="s">
        <v>98</v>
      </c>
      <c r="B62" s="20" t="s">
        <v>65</v>
      </c>
      <c r="C62" s="20" t="s">
        <v>67</v>
      </c>
      <c r="D62" s="164" t="s">
        <v>532</v>
      </c>
      <c r="E62" s="164" t="s">
        <v>99</v>
      </c>
      <c r="F62" s="21">
        <f>F63</f>
        <v>1409</v>
      </c>
      <c r="K62" s="90"/>
      <c r="L62" s="90"/>
      <c r="M62" s="95"/>
      <c r="N62" s="95"/>
    </row>
    <row r="63" spans="1:14" ht="12.75">
      <c r="A63" s="16" t="s">
        <v>90</v>
      </c>
      <c r="B63" s="20" t="s">
        <v>65</v>
      </c>
      <c r="C63" s="20" t="s">
        <v>67</v>
      </c>
      <c r="D63" s="164" t="s">
        <v>532</v>
      </c>
      <c r="E63" s="164" t="s">
        <v>91</v>
      </c>
      <c r="F63" s="21">
        <f>F64</f>
        <v>1409</v>
      </c>
      <c r="K63" s="90"/>
      <c r="L63" s="90"/>
      <c r="M63" s="95"/>
      <c r="N63" s="95"/>
    </row>
    <row r="64" spans="1:14" ht="15" customHeight="1">
      <c r="A64" s="16" t="s">
        <v>93</v>
      </c>
      <c r="B64" s="20" t="s">
        <v>65</v>
      </c>
      <c r="C64" s="20" t="s">
        <v>67</v>
      </c>
      <c r="D64" s="164" t="s">
        <v>532</v>
      </c>
      <c r="E64" s="164" t="s">
        <v>94</v>
      </c>
      <c r="F64" s="21">
        <f>'пр.4 вед.стр.'!G38</f>
        <v>1409</v>
      </c>
      <c r="K64" s="90"/>
      <c r="L64" s="90"/>
      <c r="M64" s="95"/>
      <c r="N64" s="95"/>
    </row>
    <row r="65" spans="1:14" ht="12.75">
      <c r="A65" s="16" t="s">
        <v>203</v>
      </c>
      <c r="B65" s="20" t="s">
        <v>65</v>
      </c>
      <c r="C65" s="20" t="s">
        <v>67</v>
      </c>
      <c r="D65" s="164" t="s">
        <v>533</v>
      </c>
      <c r="E65" s="164"/>
      <c r="F65" s="21">
        <f>F66+F69</f>
        <v>120.5</v>
      </c>
      <c r="K65" s="90"/>
      <c r="L65" s="90"/>
      <c r="M65" s="95"/>
      <c r="N65" s="95"/>
    </row>
    <row r="66" spans="1:14" ht="38.25">
      <c r="A66" s="16" t="s">
        <v>98</v>
      </c>
      <c r="B66" s="20" t="s">
        <v>65</v>
      </c>
      <c r="C66" s="20" t="s">
        <v>67</v>
      </c>
      <c r="D66" s="164" t="s">
        <v>533</v>
      </c>
      <c r="E66" s="164" t="s">
        <v>99</v>
      </c>
      <c r="F66" s="21">
        <f>F67</f>
        <v>85</v>
      </c>
      <c r="K66" s="90"/>
      <c r="L66" s="90"/>
      <c r="M66" s="95"/>
      <c r="N66" s="95"/>
    </row>
    <row r="67" spans="1:14" ht="12.75">
      <c r="A67" s="16" t="s">
        <v>90</v>
      </c>
      <c r="B67" s="20" t="s">
        <v>65</v>
      </c>
      <c r="C67" s="20" t="s">
        <v>67</v>
      </c>
      <c r="D67" s="164" t="s">
        <v>533</v>
      </c>
      <c r="E67" s="164" t="s">
        <v>91</v>
      </c>
      <c r="F67" s="21">
        <f>F68</f>
        <v>85</v>
      </c>
      <c r="K67" s="90"/>
      <c r="L67" s="90"/>
      <c r="M67" s="95"/>
      <c r="N67" s="95"/>
    </row>
    <row r="68" spans="1:14" ht="15" customHeight="1">
      <c r="A68" s="16" t="s">
        <v>93</v>
      </c>
      <c r="B68" s="20" t="s">
        <v>65</v>
      </c>
      <c r="C68" s="20" t="s">
        <v>67</v>
      </c>
      <c r="D68" s="164" t="s">
        <v>533</v>
      </c>
      <c r="E68" s="164" t="s">
        <v>94</v>
      </c>
      <c r="F68" s="21">
        <f>'пр.4 вед.стр.'!G42</f>
        <v>85</v>
      </c>
      <c r="K68" s="90"/>
      <c r="L68" s="90"/>
      <c r="M68" s="95"/>
      <c r="N68" s="95"/>
    </row>
    <row r="69" spans="1:14" ht="12.75">
      <c r="A69" s="16" t="s">
        <v>113</v>
      </c>
      <c r="B69" s="20" t="s">
        <v>65</v>
      </c>
      <c r="C69" s="20" t="s">
        <v>67</v>
      </c>
      <c r="D69" s="164" t="s">
        <v>533</v>
      </c>
      <c r="E69" s="164" t="s">
        <v>114</v>
      </c>
      <c r="F69" s="21">
        <f>F70</f>
        <v>35.5</v>
      </c>
      <c r="K69" s="91"/>
      <c r="L69" s="90"/>
      <c r="M69" s="95"/>
      <c r="N69" s="95"/>
    </row>
    <row r="70" spans="1:14" ht="12.75">
      <c r="A70" s="16" t="s">
        <v>133</v>
      </c>
      <c r="B70" s="20" t="s">
        <v>65</v>
      </c>
      <c r="C70" s="20" t="s">
        <v>67</v>
      </c>
      <c r="D70" s="164" t="s">
        <v>533</v>
      </c>
      <c r="E70" s="164" t="s">
        <v>132</v>
      </c>
      <c r="F70" s="21">
        <f>F71</f>
        <v>35.5</v>
      </c>
      <c r="K70" s="90"/>
      <c r="L70" s="90"/>
      <c r="M70" s="95"/>
      <c r="N70" s="95"/>
    </row>
    <row r="71" spans="1:14" ht="15" customHeight="1">
      <c r="A71" s="16" t="s">
        <v>440</v>
      </c>
      <c r="B71" s="20" t="s">
        <v>65</v>
      </c>
      <c r="C71" s="20" t="s">
        <v>67</v>
      </c>
      <c r="D71" s="164" t="s">
        <v>533</v>
      </c>
      <c r="E71" s="164" t="s">
        <v>135</v>
      </c>
      <c r="F71" s="21">
        <f>'пр.4 вед.стр.'!G45</f>
        <v>35.5</v>
      </c>
      <c r="K71" s="91"/>
      <c r="L71" s="90"/>
      <c r="M71" s="95"/>
      <c r="N71" s="95"/>
    </row>
    <row r="72" spans="1:6" ht="27.75" customHeight="1">
      <c r="A72" s="15" t="s">
        <v>78</v>
      </c>
      <c r="B72" s="33" t="s">
        <v>65</v>
      </c>
      <c r="C72" s="33" t="s">
        <v>75</v>
      </c>
      <c r="D72" s="168"/>
      <c r="E72" s="168"/>
      <c r="F72" s="34">
        <f>F73</f>
        <v>21171.5</v>
      </c>
    </row>
    <row r="73" spans="1:6" ht="27.75" customHeight="1">
      <c r="A73" s="16" t="s">
        <v>316</v>
      </c>
      <c r="B73" s="20" t="s">
        <v>65</v>
      </c>
      <c r="C73" s="20" t="s">
        <v>75</v>
      </c>
      <c r="D73" s="164" t="s">
        <v>202</v>
      </c>
      <c r="E73" s="164"/>
      <c r="F73" s="21">
        <f>F74+F80</f>
        <v>21171.5</v>
      </c>
    </row>
    <row r="74" spans="1:15" s="30" customFormat="1" ht="16.5" customHeight="1">
      <c r="A74" s="31" t="s">
        <v>21</v>
      </c>
      <c r="B74" s="20" t="s">
        <v>65</v>
      </c>
      <c r="C74" s="20" t="s">
        <v>75</v>
      </c>
      <c r="D74" s="164" t="s">
        <v>206</v>
      </c>
      <c r="E74" s="164"/>
      <c r="F74" s="21">
        <f>F75</f>
        <v>3212</v>
      </c>
      <c r="K74" s="89"/>
      <c r="L74" s="89"/>
      <c r="M74" s="89"/>
      <c r="N74" s="89"/>
      <c r="O74" s="92"/>
    </row>
    <row r="75" spans="1:15" s="30" customFormat="1" ht="13.5" customHeight="1">
      <c r="A75" s="16" t="s">
        <v>204</v>
      </c>
      <c r="B75" s="20" t="s">
        <v>65</v>
      </c>
      <c r="C75" s="20" t="s">
        <v>75</v>
      </c>
      <c r="D75" s="164" t="s">
        <v>207</v>
      </c>
      <c r="E75" s="164"/>
      <c r="F75" s="21">
        <f>F76</f>
        <v>3212</v>
      </c>
      <c r="K75" s="89"/>
      <c r="L75" s="89"/>
      <c r="M75" s="89"/>
      <c r="N75" s="89"/>
      <c r="O75" s="92"/>
    </row>
    <row r="76" spans="1:15" s="30" customFormat="1" ht="38.25">
      <c r="A76" s="16" t="s">
        <v>98</v>
      </c>
      <c r="B76" s="20" t="s">
        <v>65</v>
      </c>
      <c r="C76" s="20" t="s">
        <v>75</v>
      </c>
      <c r="D76" s="164" t="s">
        <v>207</v>
      </c>
      <c r="E76" s="164" t="s">
        <v>99</v>
      </c>
      <c r="F76" s="21">
        <f>F77</f>
        <v>3212</v>
      </c>
      <c r="K76" s="89"/>
      <c r="L76" s="89"/>
      <c r="M76" s="89"/>
      <c r="N76" s="89"/>
      <c r="O76" s="92"/>
    </row>
    <row r="77" spans="1:15" s="30" customFormat="1" ht="12.75">
      <c r="A77" s="16" t="s">
        <v>90</v>
      </c>
      <c r="B77" s="20" t="s">
        <v>65</v>
      </c>
      <c r="C77" s="20" t="s">
        <v>75</v>
      </c>
      <c r="D77" s="164" t="s">
        <v>207</v>
      </c>
      <c r="E77" s="164" t="s">
        <v>91</v>
      </c>
      <c r="F77" s="21">
        <f>F78+F79</f>
        <v>3212</v>
      </c>
      <c r="K77" s="89"/>
      <c r="L77" s="89"/>
      <c r="M77" s="89"/>
      <c r="N77" s="89"/>
      <c r="O77" s="92"/>
    </row>
    <row r="78" spans="1:15" s="30" customFormat="1" ht="12.75">
      <c r="A78" s="16" t="s">
        <v>154</v>
      </c>
      <c r="B78" s="20" t="s">
        <v>65</v>
      </c>
      <c r="C78" s="20" t="s">
        <v>75</v>
      </c>
      <c r="D78" s="164" t="s">
        <v>207</v>
      </c>
      <c r="E78" s="164" t="s">
        <v>92</v>
      </c>
      <c r="F78" s="21">
        <f>'пр.4 вед.стр.'!G340</f>
        <v>2552</v>
      </c>
      <c r="K78" s="89"/>
      <c r="L78" s="89"/>
      <c r="M78" s="89"/>
      <c r="N78" s="89"/>
      <c r="O78" s="92"/>
    </row>
    <row r="79" spans="1:15" s="30" customFormat="1" ht="25.5">
      <c r="A79" s="16" t="s">
        <v>156</v>
      </c>
      <c r="B79" s="20" t="s">
        <v>65</v>
      </c>
      <c r="C79" s="20" t="s">
        <v>75</v>
      </c>
      <c r="D79" s="164" t="s">
        <v>207</v>
      </c>
      <c r="E79" s="164" t="s">
        <v>155</v>
      </c>
      <c r="F79" s="21">
        <f>'пр.4 вед.стр.'!G341</f>
        <v>660</v>
      </c>
      <c r="K79" s="89"/>
      <c r="L79" s="89"/>
      <c r="M79" s="89"/>
      <c r="N79" s="89"/>
      <c r="O79" s="92"/>
    </row>
    <row r="80" spans="1:15" s="30" customFormat="1" ht="18.75" customHeight="1">
      <c r="A80" s="16" t="s">
        <v>49</v>
      </c>
      <c r="B80" s="20" t="s">
        <v>65</v>
      </c>
      <c r="C80" s="20" t="s">
        <v>75</v>
      </c>
      <c r="D80" s="164" t="s">
        <v>208</v>
      </c>
      <c r="E80" s="164"/>
      <c r="F80" s="21">
        <f>F81+F87+F96+F100</f>
        <v>17959.5</v>
      </c>
      <c r="K80" s="89"/>
      <c r="L80" s="89"/>
      <c r="M80" s="89"/>
      <c r="N80" s="89"/>
      <c r="O80" s="92"/>
    </row>
    <row r="81" spans="1:15" s="30" customFormat="1" ht="18.75" customHeight="1">
      <c r="A81" s="16" t="s">
        <v>204</v>
      </c>
      <c r="B81" s="20" t="s">
        <v>65</v>
      </c>
      <c r="C81" s="20" t="s">
        <v>75</v>
      </c>
      <c r="D81" s="164" t="s">
        <v>209</v>
      </c>
      <c r="E81" s="164"/>
      <c r="F81" s="21">
        <f>F82</f>
        <v>15953.7</v>
      </c>
      <c r="K81" s="89"/>
      <c r="L81" s="89"/>
      <c r="M81" s="89"/>
      <c r="N81" s="89"/>
      <c r="O81" s="92"/>
    </row>
    <row r="82" spans="1:15" s="30" customFormat="1" ht="40.5" customHeight="1">
      <c r="A82" s="16" t="s">
        <v>98</v>
      </c>
      <c r="B82" s="20" t="s">
        <v>65</v>
      </c>
      <c r="C82" s="20" t="s">
        <v>75</v>
      </c>
      <c r="D82" s="164" t="s">
        <v>209</v>
      </c>
      <c r="E82" s="164" t="s">
        <v>99</v>
      </c>
      <c r="F82" s="21">
        <f>F83</f>
        <v>15953.7</v>
      </c>
      <c r="K82" s="89"/>
      <c r="L82" s="89"/>
      <c r="M82" s="89"/>
      <c r="N82" s="89"/>
      <c r="O82" s="92"/>
    </row>
    <row r="83" spans="1:15" s="30" customFormat="1" ht="18.75" customHeight="1">
      <c r="A83" s="16" t="s">
        <v>90</v>
      </c>
      <c r="B83" s="20" t="s">
        <v>65</v>
      </c>
      <c r="C83" s="20" t="s">
        <v>75</v>
      </c>
      <c r="D83" s="164" t="s">
        <v>209</v>
      </c>
      <c r="E83" s="164" t="s">
        <v>91</v>
      </c>
      <c r="F83" s="21">
        <f>F84+F85+F86</f>
        <v>15953.7</v>
      </c>
      <c r="K83" s="89"/>
      <c r="L83" s="89"/>
      <c r="M83" s="89"/>
      <c r="N83" s="89"/>
      <c r="O83" s="92"/>
    </row>
    <row r="84" spans="1:15" s="30" customFormat="1" ht="18.75" customHeight="1">
      <c r="A84" s="16" t="s">
        <v>154</v>
      </c>
      <c r="B84" s="20" t="s">
        <v>65</v>
      </c>
      <c r="C84" s="20" t="s">
        <v>75</v>
      </c>
      <c r="D84" s="164" t="s">
        <v>209</v>
      </c>
      <c r="E84" s="164" t="s">
        <v>92</v>
      </c>
      <c r="F84" s="21">
        <f>'пр.4 вед.стр.'!G346+'пр.4 вед.стр.'!G275</f>
        <v>12282</v>
      </c>
      <c r="K84" s="89"/>
      <c r="L84" s="89"/>
      <c r="M84" s="89"/>
      <c r="N84" s="89"/>
      <c r="O84" s="92"/>
    </row>
    <row r="85" spans="1:15" s="30" customFormat="1" ht="17.25" customHeight="1">
      <c r="A85" s="16" t="s">
        <v>93</v>
      </c>
      <c r="B85" s="20" t="s">
        <v>65</v>
      </c>
      <c r="C85" s="20" t="s">
        <v>75</v>
      </c>
      <c r="D85" s="164" t="s">
        <v>209</v>
      </c>
      <c r="E85" s="164" t="s">
        <v>94</v>
      </c>
      <c r="F85" s="21">
        <f>'пр.4 вед.стр.'!G347+'пр.4 вед.стр.'!G276</f>
        <v>111.6</v>
      </c>
      <c r="K85" s="89"/>
      <c r="L85" s="89"/>
      <c r="M85" s="89"/>
      <c r="N85" s="89"/>
      <c r="O85" s="92"/>
    </row>
    <row r="86" spans="1:15" s="30" customFormat="1" ht="31.5" customHeight="1">
      <c r="A86" s="16" t="s">
        <v>156</v>
      </c>
      <c r="B86" s="20" t="s">
        <v>65</v>
      </c>
      <c r="C86" s="20" t="s">
        <v>75</v>
      </c>
      <c r="D86" s="164" t="s">
        <v>209</v>
      </c>
      <c r="E86" s="164" t="s">
        <v>155</v>
      </c>
      <c r="F86" s="21">
        <f>'пр.4 вед.стр.'!G348+'пр.4 вед.стр.'!G277</f>
        <v>3560.1</v>
      </c>
      <c r="K86" s="89"/>
      <c r="L86" s="89"/>
      <c r="M86" s="89"/>
      <c r="N86" s="89"/>
      <c r="O86" s="92"/>
    </row>
    <row r="87" spans="1:15" s="30" customFormat="1" ht="18.75" customHeight="1">
      <c r="A87" s="16" t="s">
        <v>205</v>
      </c>
      <c r="B87" s="20" t="s">
        <v>65</v>
      </c>
      <c r="C87" s="20" t="s">
        <v>75</v>
      </c>
      <c r="D87" s="164" t="s">
        <v>210</v>
      </c>
      <c r="E87" s="164"/>
      <c r="F87" s="21">
        <f>F88+F91</f>
        <v>1228</v>
      </c>
      <c r="K87" s="89"/>
      <c r="L87" s="89"/>
      <c r="M87" s="89"/>
      <c r="N87" s="89"/>
      <c r="O87" s="92"/>
    </row>
    <row r="88" spans="1:15" s="30" customFormat="1" ht="18.75" customHeight="1">
      <c r="A88" s="16" t="s">
        <v>401</v>
      </c>
      <c r="B88" s="20" t="s">
        <v>65</v>
      </c>
      <c r="C88" s="20" t="s">
        <v>75</v>
      </c>
      <c r="D88" s="164" t="s">
        <v>210</v>
      </c>
      <c r="E88" s="164" t="s">
        <v>100</v>
      </c>
      <c r="F88" s="21">
        <f>F89</f>
        <v>870.1</v>
      </c>
      <c r="K88" s="89"/>
      <c r="L88" s="89"/>
      <c r="M88" s="89"/>
      <c r="N88" s="89"/>
      <c r="O88" s="92"/>
    </row>
    <row r="89" spans="1:15" s="30" customFormat="1" ht="18.75" customHeight="1">
      <c r="A89" s="16" t="s">
        <v>732</v>
      </c>
      <c r="B89" s="20" t="s">
        <v>65</v>
      </c>
      <c r="C89" s="20" t="s">
        <v>75</v>
      </c>
      <c r="D89" s="164" t="s">
        <v>210</v>
      </c>
      <c r="E89" s="164" t="s">
        <v>96</v>
      </c>
      <c r="F89" s="21">
        <f>F90</f>
        <v>870.1</v>
      </c>
      <c r="K89" s="89"/>
      <c r="L89" s="89"/>
      <c r="M89" s="89"/>
      <c r="N89" s="89"/>
      <c r="O89" s="92"/>
    </row>
    <row r="90" spans="1:15" s="30" customFormat="1" ht="18" customHeight="1">
      <c r="A90" s="16" t="s">
        <v>674</v>
      </c>
      <c r="B90" s="20" t="s">
        <v>65</v>
      </c>
      <c r="C90" s="20" t="s">
        <v>75</v>
      </c>
      <c r="D90" s="164" t="s">
        <v>210</v>
      </c>
      <c r="E90" s="164" t="s">
        <v>97</v>
      </c>
      <c r="F90" s="21">
        <f>'пр.4 вед.стр.'!G281+'пр.4 вед.стр.'!G352</f>
        <v>870.1</v>
      </c>
      <c r="K90" s="89"/>
      <c r="L90" s="89"/>
      <c r="M90" s="89"/>
      <c r="N90" s="89"/>
      <c r="O90" s="92"/>
    </row>
    <row r="91" spans="1:15" s="30" customFormat="1" ht="18" customHeight="1">
      <c r="A91" s="16" t="s">
        <v>124</v>
      </c>
      <c r="B91" s="20" t="s">
        <v>65</v>
      </c>
      <c r="C91" s="20" t="s">
        <v>75</v>
      </c>
      <c r="D91" s="164" t="s">
        <v>210</v>
      </c>
      <c r="E91" s="164" t="s">
        <v>125</v>
      </c>
      <c r="F91" s="21">
        <f>F92</f>
        <v>357.9</v>
      </c>
      <c r="K91" s="89"/>
      <c r="L91" s="89"/>
      <c r="M91" s="89"/>
      <c r="N91" s="89"/>
      <c r="O91" s="92"/>
    </row>
    <row r="92" spans="1:15" s="30" customFormat="1" ht="15.75" customHeight="1">
      <c r="A92" s="16" t="s">
        <v>127</v>
      </c>
      <c r="B92" s="20" t="s">
        <v>65</v>
      </c>
      <c r="C92" s="20" t="s">
        <v>75</v>
      </c>
      <c r="D92" s="164" t="s">
        <v>210</v>
      </c>
      <c r="E92" s="164" t="s">
        <v>128</v>
      </c>
      <c r="F92" s="21">
        <f>F93+F94+F95</f>
        <v>357.9</v>
      </c>
      <c r="K92" s="89"/>
      <c r="L92" s="89"/>
      <c r="M92" s="89"/>
      <c r="N92" s="89"/>
      <c r="O92" s="92"/>
    </row>
    <row r="93" spans="1:15" s="30" customFormat="1" ht="15" customHeight="1">
      <c r="A93" s="16" t="s">
        <v>129</v>
      </c>
      <c r="B93" s="20" t="s">
        <v>65</v>
      </c>
      <c r="C93" s="20" t="s">
        <v>75</v>
      </c>
      <c r="D93" s="164" t="s">
        <v>210</v>
      </c>
      <c r="E93" s="164" t="s">
        <v>130</v>
      </c>
      <c r="F93" s="21">
        <f>'пр.4 вед.стр.'!G284</f>
        <v>2</v>
      </c>
      <c r="K93" s="89"/>
      <c r="L93" s="89"/>
      <c r="M93" s="89"/>
      <c r="N93" s="89"/>
      <c r="O93" s="92"/>
    </row>
    <row r="94" spans="1:15" s="30" customFormat="1" ht="16.5" customHeight="1">
      <c r="A94" s="16" t="s">
        <v>157</v>
      </c>
      <c r="B94" s="20" t="s">
        <v>65</v>
      </c>
      <c r="C94" s="20" t="s">
        <v>75</v>
      </c>
      <c r="D94" s="164" t="s">
        <v>210</v>
      </c>
      <c r="E94" s="164" t="s">
        <v>131</v>
      </c>
      <c r="F94" s="21">
        <f>'пр.4 вед.стр.'!G285</f>
        <v>2.5</v>
      </c>
      <c r="K94" s="89"/>
      <c r="L94" s="89"/>
      <c r="M94" s="89"/>
      <c r="N94" s="89"/>
      <c r="O94" s="92"/>
    </row>
    <row r="95" spans="1:15" s="205" customFormat="1" ht="16.5" customHeight="1">
      <c r="A95" s="16" t="str">
        <f>'пр.4 вед.стр.'!A286</f>
        <v>Уплата иных платежей</v>
      </c>
      <c r="B95" s="20" t="s">
        <v>65</v>
      </c>
      <c r="C95" s="20" t="s">
        <v>75</v>
      </c>
      <c r="D95" s="164" t="s">
        <v>210</v>
      </c>
      <c r="E95" s="230">
        <v>853</v>
      </c>
      <c r="F95" s="21">
        <f>'пр.4 вед.стр.'!G286</f>
        <v>353.4</v>
      </c>
      <c r="K95" s="89"/>
      <c r="L95" s="89"/>
      <c r="M95" s="89"/>
      <c r="N95" s="89"/>
      <c r="O95" s="92"/>
    </row>
    <row r="96" spans="1:15" s="30" customFormat="1" ht="47.25" customHeight="1">
      <c r="A96" s="16" t="s">
        <v>235</v>
      </c>
      <c r="B96" s="20" t="s">
        <v>65</v>
      </c>
      <c r="C96" s="20" t="s">
        <v>75</v>
      </c>
      <c r="D96" s="164" t="s">
        <v>532</v>
      </c>
      <c r="E96" s="164"/>
      <c r="F96" s="21">
        <f>F97</f>
        <v>442</v>
      </c>
      <c r="K96" s="89"/>
      <c r="L96" s="89"/>
      <c r="M96" s="89"/>
      <c r="N96" s="89"/>
      <c r="O96" s="92"/>
    </row>
    <row r="97" spans="1:15" s="30" customFormat="1" ht="41.25" customHeight="1">
      <c r="A97" s="16" t="s">
        <v>98</v>
      </c>
      <c r="B97" s="20" t="s">
        <v>65</v>
      </c>
      <c r="C97" s="20" t="s">
        <v>75</v>
      </c>
      <c r="D97" s="164" t="s">
        <v>532</v>
      </c>
      <c r="E97" s="164" t="s">
        <v>99</v>
      </c>
      <c r="F97" s="21">
        <f>F98</f>
        <v>442</v>
      </c>
      <c r="K97" s="89"/>
      <c r="L97" s="89"/>
      <c r="M97" s="89"/>
      <c r="N97" s="89"/>
      <c r="O97" s="92"/>
    </row>
    <row r="98" spans="1:15" s="30" customFormat="1" ht="15.75" customHeight="1">
      <c r="A98" s="16" t="s">
        <v>90</v>
      </c>
      <c r="B98" s="20" t="s">
        <v>65</v>
      </c>
      <c r="C98" s="20" t="s">
        <v>75</v>
      </c>
      <c r="D98" s="164" t="s">
        <v>532</v>
      </c>
      <c r="E98" s="164" t="s">
        <v>91</v>
      </c>
      <c r="F98" s="21">
        <f>F99</f>
        <v>442</v>
      </c>
      <c r="K98" s="89"/>
      <c r="L98" s="89"/>
      <c r="M98" s="89"/>
      <c r="N98" s="89"/>
      <c r="O98" s="92"/>
    </row>
    <row r="99" spans="1:15" s="30" customFormat="1" ht="20.25" customHeight="1">
      <c r="A99" s="16" t="s">
        <v>93</v>
      </c>
      <c r="B99" s="20" t="s">
        <v>65</v>
      </c>
      <c r="C99" s="20" t="s">
        <v>75</v>
      </c>
      <c r="D99" s="164" t="s">
        <v>532</v>
      </c>
      <c r="E99" s="164" t="s">
        <v>94</v>
      </c>
      <c r="F99" s="21">
        <f>'пр.4 вед.стр.'!G290+'пр.4 вед.стр.'!G356</f>
        <v>442</v>
      </c>
      <c r="K99" s="89"/>
      <c r="L99" s="89"/>
      <c r="M99" s="89"/>
      <c r="N99" s="89"/>
      <c r="O99" s="92"/>
    </row>
    <row r="100" spans="1:15" s="30" customFormat="1" ht="15" customHeight="1">
      <c r="A100" s="16" t="s">
        <v>203</v>
      </c>
      <c r="B100" s="20" t="s">
        <v>65</v>
      </c>
      <c r="C100" s="20" t="s">
        <v>75</v>
      </c>
      <c r="D100" s="164" t="s">
        <v>533</v>
      </c>
      <c r="E100" s="164"/>
      <c r="F100" s="21">
        <f>F101+F104</f>
        <v>335.79999999999995</v>
      </c>
      <c r="K100" s="89"/>
      <c r="L100" s="89"/>
      <c r="M100" s="89"/>
      <c r="N100" s="89"/>
      <c r="O100" s="92"/>
    </row>
    <row r="101" spans="1:15" s="30" customFormat="1" ht="39" customHeight="1">
      <c r="A101" s="16" t="s">
        <v>98</v>
      </c>
      <c r="B101" s="20" t="s">
        <v>65</v>
      </c>
      <c r="C101" s="20" t="s">
        <v>75</v>
      </c>
      <c r="D101" s="164" t="s">
        <v>533</v>
      </c>
      <c r="E101" s="164" t="s">
        <v>99</v>
      </c>
      <c r="F101" s="21">
        <f>F102</f>
        <v>88.1</v>
      </c>
      <c r="K101" s="89"/>
      <c r="L101" s="89"/>
      <c r="M101" s="89"/>
      <c r="N101" s="89"/>
      <c r="O101" s="92"/>
    </row>
    <row r="102" spans="1:15" s="30" customFormat="1" ht="18" customHeight="1">
      <c r="A102" s="16" t="s">
        <v>90</v>
      </c>
      <c r="B102" s="20" t="s">
        <v>65</v>
      </c>
      <c r="C102" s="20" t="s">
        <v>75</v>
      </c>
      <c r="D102" s="164" t="s">
        <v>533</v>
      </c>
      <c r="E102" s="164" t="s">
        <v>91</v>
      </c>
      <c r="F102" s="21">
        <f>F103</f>
        <v>88.1</v>
      </c>
      <c r="K102" s="89"/>
      <c r="L102" s="89"/>
      <c r="M102" s="89"/>
      <c r="N102" s="89"/>
      <c r="O102" s="92"/>
    </row>
    <row r="103" spans="1:15" s="30" customFormat="1" ht="18.75" customHeight="1">
      <c r="A103" s="16" t="s">
        <v>93</v>
      </c>
      <c r="B103" s="20" t="s">
        <v>65</v>
      </c>
      <c r="C103" s="20" t="s">
        <v>75</v>
      </c>
      <c r="D103" s="164" t="s">
        <v>533</v>
      </c>
      <c r="E103" s="164" t="s">
        <v>94</v>
      </c>
      <c r="F103" s="21">
        <f>'пр.4 вед.стр.'!G360+'пр.4 вед.стр.'!G294</f>
        <v>88.1</v>
      </c>
      <c r="K103" s="89"/>
      <c r="L103" s="89"/>
      <c r="M103" s="89"/>
      <c r="N103" s="89"/>
      <c r="O103" s="92"/>
    </row>
    <row r="104" spans="1:15" s="205" customFormat="1" ht="18.75" customHeight="1">
      <c r="A104" s="283" t="str">
        <f>'пр.4 вед.стр.'!A361</f>
        <v>Социальное обеспечение и иные выплаты населению</v>
      </c>
      <c r="B104" s="140" t="s">
        <v>65</v>
      </c>
      <c r="C104" s="140" t="s">
        <v>75</v>
      </c>
      <c r="D104" s="179" t="s">
        <v>533</v>
      </c>
      <c r="E104" s="284">
        <v>300</v>
      </c>
      <c r="F104" s="151">
        <f>F105</f>
        <v>247.7</v>
      </c>
      <c r="K104" s="89"/>
      <c r="L104" s="89"/>
      <c r="M104" s="89"/>
      <c r="N104" s="89"/>
      <c r="O104" s="92"/>
    </row>
    <row r="105" spans="1:15" s="205" customFormat="1" ht="18.75" customHeight="1">
      <c r="A105" s="283" t="str">
        <f>'пр.4 вед.стр.'!A362</f>
        <v>Социальные выплаты гражданам, кроме публичных нормативных социальных выплат</v>
      </c>
      <c r="B105" s="140" t="s">
        <v>65</v>
      </c>
      <c r="C105" s="140" t="s">
        <v>75</v>
      </c>
      <c r="D105" s="179" t="s">
        <v>533</v>
      </c>
      <c r="E105" s="284">
        <v>320</v>
      </c>
      <c r="F105" s="151">
        <f>F106</f>
        <v>247.7</v>
      </c>
      <c r="K105" s="89"/>
      <c r="L105" s="89"/>
      <c r="M105" s="89"/>
      <c r="N105" s="89"/>
      <c r="O105" s="92"/>
    </row>
    <row r="106" spans="1:15" s="205" customFormat="1" ht="17.25" customHeight="1">
      <c r="A106" s="283" t="str">
        <f>'пр.4 вед.стр.'!A363</f>
        <v>Пособия, компенсации и иные социальные выплаты гражданам, кроме публичных нормативных обязательств </v>
      </c>
      <c r="B106" s="140" t="s">
        <v>65</v>
      </c>
      <c r="C106" s="140" t="s">
        <v>75</v>
      </c>
      <c r="D106" s="179" t="s">
        <v>533</v>
      </c>
      <c r="E106" s="284">
        <v>321</v>
      </c>
      <c r="F106" s="151">
        <f>'пр.4 вед.стр.'!G363</f>
        <v>247.7</v>
      </c>
      <c r="K106" s="89"/>
      <c r="L106" s="89"/>
      <c r="M106" s="89"/>
      <c r="N106" s="89"/>
      <c r="O106" s="92"/>
    </row>
    <row r="107" spans="1:15" s="30" customFormat="1" ht="12" customHeight="1">
      <c r="A107" s="15" t="s">
        <v>3</v>
      </c>
      <c r="B107" s="33" t="s">
        <v>65</v>
      </c>
      <c r="C107" s="33" t="s">
        <v>73</v>
      </c>
      <c r="D107" s="168"/>
      <c r="E107" s="168"/>
      <c r="F107" s="34">
        <f>F108</f>
        <v>1000</v>
      </c>
      <c r="K107" s="89"/>
      <c r="L107" s="89"/>
      <c r="M107" s="89"/>
      <c r="N107" s="89"/>
      <c r="O107" s="92"/>
    </row>
    <row r="108" spans="1:15" s="30" customFormat="1" ht="12" customHeight="1">
      <c r="A108" s="16" t="s">
        <v>3</v>
      </c>
      <c r="B108" s="20" t="s">
        <v>65</v>
      </c>
      <c r="C108" s="20" t="s">
        <v>73</v>
      </c>
      <c r="D108" s="164" t="s">
        <v>561</v>
      </c>
      <c r="E108" s="164"/>
      <c r="F108" s="21">
        <f>F109</f>
        <v>1000</v>
      </c>
      <c r="K108" s="89"/>
      <c r="L108" s="89"/>
      <c r="M108" s="89"/>
      <c r="N108" s="89"/>
      <c r="O108" s="92"/>
    </row>
    <row r="109" spans="1:15" s="30" customFormat="1" ht="15.75" customHeight="1">
      <c r="A109" s="16" t="s">
        <v>308</v>
      </c>
      <c r="B109" s="20" t="s">
        <v>65</v>
      </c>
      <c r="C109" s="20" t="s">
        <v>73</v>
      </c>
      <c r="D109" s="164" t="s">
        <v>562</v>
      </c>
      <c r="E109" s="164"/>
      <c r="F109" s="21">
        <f>F110</f>
        <v>1000</v>
      </c>
      <c r="K109" s="89"/>
      <c r="L109" s="89"/>
      <c r="M109" s="89"/>
      <c r="N109" s="89"/>
      <c r="O109" s="92"/>
    </row>
    <row r="110" spans="1:15" s="30" customFormat="1" ht="12" customHeight="1">
      <c r="A110" s="16" t="s">
        <v>124</v>
      </c>
      <c r="B110" s="20" t="s">
        <v>65</v>
      </c>
      <c r="C110" s="20" t="s">
        <v>73</v>
      </c>
      <c r="D110" s="164" t="s">
        <v>562</v>
      </c>
      <c r="E110" s="164" t="s">
        <v>125</v>
      </c>
      <c r="F110" s="21">
        <f>F111</f>
        <v>1000</v>
      </c>
      <c r="K110" s="89"/>
      <c r="L110" s="89"/>
      <c r="M110" s="89"/>
      <c r="N110" s="89"/>
      <c r="O110" s="92"/>
    </row>
    <row r="111" spans="1:15" s="30" customFormat="1" ht="18" customHeight="1">
      <c r="A111" s="16" t="s">
        <v>136</v>
      </c>
      <c r="B111" s="20" t="s">
        <v>65</v>
      </c>
      <c r="C111" s="20" t="s">
        <v>73</v>
      </c>
      <c r="D111" s="164" t="s">
        <v>562</v>
      </c>
      <c r="E111" s="164" t="s">
        <v>137</v>
      </c>
      <c r="F111" s="21">
        <f>'пр.4 вед.стр.'!G299</f>
        <v>1000</v>
      </c>
      <c r="K111" s="89"/>
      <c r="L111" s="89"/>
      <c r="M111" s="89"/>
      <c r="N111" s="89"/>
      <c r="O111" s="92"/>
    </row>
    <row r="112" spans="1:14" ht="12.75">
      <c r="A112" s="15" t="s">
        <v>62</v>
      </c>
      <c r="B112" s="33" t="s">
        <v>65</v>
      </c>
      <c r="C112" s="33" t="s">
        <v>86</v>
      </c>
      <c r="D112" s="168"/>
      <c r="E112" s="168"/>
      <c r="F112" s="34">
        <f>F113+F135+F151+F196</f>
        <v>65052.100000000006</v>
      </c>
      <c r="K112" s="90"/>
      <c r="L112" s="90"/>
      <c r="M112" s="95"/>
      <c r="N112" s="95"/>
    </row>
    <row r="113" spans="1:15" s="30" customFormat="1" ht="12.75">
      <c r="A113" s="16" t="s">
        <v>335</v>
      </c>
      <c r="B113" s="20" t="s">
        <v>65</v>
      </c>
      <c r="C113" s="20" t="s">
        <v>86</v>
      </c>
      <c r="D113" s="183" t="s">
        <v>567</v>
      </c>
      <c r="E113" s="168"/>
      <c r="F113" s="21">
        <f>F114+F127+F131</f>
        <v>47476.200000000004</v>
      </c>
      <c r="K113" s="89"/>
      <c r="L113" s="89"/>
      <c r="M113" s="89"/>
      <c r="N113" s="89"/>
      <c r="O113" s="92"/>
    </row>
    <row r="114" spans="1:15" s="30" customFormat="1" ht="12.75">
      <c r="A114" s="16" t="s">
        <v>213</v>
      </c>
      <c r="B114" s="20" t="s">
        <v>65</v>
      </c>
      <c r="C114" s="20" t="s">
        <v>86</v>
      </c>
      <c r="D114" s="183" t="s">
        <v>568</v>
      </c>
      <c r="E114" s="168"/>
      <c r="F114" s="21">
        <f>F115+F120+F123</f>
        <v>46849.9</v>
      </c>
      <c r="K114" s="89"/>
      <c r="L114" s="89"/>
      <c r="M114" s="89"/>
      <c r="N114" s="89"/>
      <c r="O114" s="92"/>
    </row>
    <row r="115" spans="1:15" s="30" customFormat="1" ht="45.75" customHeight="1">
      <c r="A115" s="16" t="s">
        <v>98</v>
      </c>
      <c r="B115" s="20" t="s">
        <v>65</v>
      </c>
      <c r="C115" s="20" t="s">
        <v>86</v>
      </c>
      <c r="D115" s="183" t="s">
        <v>568</v>
      </c>
      <c r="E115" s="164" t="s">
        <v>99</v>
      </c>
      <c r="F115" s="21">
        <f>F116</f>
        <v>34344.6</v>
      </c>
      <c r="K115" s="89"/>
      <c r="L115" s="89"/>
      <c r="M115" s="89"/>
      <c r="N115" s="89"/>
      <c r="O115" s="92"/>
    </row>
    <row r="116" spans="1:15" s="30" customFormat="1" ht="12.75">
      <c r="A116" s="16" t="s">
        <v>240</v>
      </c>
      <c r="B116" s="20" t="s">
        <v>65</v>
      </c>
      <c r="C116" s="20" t="s">
        <v>86</v>
      </c>
      <c r="D116" s="183" t="s">
        <v>568</v>
      </c>
      <c r="E116" s="164" t="s">
        <v>242</v>
      </c>
      <c r="F116" s="21">
        <f>F117+F118+F119</f>
        <v>34344.6</v>
      </c>
      <c r="K116" s="89"/>
      <c r="L116" s="89"/>
      <c r="M116" s="89"/>
      <c r="N116" s="89"/>
      <c r="O116" s="92"/>
    </row>
    <row r="117" spans="1:15" s="30" customFormat="1" ht="12.75">
      <c r="A117" s="16" t="s">
        <v>327</v>
      </c>
      <c r="B117" s="20" t="s">
        <v>65</v>
      </c>
      <c r="C117" s="20" t="s">
        <v>86</v>
      </c>
      <c r="D117" s="183" t="s">
        <v>568</v>
      </c>
      <c r="E117" s="164" t="s">
        <v>243</v>
      </c>
      <c r="F117" s="21">
        <f>'пр.4 вед.стр.'!G382</f>
        <v>26444.6</v>
      </c>
      <c r="K117" s="89"/>
      <c r="L117" s="89"/>
      <c r="M117" s="89"/>
      <c r="N117" s="89"/>
      <c r="O117" s="92"/>
    </row>
    <row r="118" spans="1:15" s="30" customFormat="1" ht="12.75">
      <c r="A118" s="16" t="s">
        <v>337</v>
      </c>
      <c r="B118" s="20" t="s">
        <v>65</v>
      </c>
      <c r="C118" s="20" t="s">
        <v>86</v>
      </c>
      <c r="D118" s="183" t="s">
        <v>568</v>
      </c>
      <c r="E118" s="164" t="s">
        <v>241</v>
      </c>
      <c r="F118" s="21">
        <f>'пр.4 вед.стр.'!G383</f>
        <v>104</v>
      </c>
      <c r="K118" s="89"/>
      <c r="L118" s="89"/>
      <c r="M118" s="89"/>
      <c r="N118" s="89"/>
      <c r="O118" s="92"/>
    </row>
    <row r="119" spans="1:15" s="30" customFormat="1" ht="25.5">
      <c r="A119" s="16" t="s">
        <v>338</v>
      </c>
      <c r="B119" s="20" t="s">
        <v>65</v>
      </c>
      <c r="C119" s="20" t="s">
        <v>86</v>
      </c>
      <c r="D119" s="183" t="s">
        <v>568</v>
      </c>
      <c r="E119" s="164" t="s">
        <v>244</v>
      </c>
      <c r="F119" s="21">
        <f>'пр.4 вед.стр.'!G384</f>
        <v>7796</v>
      </c>
      <c r="K119" s="89"/>
      <c r="L119" s="89"/>
      <c r="M119" s="89"/>
      <c r="N119" s="89"/>
      <c r="O119" s="92"/>
    </row>
    <row r="120" spans="1:15" s="30" customFormat="1" ht="12.75">
      <c r="A120" s="16" t="s">
        <v>401</v>
      </c>
      <c r="B120" s="20" t="s">
        <v>65</v>
      </c>
      <c r="C120" s="20" t="s">
        <v>86</v>
      </c>
      <c r="D120" s="183" t="s">
        <v>568</v>
      </c>
      <c r="E120" s="164" t="s">
        <v>100</v>
      </c>
      <c r="F120" s="21">
        <f>F121</f>
        <v>12160.4</v>
      </c>
      <c r="K120" s="89"/>
      <c r="L120" s="89"/>
      <c r="M120" s="89"/>
      <c r="N120" s="89"/>
      <c r="O120" s="92"/>
    </row>
    <row r="121" spans="1:15" s="30" customFormat="1" ht="12.75">
      <c r="A121" s="16" t="s">
        <v>732</v>
      </c>
      <c r="B121" s="20" t="s">
        <v>65</v>
      </c>
      <c r="C121" s="20" t="s">
        <v>86</v>
      </c>
      <c r="D121" s="183" t="s">
        <v>568</v>
      </c>
      <c r="E121" s="164" t="s">
        <v>96</v>
      </c>
      <c r="F121" s="21">
        <f>F122</f>
        <v>12160.4</v>
      </c>
      <c r="K121" s="89"/>
      <c r="L121" s="89"/>
      <c r="M121" s="89"/>
      <c r="N121" s="89"/>
      <c r="O121" s="92"/>
    </row>
    <row r="122" spans="1:15" s="30" customFormat="1" ht="18" customHeight="1">
      <c r="A122" s="16" t="s">
        <v>674</v>
      </c>
      <c r="B122" s="20" t="s">
        <v>65</v>
      </c>
      <c r="C122" s="20" t="s">
        <v>86</v>
      </c>
      <c r="D122" s="183" t="s">
        <v>568</v>
      </c>
      <c r="E122" s="164" t="s">
        <v>97</v>
      </c>
      <c r="F122" s="21">
        <f>'пр.4 вед.стр.'!G387</f>
        <v>12160.4</v>
      </c>
      <c r="K122" s="89"/>
      <c r="L122" s="89"/>
      <c r="M122" s="89"/>
      <c r="N122" s="89"/>
      <c r="O122" s="92"/>
    </row>
    <row r="123" spans="1:15" s="30" customFormat="1" ht="14.25" customHeight="1">
      <c r="A123" s="16" t="s">
        <v>124</v>
      </c>
      <c r="B123" s="20" t="s">
        <v>65</v>
      </c>
      <c r="C123" s="20" t="s">
        <v>86</v>
      </c>
      <c r="D123" s="183" t="s">
        <v>568</v>
      </c>
      <c r="E123" s="164" t="s">
        <v>125</v>
      </c>
      <c r="F123" s="21">
        <f>F124</f>
        <v>344.9</v>
      </c>
      <c r="K123" s="89"/>
      <c r="L123" s="89"/>
      <c r="M123" s="89"/>
      <c r="N123" s="89"/>
      <c r="O123" s="92"/>
    </row>
    <row r="124" spans="1:15" s="30" customFormat="1" ht="12.75">
      <c r="A124" s="16" t="s">
        <v>127</v>
      </c>
      <c r="B124" s="20" t="s">
        <v>65</v>
      </c>
      <c r="C124" s="20" t="s">
        <v>86</v>
      </c>
      <c r="D124" s="183" t="s">
        <v>568</v>
      </c>
      <c r="E124" s="164" t="s">
        <v>128</v>
      </c>
      <c r="F124" s="21">
        <f>F126+F125</f>
        <v>344.9</v>
      </c>
      <c r="K124" s="89"/>
      <c r="L124" s="89"/>
      <c r="M124" s="89"/>
      <c r="N124" s="89"/>
      <c r="O124" s="92"/>
    </row>
    <row r="125" spans="1:15" s="30" customFormat="1" ht="12.75">
      <c r="A125" s="16" t="s">
        <v>129</v>
      </c>
      <c r="B125" s="20" t="s">
        <v>65</v>
      </c>
      <c r="C125" s="20" t="s">
        <v>86</v>
      </c>
      <c r="D125" s="183" t="s">
        <v>568</v>
      </c>
      <c r="E125" s="164" t="s">
        <v>130</v>
      </c>
      <c r="F125" s="21">
        <f>'пр.4 вед.стр.'!G390</f>
        <v>277.9</v>
      </c>
      <c r="K125" s="89"/>
      <c r="L125" s="89"/>
      <c r="M125" s="89"/>
      <c r="N125" s="89"/>
      <c r="O125" s="92"/>
    </row>
    <row r="126" spans="1:15" s="30" customFormat="1" ht="12.75">
      <c r="A126" s="16" t="s">
        <v>157</v>
      </c>
      <c r="B126" s="20" t="s">
        <v>65</v>
      </c>
      <c r="C126" s="20" t="s">
        <v>86</v>
      </c>
      <c r="D126" s="183" t="s">
        <v>568</v>
      </c>
      <c r="E126" s="164" t="s">
        <v>131</v>
      </c>
      <c r="F126" s="21">
        <f>'пр.4 вед.стр.'!G391</f>
        <v>67</v>
      </c>
      <c r="K126" s="89"/>
      <c r="L126" s="89"/>
      <c r="M126" s="89"/>
      <c r="N126" s="89"/>
      <c r="O126" s="92"/>
    </row>
    <row r="127" spans="1:15" s="30" customFormat="1" ht="45.75" customHeight="1">
      <c r="A127" s="16" t="s">
        <v>235</v>
      </c>
      <c r="B127" s="20" t="s">
        <v>65</v>
      </c>
      <c r="C127" s="20" t="s">
        <v>86</v>
      </c>
      <c r="D127" s="183" t="s">
        <v>569</v>
      </c>
      <c r="E127" s="164"/>
      <c r="F127" s="21">
        <f>F128</f>
        <v>600</v>
      </c>
      <c r="K127" s="89"/>
      <c r="L127" s="89"/>
      <c r="M127" s="89"/>
      <c r="N127" s="89"/>
      <c r="O127" s="92"/>
    </row>
    <row r="128" spans="1:15" s="30" customFormat="1" ht="45" customHeight="1">
      <c r="A128" s="16" t="s">
        <v>98</v>
      </c>
      <c r="B128" s="20" t="s">
        <v>65</v>
      </c>
      <c r="C128" s="20" t="s">
        <v>86</v>
      </c>
      <c r="D128" s="183" t="s">
        <v>569</v>
      </c>
      <c r="E128" s="164" t="s">
        <v>99</v>
      </c>
      <c r="F128" s="21">
        <f>F129</f>
        <v>600</v>
      </c>
      <c r="K128" s="89"/>
      <c r="L128" s="89"/>
      <c r="M128" s="89"/>
      <c r="N128" s="89"/>
      <c r="O128" s="92"/>
    </row>
    <row r="129" spans="1:15" s="30" customFormat="1" ht="15" customHeight="1">
      <c r="A129" s="16" t="s">
        <v>240</v>
      </c>
      <c r="B129" s="20" t="s">
        <v>65</v>
      </c>
      <c r="C129" s="20" t="s">
        <v>86</v>
      </c>
      <c r="D129" s="183" t="s">
        <v>569</v>
      </c>
      <c r="E129" s="164" t="s">
        <v>242</v>
      </c>
      <c r="F129" s="21">
        <f>F130</f>
        <v>600</v>
      </c>
      <c r="K129" s="89"/>
      <c r="L129" s="89"/>
      <c r="M129" s="89"/>
      <c r="N129" s="89"/>
      <c r="O129" s="92"/>
    </row>
    <row r="130" spans="1:15" s="30" customFormat="1" ht="12.75">
      <c r="A130" s="16" t="s">
        <v>325</v>
      </c>
      <c r="B130" s="20" t="s">
        <v>65</v>
      </c>
      <c r="C130" s="20" t="s">
        <v>86</v>
      </c>
      <c r="D130" s="183" t="s">
        <v>569</v>
      </c>
      <c r="E130" s="164" t="s">
        <v>241</v>
      </c>
      <c r="F130" s="21">
        <f>'пр.4 вед.стр.'!G395</f>
        <v>600</v>
      </c>
      <c r="K130" s="89"/>
      <c r="L130" s="89"/>
      <c r="M130" s="89"/>
      <c r="N130" s="89"/>
      <c r="O130" s="92"/>
    </row>
    <row r="131" spans="1:15" s="30" customFormat="1" ht="12.75">
      <c r="A131" s="16" t="s">
        <v>203</v>
      </c>
      <c r="B131" s="20" t="s">
        <v>65</v>
      </c>
      <c r="C131" s="20" t="s">
        <v>86</v>
      </c>
      <c r="D131" s="183" t="s">
        <v>570</v>
      </c>
      <c r="E131" s="164"/>
      <c r="F131" s="21">
        <f>F132</f>
        <v>26.3</v>
      </c>
      <c r="K131" s="89"/>
      <c r="L131" s="89"/>
      <c r="M131" s="89"/>
      <c r="N131" s="89"/>
      <c r="O131" s="92"/>
    </row>
    <row r="132" spans="1:15" s="30" customFormat="1" ht="44.25" customHeight="1">
      <c r="A132" s="16" t="s">
        <v>98</v>
      </c>
      <c r="B132" s="20" t="s">
        <v>65</v>
      </c>
      <c r="C132" s="20" t="s">
        <v>86</v>
      </c>
      <c r="D132" s="183" t="s">
        <v>570</v>
      </c>
      <c r="E132" s="164" t="s">
        <v>99</v>
      </c>
      <c r="F132" s="21">
        <f>F133</f>
        <v>26.3</v>
      </c>
      <c r="K132" s="89"/>
      <c r="L132" s="89"/>
      <c r="M132" s="89"/>
      <c r="N132" s="89"/>
      <c r="O132" s="92"/>
    </row>
    <row r="133" spans="1:15" s="30" customFormat="1" ht="14.25" customHeight="1">
      <c r="A133" s="16" t="s">
        <v>240</v>
      </c>
      <c r="B133" s="20" t="s">
        <v>65</v>
      </c>
      <c r="C133" s="20" t="s">
        <v>86</v>
      </c>
      <c r="D133" s="183" t="s">
        <v>570</v>
      </c>
      <c r="E133" s="164" t="s">
        <v>242</v>
      </c>
      <c r="F133" s="21">
        <f>F134</f>
        <v>26.3</v>
      </c>
      <c r="K133" s="89"/>
      <c r="L133" s="89"/>
      <c r="M133" s="89"/>
      <c r="N133" s="89"/>
      <c r="O133" s="92"/>
    </row>
    <row r="134" spans="1:15" s="30" customFormat="1" ht="12.75">
      <c r="A134" s="16" t="s">
        <v>325</v>
      </c>
      <c r="B134" s="20" t="s">
        <v>65</v>
      </c>
      <c r="C134" s="20" t="s">
        <v>86</v>
      </c>
      <c r="D134" s="183" t="s">
        <v>570</v>
      </c>
      <c r="E134" s="164" t="s">
        <v>241</v>
      </c>
      <c r="F134" s="21">
        <f>'пр.4 вед.стр.'!G399</f>
        <v>26.3</v>
      </c>
      <c r="K134" s="89"/>
      <c r="L134" s="89"/>
      <c r="M134" s="89"/>
      <c r="N134" s="89"/>
      <c r="O134" s="92"/>
    </row>
    <row r="135" spans="1:15" s="30" customFormat="1" ht="25.5">
      <c r="A135" s="31" t="s">
        <v>196</v>
      </c>
      <c r="B135" s="20" t="s">
        <v>65</v>
      </c>
      <c r="C135" s="20" t="s">
        <v>86</v>
      </c>
      <c r="D135" s="164" t="s">
        <v>571</v>
      </c>
      <c r="E135" s="164"/>
      <c r="F135" s="21">
        <f>F140+F144+F136</f>
        <v>10551.9</v>
      </c>
      <c r="K135" s="89"/>
      <c r="L135" s="89"/>
      <c r="M135" s="89"/>
      <c r="N135" s="89"/>
      <c r="O135" s="92"/>
    </row>
    <row r="136" spans="1:15" s="205" customFormat="1" ht="20.25" customHeight="1">
      <c r="A136" s="16" t="s">
        <v>728</v>
      </c>
      <c r="B136" s="20" t="s">
        <v>65</v>
      </c>
      <c r="C136" s="20" t="s">
        <v>86</v>
      </c>
      <c r="D136" s="20" t="s">
        <v>729</v>
      </c>
      <c r="E136" s="20"/>
      <c r="F136" s="21">
        <f>F137</f>
        <v>8337</v>
      </c>
      <c r="K136" s="89"/>
      <c r="L136" s="89"/>
      <c r="M136" s="89"/>
      <c r="N136" s="89"/>
      <c r="O136" s="92"/>
    </row>
    <row r="137" spans="1:15" s="205" customFormat="1" ht="24" customHeight="1">
      <c r="A137" s="16" t="s">
        <v>401</v>
      </c>
      <c r="B137" s="20" t="s">
        <v>65</v>
      </c>
      <c r="C137" s="20" t="s">
        <v>86</v>
      </c>
      <c r="D137" s="20" t="s">
        <v>729</v>
      </c>
      <c r="E137" s="20" t="s">
        <v>100</v>
      </c>
      <c r="F137" s="21">
        <f>F138</f>
        <v>8337</v>
      </c>
      <c r="K137" s="89"/>
      <c r="L137" s="89"/>
      <c r="M137" s="89"/>
      <c r="N137" s="89"/>
      <c r="O137" s="92"/>
    </row>
    <row r="138" spans="1:15" s="205" customFormat="1" ht="23.25" customHeight="1">
      <c r="A138" s="16" t="s">
        <v>732</v>
      </c>
      <c r="B138" s="20" t="s">
        <v>65</v>
      </c>
      <c r="C138" s="20" t="s">
        <v>86</v>
      </c>
      <c r="D138" s="20" t="s">
        <v>729</v>
      </c>
      <c r="E138" s="20" t="s">
        <v>96</v>
      </c>
      <c r="F138" s="21">
        <f>F139</f>
        <v>8337</v>
      </c>
      <c r="K138" s="89"/>
      <c r="L138" s="89"/>
      <c r="M138" s="89"/>
      <c r="N138" s="89"/>
      <c r="O138" s="92"/>
    </row>
    <row r="139" spans="1:15" s="205" customFormat="1" ht="18.75" customHeight="1">
      <c r="A139" s="16" t="s">
        <v>674</v>
      </c>
      <c r="B139" s="20" t="s">
        <v>65</v>
      </c>
      <c r="C139" s="20" t="s">
        <v>86</v>
      </c>
      <c r="D139" s="20" t="s">
        <v>729</v>
      </c>
      <c r="E139" s="20" t="s">
        <v>97</v>
      </c>
      <c r="F139" s="21">
        <f>'пр.4 вед.стр.'!G404</f>
        <v>8337</v>
      </c>
      <c r="K139" s="89"/>
      <c r="L139" s="89"/>
      <c r="M139" s="89"/>
      <c r="N139" s="89"/>
      <c r="O139" s="92"/>
    </row>
    <row r="140" spans="1:15" s="30" customFormat="1" ht="12.75">
      <c r="A140" s="31" t="s">
        <v>305</v>
      </c>
      <c r="B140" s="20" t="s">
        <v>65</v>
      </c>
      <c r="C140" s="20" t="s">
        <v>86</v>
      </c>
      <c r="D140" s="164" t="s">
        <v>572</v>
      </c>
      <c r="E140" s="164"/>
      <c r="F140" s="21">
        <f>F141</f>
        <v>1524.6</v>
      </c>
      <c r="K140" s="89"/>
      <c r="L140" s="89"/>
      <c r="M140" s="89"/>
      <c r="N140" s="89"/>
      <c r="O140" s="92"/>
    </row>
    <row r="141" spans="1:15" s="30" customFormat="1" ht="12.75">
      <c r="A141" s="16" t="s">
        <v>401</v>
      </c>
      <c r="B141" s="20" t="s">
        <v>65</v>
      </c>
      <c r="C141" s="20" t="s">
        <v>86</v>
      </c>
      <c r="D141" s="164" t="s">
        <v>572</v>
      </c>
      <c r="E141" s="164" t="s">
        <v>100</v>
      </c>
      <c r="F141" s="21">
        <f>F142</f>
        <v>1524.6</v>
      </c>
      <c r="K141" s="89"/>
      <c r="L141" s="89"/>
      <c r="M141" s="89"/>
      <c r="N141" s="89"/>
      <c r="O141" s="92"/>
    </row>
    <row r="142" spans="1:15" s="30" customFormat="1" ht="18" customHeight="1">
      <c r="A142" s="16" t="s">
        <v>95</v>
      </c>
      <c r="B142" s="20" t="s">
        <v>65</v>
      </c>
      <c r="C142" s="20" t="s">
        <v>86</v>
      </c>
      <c r="D142" s="164" t="s">
        <v>572</v>
      </c>
      <c r="E142" s="164" t="s">
        <v>96</v>
      </c>
      <c r="F142" s="21">
        <f>F143</f>
        <v>1524.6</v>
      </c>
      <c r="K142" s="89"/>
      <c r="L142" s="89"/>
      <c r="M142" s="89"/>
      <c r="N142" s="89"/>
      <c r="O142" s="92"/>
    </row>
    <row r="143" spans="1:15" s="30" customFormat="1" ht="12.75">
      <c r="A143" s="16" t="s">
        <v>674</v>
      </c>
      <c r="B143" s="20" t="s">
        <v>65</v>
      </c>
      <c r="C143" s="20" t="s">
        <v>86</v>
      </c>
      <c r="D143" s="164" t="s">
        <v>572</v>
      </c>
      <c r="E143" s="164" t="s">
        <v>97</v>
      </c>
      <c r="F143" s="21">
        <f>'пр.4 вед.стр.'!G408</f>
        <v>1524.6</v>
      </c>
      <c r="K143" s="89"/>
      <c r="L143" s="89"/>
      <c r="M143" s="89"/>
      <c r="N143" s="89"/>
      <c r="O143" s="92"/>
    </row>
    <row r="144" spans="1:6" ht="15" customHeight="1">
      <c r="A144" s="31" t="s">
        <v>678</v>
      </c>
      <c r="B144" s="20" t="s">
        <v>65</v>
      </c>
      <c r="C144" s="20" t="s">
        <v>86</v>
      </c>
      <c r="D144" s="164" t="s">
        <v>573</v>
      </c>
      <c r="E144" s="164"/>
      <c r="F144" s="21">
        <f>F145+F148</f>
        <v>690.3</v>
      </c>
    </row>
    <row r="145" spans="1:15" s="30" customFormat="1" ht="12.75" customHeight="1">
      <c r="A145" s="16" t="s">
        <v>401</v>
      </c>
      <c r="B145" s="20" t="s">
        <v>65</v>
      </c>
      <c r="C145" s="20" t="s">
        <v>86</v>
      </c>
      <c r="D145" s="164" t="s">
        <v>573</v>
      </c>
      <c r="E145" s="164" t="s">
        <v>100</v>
      </c>
      <c r="F145" s="21">
        <f>F146</f>
        <v>680.3</v>
      </c>
      <c r="K145" s="89"/>
      <c r="L145" s="89"/>
      <c r="M145" s="89"/>
      <c r="N145" s="89"/>
      <c r="O145" s="92"/>
    </row>
    <row r="146" spans="1:15" s="30" customFormat="1" ht="16.5" customHeight="1">
      <c r="A146" s="16" t="s">
        <v>732</v>
      </c>
      <c r="B146" s="20" t="s">
        <v>65</v>
      </c>
      <c r="C146" s="20" t="s">
        <v>86</v>
      </c>
      <c r="D146" s="164" t="s">
        <v>573</v>
      </c>
      <c r="E146" s="164" t="s">
        <v>96</v>
      </c>
      <c r="F146" s="21">
        <f>F147</f>
        <v>680.3</v>
      </c>
      <c r="K146" s="89"/>
      <c r="L146" s="89"/>
      <c r="M146" s="89"/>
      <c r="N146" s="89"/>
      <c r="O146" s="92"/>
    </row>
    <row r="147" spans="1:15" s="30" customFormat="1" ht="12.75">
      <c r="A147" s="16" t="s">
        <v>675</v>
      </c>
      <c r="B147" s="20" t="s">
        <v>65</v>
      </c>
      <c r="C147" s="20" t="s">
        <v>86</v>
      </c>
      <c r="D147" s="164" t="s">
        <v>573</v>
      </c>
      <c r="E147" s="164" t="s">
        <v>97</v>
      </c>
      <c r="F147" s="21">
        <f>'пр.4 вед.стр.'!G412+'пр.4 вед.стр.'!G1177</f>
        <v>680.3</v>
      </c>
      <c r="K147" s="89"/>
      <c r="L147" s="89"/>
      <c r="M147" s="89"/>
      <c r="N147" s="89"/>
      <c r="O147" s="92"/>
    </row>
    <row r="148" spans="1:15" s="30" customFormat="1" ht="13.5" customHeight="1">
      <c r="A148" s="16" t="s">
        <v>124</v>
      </c>
      <c r="B148" s="20" t="s">
        <v>65</v>
      </c>
      <c r="C148" s="20" t="s">
        <v>86</v>
      </c>
      <c r="D148" s="164" t="s">
        <v>573</v>
      </c>
      <c r="E148" s="164" t="s">
        <v>125</v>
      </c>
      <c r="F148" s="21">
        <f>F149</f>
        <v>10</v>
      </c>
      <c r="K148" s="89"/>
      <c r="L148" s="89"/>
      <c r="M148" s="89"/>
      <c r="N148" s="89"/>
      <c r="O148" s="92"/>
    </row>
    <row r="149" spans="1:15" s="30" customFormat="1" ht="14.25" customHeight="1">
      <c r="A149" s="16" t="s">
        <v>127</v>
      </c>
      <c r="B149" s="20" t="s">
        <v>65</v>
      </c>
      <c r="C149" s="20" t="s">
        <v>86</v>
      </c>
      <c r="D149" s="164" t="s">
        <v>573</v>
      </c>
      <c r="E149" s="164" t="s">
        <v>128</v>
      </c>
      <c r="F149" s="21">
        <f>F150</f>
        <v>10</v>
      </c>
      <c r="K149" s="89"/>
      <c r="L149" s="89"/>
      <c r="M149" s="89"/>
      <c r="N149" s="89"/>
      <c r="O149" s="92"/>
    </row>
    <row r="150" spans="1:15" s="30" customFormat="1" ht="18" customHeight="1">
      <c r="A150" s="16" t="s">
        <v>158</v>
      </c>
      <c r="B150" s="20" t="s">
        <v>65</v>
      </c>
      <c r="C150" s="20" t="s">
        <v>86</v>
      </c>
      <c r="D150" s="164" t="s">
        <v>573</v>
      </c>
      <c r="E150" s="164" t="s">
        <v>159</v>
      </c>
      <c r="F150" s="21">
        <f>'пр.4 вед.стр.'!G415</f>
        <v>10</v>
      </c>
      <c r="K150" s="89"/>
      <c r="L150" s="89"/>
      <c r="M150" s="89"/>
      <c r="N150" s="89"/>
      <c r="O150" s="92"/>
    </row>
    <row r="151" spans="1:14" ht="33.75" customHeight="1">
      <c r="A151" s="195" t="str">
        <f>'пр.4 вед.стр.'!A47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51" s="20" t="s">
        <v>65</v>
      </c>
      <c r="C151" s="20" t="s">
        <v>86</v>
      </c>
      <c r="D151" s="164" t="s">
        <v>534</v>
      </c>
      <c r="E151" s="164"/>
      <c r="F151" s="21">
        <f>F152+F175+F181+F191</f>
        <v>6720.000000000001</v>
      </c>
      <c r="K151" s="90"/>
      <c r="L151" s="90"/>
      <c r="M151" s="95"/>
      <c r="N151" s="95"/>
    </row>
    <row r="152" spans="1:14" ht="21" customHeight="1">
      <c r="A152" s="138" t="s">
        <v>535</v>
      </c>
      <c r="B152" s="139" t="s">
        <v>65</v>
      </c>
      <c r="C152" s="139" t="s">
        <v>86</v>
      </c>
      <c r="D152" s="169" t="s">
        <v>536</v>
      </c>
      <c r="E152" s="169"/>
      <c r="F152" s="212">
        <f>F153+F161+F167+F171</f>
        <v>4073.8</v>
      </c>
      <c r="K152" s="90"/>
      <c r="L152" s="90"/>
      <c r="M152" s="95"/>
      <c r="N152" s="95"/>
    </row>
    <row r="153" spans="1:14" ht="57" customHeight="1">
      <c r="A153" s="138" t="s">
        <v>317</v>
      </c>
      <c r="B153" s="139" t="s">
        <v>65</v>
      </c>
      <c r="C153" s="139" t="s">
        <v>86</v>
      </c>
      <c r="D153" s="169" t="s">
        <v>537</v>
      </c>
      <c r="E153" s="169"/>
      <c r="F153" s="212">
        <f>F154+F158</f>
        <v>1867.3</v>
      </c>
      <c r="K153" s="90"/>
      <c r="L153" s="90"/>
      <c r="M153" s="95"/>
      <c r="N153" s="95"/>
    </row>
    <row r="154" spans="1:14" ht="41.25" customHeight="1">
      <c r="A154" s="138" t="s">
        <v>98</v>
      </c>
      <c r="B154" s="139" t="s">
        <v>65</v>
      </c>
      <c r="C154" s="139" t="s">
        <v>86</v>
      </c>
      <c r="D154" s="169" t="s">
        <v>537</v>
      </c>
      <c r="E154" s="169" t="s">
        <v>99</v>
      </c>
      <c r="F154" s="212">
        <f>F155</f>
        <v>924.3</v>
      </c>
      <c r="K154" s="90"/>
      <c r="L154" s="90"/>
      <c r="M154" s="95"/>
      <c r="N154" s="95"/>
    </row>
    <row r="155" spans="1:14" ht="21.75" customHeight="1">
      <c r="A155" s="138" t="s">
        <v>90</v>
      </c>
      <c r="B155" s="139" t="s">
        <v>65</v>
      </c>
      <c r="C155" s="139" t="s">
        <v>86</v>
      </c>
      <c r="D155" s="169" t="s">
        <v>537</v>
      </c>
      <c r="E155" s="169" t="s">
        <v>91</v>
      </c>
      <c r="F155" s="212">
        <f>F156+F157</f>
        <v>924.3</v>
      </c>
      <c r="K155" s="90"/>
      <c r="L155" s="90"/>
      <c r="M155" s="95"/>
      <c r="N155" s="95"/>
    </row>
    <row r="156" spans="1:14" ht="16.5" customHeight="1">
      <c r="A156" s="138" t="s">
        <v>154</v>
      </c>
      <c r="B156" s="139" t="s">
        <v>65</v>
      </c>
      <c r="C156" s="139" t="s">
        <v>86</v>
      </c>
      <c r="D156" s="169" t="s">
        <v>537</v>
      </c>
      <c r="E156" s="169" t="s">
        <v>92</v>
      </c>
      <c r="F156" s="212">
        <f>'пр.4 вед.стр.'!G52</f>
        <v>709.8</v>
      </c>
      <c r="K156" s="90"/>
      <c r="L156" s="90"/>
      <c r="M156" s="95"/>
      <c r="N156" s="95"/>
    </row>
    <row r="157" spans="1:6" ht="28.5" customHeight="1">
      <c r="A157" s="138" t="s">
        <v>156</v>
      </c>
      <c r="B157" s="139" t="s">
        <v>65</v>
      </c>
      <c r="C157" s="139" t="s">
        <v>86</v>
      </c>
      <c r="D157" s="169" t="s">
        <v>537</v>
      </c>
      <c r="E157" s="169" t="s">
        <v>155</v>
      </c>
      <c r="F157" s="212">
        <f>'пр.4 вед.стр.'!G53</f>
        <v>214.5</v>
      </c>
    </row>
    <row r="158" spans="1:6" ht="18" customHeight="1">
      <c r="A158" s="207" t="s">
        <v>401</v>
      </c>
      <c r="B158" s="208" t="s">
        <v>65</v>
      </c>
      <c r="C158" s="208" t="s">
        <v>86</v>
      </c>
      <c r="D158" s="214" t="s">
        <v>537</v>
      </c>
      <c r="E158" s="219">
        <v>200</v>
      </c>
      <c r="F158" s="212">
        <f>F159</f>
        <v>943</v>
      </c>
    </row>
    <row r="159" spans="1:6" ht="18" customHeight="1">
      <c r="A159" s="207" t="s">
        <v>732</v>
      </c>
      <c r="B159" s="208" t="s">
        <v>65</v>
      </c>
      <c r="C159" s="208" t="s">
        <v>86</v>
      </c>
      <c r="D159" s="214" t="s">
        <v>537</v>
      </c>
      <c r="E159" s="219">
        <v>240</v>
      </c>
      <c r="F159" s="212">
        <f>F160</f>
        <v>943</v>
      </c>
    </row>
    <row r="160" spans="1:6" ht="18.75" customHeight="1">
      <c r="A160" s="207" t="s">
        <v>674</v>
      </c>
      <c r="B160" s="208" t="s">
        <v>65</v>
      </c>
      <c r="C160" s="208" t="s">
        <v>86</v>
      </c>
      <c r="D160" s="214" t="s">
        <v>537</v>
      </c>
      <c r="E160" s="219">
        <v>244</v>
      </c>
      <c r="F160" s="212">
        <f>'пр.4 вед.стр.'!G56</f>
        <v>943</v>
      </c>
    </row>
    <row r="161" spans="1:6" ht="18" customHeight="1">
      <c r="A161" s="16" t="s">
        <v>204</v>
      </c>
      <c r="B161" s="20" t="s">
        <v>65</v>
      </c>
      <c r="C161" s="20" t="s">
        <v>86</v>
      </c>
      <c r="D161" s="179" t="s">
        <v>538</v>
      </c>
      <c r="E161" s="164"/>
      <c r="F161" s="21">
        <f>F162</f>
        <v>1495.5</v>
      </c>
    </row>
    <row r="162" spans="1:6" ht="40.5" customHeight="1">
      <c r="A162" s="16" t="s">
        <v>98</v>
      </c>
      <c r="B162" s="20" t="s">
        <v>65</v>
      </c>
      <c r="C162" s="20" t="s">
        <v>86</v>
      </c>
      <c r="D162" s="179" t="s">
        <v>538</v>
      </c>
      <c r="E162" s="164" t="s">
        <v>99</v>
      </c>
      <c r="F162" s="21">
        <f>F163</f>
        <v>1495.5</v>
      </c>
    </row>
    <row r="163" spans="1:6" ht="18" customHeight="1">
      <c r="A163" s="16" t="s">
        <v>90</v>
      </c>
      <c r="B163" s="20" t="s">
        <v>65</v>
      </c>
      <c r="C163" s="20" t="s">
        <v>86</v>
      </c>
      <c r="D163" s="179" t="s">
        <v>538</v>
      </c>
      <c r="E163" s="164" t="s">
        <v>91</v>
      </c>
      <c r="F163" s="21">
        <f>F164+F165+F166</f>
        <v>1495.5</v>
      </c>
    </row>
    <row r="164" spans="1:6" ht="19.5" customHeight="1">
      <c r="A164" s="16" t="s">
        <v>154</v>
      </c>
      <c r="B164" s="20" t="s">
        <v>65</v>
      </c>
      <c r="C164" s="20" t="s">
        <v>86</v>
      </c>
      <c r="D164" s="179" t="s">
        <v>538</v>
      </c>
      <c r="E164" s="164" t="s">
        <v>92</v>
      </c>
      <c r="F164" s="21">
        <f>'пр.4 вед.стр.'!G60</f>
        <v>1141</v>
      </c>
    </row>
    <row r="165" spans="1:6" ht="18" customHeight="1">
      <c r="A165" s="16" t="s">
        <v>93</v>
      </c>
      <c r="B165" s="20" t="s">
        <v>65</v>
      </c>
      <c r="C165" s="20" t="s">
        <v>86</v>
      </c>
      <c r="D165" s="179" t="s">
        <v>538</v>
      </c>
      <c r="E165" s="164" t="s">
        <v>94</v>
      </c>
      <c r="F165" s="21">
        <f>'пр.4 вед.стр.'!G61</f>
        <v>24</v>
      </c>
    </row>
    <row r="166" spans="1:6" ht="27" customHeight="1">
      <c r="A166" s="16" t="s">
        <v>156</v>
      </c>
      <c r="B166" s="20" t="s">
        <v>65</v>
      </c>
      <c r="C166" s="20" t="s">
        <v>86</v>
      </c>
      <c r="D166" s="179" t="s">
        <v>538</v>
      </c>
      <c r="E166" s="164" t="s">
        <v>155</v>
      </c>
      <c r="F166" s="21">
        <f>'пр.4 вед.стр.'!G62</f>
        <v>330.5</v>
      </c>
    </row>
    <row r="167" spans="1:6" ht="19.5" customHeight="1">
      <c r="A167" s="16" t="s">
        <v>205</v>
      </c>
      <c r="B167" s="20" t="s">
        <v>65</v>
      </c>
      <c r="C167" s="20" t="s">
        <v>86</v>
      </c>
      <c r="D167" s="179" t="s">
        <v>539</v>
      </c>
      <c r="E167" s="164"/>
      <c r="F167" s="21">
        <f>F168</f>
        <v>667</v>
      </c>
    </row>
    <row r="168" spans="1:6" ht="18.75" customHeight="1">
      <c r="A168" s="16" t="s">
        <v>401</v>
      </c>
      <c r="B168" s="20" t="s">
        <v>65</v>
      </c>
      <c r="C168" s="20" t="s">
        <v>86</v>
      </c>
      <c r="D168" s="179" t="s">
        <v>539</v>
      </c>
      <c r="E168" s="164" t="s">
        <v>100</v>
      </c>
      <c r="F168" s="21">
        <f>F169</f>
        <v>667</v>
      </c>
    </row>
    <row r="169" spans="1:6" ht="15" customHeight="1">
      <c r="A169" s="16" t="s">
        <v>732</v>
      </c>
      <c r="B169" s="20" t="s">
        <v>65</v>
      </c>
      <c r="C169" s="20" t="s">
        <v>86</v>
      </c>
      <c r="D169" s="179" t="s">
        <v>539</v>
      </c>
      <c r="E169" s="164" t="s">
        <v>96</v>
      </c>
      <c r="F169" s="21">
        <f>F170</f>
        <v>667</v>
      </c>
    </row>
    <row r="170" spans="1:6" ht="15" customHeight="1">
      <c r="A170" s="16" t="s">
        <v>674</v>
      </c>
      <c r="B170" s="20" t="s">
        <v>65</v>
      </c>
      <c r="C170" s="20" t="s">
        <v>86</v>
      </c>
      <c r="D170" s="179" t="s">
        <v>539</v>
      </c>
      <c r="E170" s="164" t="s">
        <v>97</v>
      </c>
      <c r="F170" s="21">
        <f>'пр.4 вед.стр.'!G66</f>
        <v>667</v>
      </c>
    </row>
    <row r="171" spans="1:6" ht="40.5" customHeight="1">
      <c r="A171" s="16" t="s">
        <v>235</v>
      </c>
      <c r="B171" s="20" t="s">
        <v>65</v>
      </c>
      <c r="C171" s="20" t="s">
        <v>86</v>
      </c>
      <c r="D171" s="179" t="s">
        <v>540</v>
      </c>
      <c r="E171" s="164"/>
      <c r="F171" s="21">
        <f>F172</f>
        <v>44</v>
      </c>
    </row>
    <row r="172" spans="1:6" ht="42" customHeight="1">
      <c r="A172" s="16" t="s">
        <v>98</v>
      </c>
      <c r="B172" s="20" t="s">
        <v>65</v>
      </c>
      <c r="C172" s="20" t="s">
        <v>86</v>
      </c>
      <c r="D172" s="179" t="s">
        <v>540</v>
      </c>
      <c r="E172" s="164" t="s">
        <v>99</v>
      </c>
      <c r="F172" s="21">
        <f>F173</f>
        <v>44</v>
      </c>
    </row>
    <row r="173" spans="1:6" ht="17.25" customHeight="1">
      <c r="A173" s="16" t="s">
        <v>90</v>
      </c>
      <c r="B173" s="20" t="s">
        <v>65</v>
      </c>
      <c r="C173" s="20" t="s">
        <v>86</v>
      </c>
      <c r="D173" s="179" t="s">
        <v>540</v>
      </c>
      <c r="E173" s="164" t="s">
        <v>91</v>
      </c>
      <c r="F173" s="21">
        <f>F174</f>
        <v>44</v>
      </c>
    </row>
    <row r="174" spans="1:6" ht="15" customHeight="1">
      <c r="A174" s="16" t="s">
        <v>93</v>
      </c>
      <c r="B174" s="20" t="s">
        <v>65</v>
      </c>
      <c r="C174" s="20" t="s">
        <v>86</v>
      </c>
      <c r="D174" s="179" t="s">
        <v>540</v>
      </c>
      <c r="E174" s="164" t="s">
        <v>94</v>
      </c>
      <c r="F174" s="21">
        <f>'пр.4 вед.стр.'!G70</f>
        <v>44</v>
      </c>
    </row>
    <row r="175" spans="1:6" ht="25.5">
      <c r="A175" s="141" t="s">
        <v>541</v>
      </c>
      <c r="B175" s="139" t="s">
        <v>65</v>
      </c>
      <c r="C175" s="139" t="s">
        <v>86</v>
      </c>
      <c r="D175" s="169" t="s">
        <v>542</v>
      </c>
      <c r="E175" s="169"/>
      <c r="F175" s="212">
        <f>F176</f>
        <v>1027.3</v>
      </c>
    </row>
    <row r="176" spans="1:6" ht="25.5">
      <c r="A176" s="138" t="s">
        <v>543</v>
      </c>
      <c r="B176" s="139" t="s">
        <v>65</v>
      </c>
      <c r="C176" s="139" t="s">
        <v>86</v>
      </c>
      <c r="D176" s="169" t="s">
        <v>544</v>
      </c>
      <c r="E176" s="169"/>
      <c r="F176" s="212">
        <f>F177</f>
        <v>1027.3</v>
      </c>
    </row>
    <row r="177" spans="1:6" ht="38.25">
      <c r="A177" s="138" t="s">
        <v>98</v>
      </c>
      <c r="B177" s="139" t="s">
        <v>65</v>
      </c>
      <c r="C177" s="139" t="s">
        <v>86</v>
      </c>
      <c r="D177" s="169" t="s">
        <v>544</v>
      </c>
      <c r="E177" s="169" t="s">
        <v>99</v>
      </c>
      <c r="F177" s="212">
        <f>F178</f>
        <v>1027.3</v>
      </c>
    </row>
    <row r="178" spans="1:6" ht="15.75" customHeight="1">
      <c r="A178" s="138" t="s">
        <v>90</v>
      </c>
      <c r="B178" s="139" t="s">
        <v>65</v>
      </c>
      <c r="C178" s="139" t="s">
        <v>86</v>
      </c>
      <c r="D178" s="169" t="s">
        <v>544</v>
      </c>
      <c r="E178" s="169" t="s">
        <v>91</v>
      </c>
      <c r="F178" s="212">
        <f>F179+F180</f>
        <v>1027.3</v>
      </c>
    </row>
    <row r="179" spans="1:6" ht="18" customHeight="1">
      <c r="A179" s="138" t="s">
        <v>154</v>
      </c>
      <c r="B179" s="139" t="s">
        <v>65</v>
      </c>
      <c r="C179" s="139" t="s">
        <v>86</v>
      </c>
      <c r="D179" s="169" t="s">
        <v>544</v>
      </c>
      <c r="E179" s="169" t="s">
        <v>92</v>
      </c>
      <c r="F179" s="212">
        <f>'пр.4 вед.стр.'!G75</f>
        <v>789</v>
      </c>
    </row>
    <row r="180" spans="1:6" ht="25.5">
      <c r="A180" s="138" t="s">
        <v>156</v>
      </c>
      <c r="B180" s="139" t="s">
        <v>65</v>
      </c>
      <c r="C180" s="139" t="s">
        <v>86</v>
      </c>
      <c r="D180" s="169" t="s">
        <v>544</v>
      </c>
      <c r="E180" s="169" t="s">
        <v>155</v>
      </c>
      <c r="F180" s="212">
        <f>'пр.4 вед.стр.'!G76</f>
        <v>238.3</v>
      </c>
    </row>
    <row r="181" spans="1:6" ht="25.5">
      <c r="A181" s="138" t="s">
        <v>545</v>
      </c>
      <c r="B181" s="139" t="s">
        <v>65</v>
      </c>
      <c r="C181" s="139" t="s">
        <v>86</v>
      </c>
      <c r="D181" s="169" t="s">
        <v>546</v>
      </c>
      <c r="E181" s="169"/>
      <c r="F181" s="212">
        <f>F182</f>
        <v>1249.3000000000002</v>
      </c>
    </row>
    <row r="182" spans="1:6" ht="76.5">
      <c r="A182" s="138" t="s">
        <v>547</v>
      </c>
      <c r="B182" s="139" t="s">
        <v>65</v>
      </c>
      <c r="C182" s="139" t="s">
        <v>86</v>
      </c>
      <c r="D182" s="169" t="s">
        <v>548</v>
      </c>
      <c r="E182" s="169"/>
      <c r="F182" s="212">
        <f>F183+F188</f>
        <v>1249.3000000000002</v>
      </c>
    </row>
    <row r="183" spans="1:6" ht="38.25">
      <c r="A183" s="138" t="s">
        <v>98</v>
      </c>
      <c r="B183" s="139" t="s">
        <v>65</v>
      </c>
      <c r="C183" s="139" t="s">
        <v>86</v>
      </c>
      <c r="D183" s="169" t="s">
        <v>548</v>
      </c>
      <c r="E183" s="169" t="s">
        <v>99</v>
      </c>
      <c r="F183" s="212">
        <f>F184</f>
        <v>1152.4</v>
      </c>
    </row>
    <row r="184" spans="1:6" ht="12.75">
      <c r="A184" s="138" t="s">
        <v>90</v>
      </c>
      <c r="B184" s="139" t="s">
        <v>65</v>
      </c>
      <c r="C184" s="139" t="s">
        <v>86</v>
      </c>
      <c r="D184" s="169" t="s">
        <v>548</v>
      </c>
      <c r="E184" s="169" t="s">
        <v>91</v>
      </c>
      <c r="F184" s="212">
        <f>F185+F186+F187</f>
        <v>1152.4</v>
      </c>
    </row>
    <row r="185" spans="1:6" ht="12.75">
      <c r="A185" s="138" t="s">
        <v>154</v>
      </c>
      <c r="B185" s="139" t="s">
        <v>65</v>
      </c>
      <c r="C185" s="139" t="s">
        <v>86</v>
      </c>
      <c r="D185" s="169" t="s">
        <v>548</v>
      </c>
      <c r="E185" s="169" t="s">
        <v>92</v>
      </c>
      <c r="F185" s="212">
        <f>'пр.4 вед.стр.'!G81</f>
        <v>829.8000000000001</v>
      </c>
    </row>
    <row r="186" spans="1:6" ht="17.25" customHeight="1">
      <c r="A186" s="138" t="s">
        <v>93</v>
      </c>
      <c r="B186" s="139" t="s">
        <v>65</v>
      </c>
      <c r="C186" s="139" t="s">
        <v>86</v>
      </c>
      <c r="D186" s="169" t="s">
        <v>548</v>
      </c>
      <c r="E186" s="169" t="s">
        <v>94</v>
      </c>
      <c r="F186" s="212">
        <f>'пр.4 вед.стр.'!G82</f>
        <v>72</v>
      </c>
    </row>
    <row r="187" spans="1:6" ht="25.5">
      <c r="A187" s="138" t="s">
        <v>156</v>
      </c>
      <c r="B187" s="139" t="s">
        <v>65</v>
      </c>
      <c r="C187" s="139" t="s">
        <v>86</v>
      </c>
      <c r="D187" s="169" t="s">
        <v>548</v>
      </c>
      <c r="E187" s="169" t="s">
        <v>155</v>
      </c>
      <c r="F187" s="212">
        <f>'пр.4 вед.стр.'!G83</f>
        <v>250.6</v>
      </c>
    </row>
    <row r="188" spans="1:6" ht="12.75">
      <c r="A188" s="138" t="s">
        <v>401</v>
      </c>
      <c r="B188" s="139" t="s">
        <v>65</v>
      </c>
      <c r="C188" s="139" t="s">
        <v>86</v>
      </c>
      <c r="D188" s="169" t="s">
        <v>548</v>
      </c>
      <c r="E188" s="169" t="s">
        <v>100</v>
      </c>
      <c r="F188" s="212">
        <f>F189</f>
        <v>96.9</v>
      </c>
    </row>
    <row r="189" spans="1:6" ht="12.75">
      <c r="A189" s="207" t="s">
        <v>732</v>
      </c>
      <c r="B189" s="139" t="s">
        <v>65</v>
      </c>
      <c r="C189" s="139" t="s">
        <v>86</v>
      </c>
      <c r="D189" s="169" t="s">
        <v>548</v>
      </c>
      <c r="E189" s="169" t="s">
        <v>96</v>
      </c>
      <c r="F189" s="212">
        <f>F190</f>
        <v>96.9</v>
      </c>
    </row>
    <row r="190" spans="1:6" ht="12.75">
      <c r="A190" s="138" t="s">
        <v>675</v>
      </c>
      <c r="B190" s="139" t="s">
        <v>65</v>
      </c>
      <c r="C190" s="139" t="s">
        <v>86</v>
      </c>
      <c r="D190" s="169" t="s">
        <v>548</v>
      </c>
      <c r="E190" s="169" t="s">
        <v>97</v>
      </c>
      <c r="F190" s="212">
        <f>'пр.4 вед.стр.'!G86</f>
        <v>96.9</v>
      </c>
    </row>
    <row r="191" spans="1:6" ht="25.5">
      <c r="A191" s="138" t="s">
        <v>667</v>
      </c>
      <c r="B191" s="139" t="s">
        <v>65</v>
      </c>
      <c r="C191" s="139" t="s">
        <v>86</v>
      </c>
      <c r="D191" s="139" t="s">
        <v>654</v>
      </c>
      <c r="E191" s="139"/>
      <c r="F191" s="212">
        <f>F192</f>
        <v>369.6</v>
      </c>
    </row>
    <row r="192" spans="1:6" ht="25.5">
      <c r="A192" s="138" t="s">
        <v>655</v>
      </c>
      <c r="B192" s="139" t="s">
        <v>65</v>
      </c>
      <c r="C192" s="139" t="s">
        <v>86</v>
      </c>
      <c r="D192" s="139" t="s">
        <v>656</v>
      </c>
      <c r="E192" s="139"/>
      <c r="F192" s="212">
        <f>F193</f>
        <v>369.6</v>
      </c>
    </row>
    <row r="193" spans="1:6" ht="12.75">
      <c r="A193" s="138" t="s">
        <v>401</v>
      </c>
      <c r="B193" s="139" t="s">
        <v>65</v>
      </c>
      <c r="C193" s="139" t="s">
        <v>86</v>
      </c>
      <c r="D193" s="139" t="s">
        <v>656</v>
      </c>
      <c r="E193" s="139" t="s">
        <v>100</v>
      </c>
      <c r="F193" s="212">
        <f>F194</f>
        <v>369.6</v>
      </c>
    </row>
    <row r="194" spans="1:6" ht="12.75">
      <c r="A194" s="207" t="s">
        <v>732</v>
      </c>
      <c r="B194" s="139" t="s">
        <v>65</v>
      </c>
      <c r="C194" s="139" t="s">
        <v>86</v>
      </c>
      <c r="D194" s="139" t="s">
        <v>656</v>
      </c>
      <c r="E194" s="139" t="s">
        <v>96</v>
      </c>
      <c r="F194" s="212">
        <f>F195</f>
        <v>369.6</v>
      </c>
    </row>
    <row r="195" spans="1:6" ht="12.75">
      <c r="A195" s="138" t="s">
        <v>674</v>
      </c>
      <c r="B195" s="139" t="s">
        <v>65</v>
      </c>
      <c r="C195" s="139" t="s">
        <v>86</v>
      </c>
      <c r="D195" s="139" t="s">
        <v>656</v>
      </c>
      <c r="E195" s="139" t="s">
        <v>97</v>
      </c>
      <c r="F195" s="212">
        <f>'пр.4 вед.стр.'!G91</f>
        <v>369.6</v>
      </c>
    </row>
    <row r="196" spans="1:6" ht="12.75">
      <c r="A196" s="16" t="s">
        <v>549</v>
      </c>
      <c r="B196" s="20" t="s">
        <v>65</v>
      </c>
      <c r="C196" s="20" t="s">
        <v>86</v>
      </c>
      <c r="D196" s="183" t="s">
        <v>550</v>
      </c>
      <c r="E196" s="164"/>
      <c r="F196" s="21">
        <f>F197+F217+F223+F207</f>
        <v>304</v>
      </c>
    </row>
    <row r="197" spans="1:6" ht="25.5">
      <c r="A197" s="142" t="str">
        <f>'пр.4 вед.стр.'!A93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97" s="143" t="s">
        <v>65</v>
      </c>
      <c r="C197" s="143" t="s">
        <v>86</v>
      </c>
      <c r="D197" s="181" t="str">
        <f>'пр.4 вед.стр.'!E93</f>
        <v>7Т 0 00 00000 </v>
      </c>
      <c r="E197" s="170"/>
      <c r="F197" s="145">
        <f>F198</f>
        <v>50</v>
      </c>
    </row>
    <row r="198" spans="1:6" ht="25.5">
      <c r="A198" s="28" t="str">
        <f>'пр.4 вед.стр.'!A94</f>
        <v>Основное мероприятие "Усиление роли общественности в профилактике правонарушений и борьбе с преступностью"</v>
      </c>
      <c r="B198" s="20" t="s">
        <v>65</v>
      </c>
      <c r="C198" s="20" t="s">
        <v>86</v>
      </c>
      <c r="D198" s="183" t="str">
        <f>'пр.4 вед.стр.'!E94</f>
        <v>7Т 0 04 00000 </v>
      </c>
      <c r="E198" s="165"/>
      <c r="F198" s="21">
        <f>F199+F203</f>
        <v>50</v>
      </c>
    </row>
    <row r="199" spans="1:6" ht="38.25">
      <c r="A199" s="28" t="str">
        <f>'пр.4 вед.стр.'!A95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99" s="20" t="s">
        <v>65</v>
      </c>
      <c r="C199" s="20" t="s">
        <v>86</v>
      </c>
      <c r="D199" s="183" t="str">
        <f>'пр.4 вед.стр.'!E95</f>
        <v>7Т 0 04 95000 </v>
      </c>
      <c r="E199" s="165"/>
      <c r="F199" s="21">
        <f>F200</f>
        <v>10</v>
      </c>
    </row>
    <row r="200" spans="1:6" ht="12.75">
      <c r="A200" s="16" t="str">
        <f>'пр.4 вед.стр.'!A96</f>
        <v>Закупка товаров, работ и услуг для обеспечения государственных (муниципальных) нужд</v>
      </c>
      <c r="B200" s="20" t="s">
        <v>65</v>
      </c>
      <c r="C200" s="20" t="s">
        <v>86</v>
      </c>
      <c r="D200" s="183" t="str">
        <f>'пр.4 вед.стр.'!E96</f>
        <v>7Т 0 04 95000 </v>
      </c>
      <c r="E200" s="165" t="str">
        <f>'пр.4 вед.стр.'!F96</f>
        <v>200</v>
      </c>
      <c r="F200" s="21">
        <f>F201</f>
        <v>10</v>
      </c>
    </row>
    <row r="201" spans="1:6" ht="12.75">
      <c r="A201" s="16" t="str">
        <f>'пр.4 вед.стр.'!A97</f>
        <v>Иные закупки товаров, работ и услуг для обеспечения государственных (муниципальных) нужд</v>
      </c>
      <c r="B201" s="20" t="s">
        <v>65</v>
      </c>
      <c r="C201" s="20" t="s">
        <v>86</v>
      </c>
      <c r="D201" s="183" t="str">
        <f>'пр.4 вед.стр.'!E97</f>
        <v>7Т 0 04 95000 </v>
      </c>
      <c r="E201" s="165" t="str">
        <f>'пр.4 вед.стр.'!F97</f>
        <v>240</v>
      </c>
      <c r="F201" s="21">
        <f>F202</f>
        <v>10</v>
      </c>
    </row>
    <row r="202" spans="1:6" ht="12.75">
      <c r="A202" s="16" t="str">
        <f>'пр.4 вед.стр.'!A98</f>
        <v>Прочая закупка товаров, работ и услуг </v>
      </c>
      <c r="B202" s="20" t="s">
        <v>65</v>
      </c>
      <c r="C202" s="20" t="s">
        <v>86</v>
      </c>
      <c r="D202" s="183" t="str">
        <f>'пр.4 вед.стр.'!E98</f>
        <v>7Т 0 04 95000 </v>
      </c>
      <c r="E202" s="165" t="str">
        <f>'пр.4 вед.стр.'!F98</f>
        <v>244</v>
      </c>
      <c r="F202" s="21">
        <f>'пр.4 вед.стр.'!G98</f>
        <v>10</v>
      </c>
    </row>
    <row r="203" spans="1:6" ht="25.5">
      <c r="A203" s="28" t="str">
        <f>'пр.4 вед.стр.'!A99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203" s="20" t="s">
        <v>65</v>
      </c>
      <c r="C203" s="20" t="s">
        <v>86</v>
      </c>
      <c r="D203" s="183" t="str">
        <f>'пр.4 вед.стр.'!E99</f>
        <v>7Т 0 04 95140 </v>
      </c>
      <c r="E203" s="165"/>
      <c r="F203" s="21">
        <f>F204</f>
        <v>40</v>
      </c>
    </row>
    <row r="204" spans="1:6" ht="38.25">
      <c r="A204" s="16" t="str">
        <f>'пр.4 вед.стр.'!A100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20" t="s">
        <v>65</v>
      </c>
      <c r="C204" s="20" t="s">
        <v>86</v>
      </c>
      <c r="D204" s="183" t="str">
        <f>D203</f>
        <v>7Т 0 04 95140 </v>
      </c>
      <c r="E204" s="165" t="str">
        <f>'пр.4 вед.стр.'!F100</f>
        <v>100</v>
      </c>
      <c r="F204" s="21">
        <f>F205</f>
        <v>40</v>
      </c>
    </row>
    <row r="205" spans="1:6" ht="18" customHeight="1">
      <c r="A205" s="16" t="str">
        <f>'пр.4 вед.стр.'!A101</f>
        <v>Расходы на выплаты персоналу государственных (муниципальных) органов</v>
      </c>
      <c r="B205" s="20" t="s">
        <v>65</v>
      </c>
      <c r="C205" s="20" t="s">
        <v>86</v>
      </c>
      <c r="D205" s="183" t="str">
        <f>D204</f>
        <v>7Т 0 04 95140 </v>
      </c>
      <c r="E205" s="165" t="str">
        <f>'пр.4 вед.стр.'!F101</f>
        <v>120</v>
      </c>
      <c r="F205" s="21">
        <f>F206</f>
        <v>40</v>
      </c>
    </row>
    <row r="206" spans="1:6" ht="27" customHeight="1">
      <c r="A206" s="16" t="str">
        <f>'пр.4 вед.стр.'!A102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06" s="20" t="s">
        <v>65</v>
      </c>
      <c r="C206" s="20" t="s">
        <v>86</v>
      </c>
      <c r="D206" s="183" t="str">
        <f>D205</f>
        <v>7Т 0 04 95140 </v>
      </c>
      <c r="E206" s="165" t="str">
        <f>'пр.4 вед.стр.'!F102</f>
        <v>123</v>
      </c>
      <c r="F206" s="21">
        <f>'пр.4 вед.стр.'!G102</f>
        <v>40</v>
      </c>
    </row>
    <row r="207" spans="1:15" s="269" customFormat="1" ht="27" customHeight="1">
      <c r="A207" s="146" t="str">
        <f>'пр.4 вед.стр.'!A368</f>
        <v>Муниципальная программа "Управление муниципальным имуществом  Сусуманского городского округа на 2018- 2020 годы"</v>
      </c>
      <c r="B207" s="143" t="s">
        <v>65</v>
      </c>
      <c r="C207" s="143" t="s">
        <v>86</v>
      </c>
      <c r="D207" s="181" t="str">
        <f>'пр.4 вед.стр.'!E369</f>
        <v>7Щ 0 01 00000 </v>
      </c>
      <c r="E207" s="170"/>
      <c r="F207" s="145">
        <f>F208+F213</f>
        <v>130</v>
      </c>
      <c r="K207" s="275"/>
      <c r="L207" s="275"/>
      <c r="M207" s="275"/>
      <c r="N207" s="275"/>
      <c r="O207" s="275"/>
    </row>
    <row r="208" spans="1:6" ht="22.5" customHeight="1">
      <c r="A208" s="16" t="str">
        <f>'пр.4 вед.стр.'!A369</f>
        <v>Основное мероприятие "Обеспечение реализации программы"</v>
      </c>
      <c r="B208" s="20" t="s">
        <v>65</v>
      </c>
      <c r="C208" s="20" t="s">
        <v>86</v>
      </c>
      <c r="D208" s="183" t="str">
        <f>'пр.4 вед.стр.'!E369</f>
        <v>7Щ 0 01 00000 </v>
      </c>
      <c r="E208" s="165"/>
      <c r="F208" s="21">
        <f>F209</f>
        <v>112</v>
      </c>
    </row>
    <row r="209" spans="1:6" ht="12.75">
      <c r="A209" s="16" t="str">
        <f>'пр.4 вед.стр.'!A370</f>
        <v>Проведение комплексных кадастровых работ</v>
      </c>
      <c r="B209" s="20" t="s">
        <v>65</v>
      </c>
      <c r="C209" s="20" t="s">
        <v>86</v>
      </c>
      <c r="D209" s="183" t="str">
        <f>'пр.4 вед.стр.'!E371</f>
        <v>7Щ 0 01 12070</v>
      </c>
      <c r="E209" s="165"/>
      <c r="F209" s="21">
        <f>F210</f>
        <v>112</v>
      </c>
    </row>
    <row r="210" spans="1:6" ht="12.75">
      <c r="A210" s="16" t="str">
        <f>'пр.4 вед.стр.'!A371</f>
        <v>Закупка товаров, работ и услуг для обеспечения государственных (муниципальных) нужд</v>
      </c>
      <c r="B210" s="20" t="s">
        <v>65</v>
      </c>
      <c r="C210" s="20" t="s">
        <v>86</v>
      </c>
      <c r="D210" s="183" t="str">
        <f>'пр.4 вед.стр.'!E372</f>
        <v>7Щ 0 01 12070</v>
      </c>
      <c r="E210" s="21" t="str">
        <f>'пр.4 вед.стр.'!F371</f>
        <v>200</v>
      </c>
      <c r="F210" s="21">
        <f>F211</f>
        <v>112</v>
      </c>
    </row>
    <row r="211" spans="1:6" ht="12.75">
      <c r="A211" s="16" t="str">
        <f>'пр.4 вед.стр.'!A372</f>
        <v>Иные закупки товаров, работ и услуг для обеспечения государственных (муниципальных) нужд</v>
      </c>
      <c r="B211" s="20" t="s">
        <v>65</v>
      </c>
      <c r="C211" s="20" t="s">
        <v>86</v>
      </c>
      <c r="D211" s="183" t="str">
        <f>'пр.4 вед.стр.'!E373</f>
        <v>7Щ 0 01 12070</v>
      </c>
      <c r="E211" s="21" t="str">
        <f>'пр.4 вед.стр.'!F372</f>
        <v>240</v>
      </c>
      <c r="F211" s="21">
        <f>F212</f>
        <v>112</v>
      </c>
    </row>
    <row r="212" spans="1:6" ht="12.75">
      <c r="A212" s="16" t="s">
        <v>674</v>
      </c>
      <c r="B212" s="20" t="s">
        <v>65</v>
      </c>
      <c r="C212" s="20" t="s">
        <v>86</v>
      </c>
      <c r="D212" s="183" t="str">
        <f>'пр.4 вед.стр.'!E373</f>
        <v>7Щ 0 01 12070</v>
      </c>
      <c r="E212" s="21" t="str">
        <f>'пр.4 вед.стр.'!F373</f>
        <v>244</v>
      </c>
      <c r="F212" s="21">
        <f>'пр.4 вед.стр.'!G373</f>
        <v>112</v>
      </c>
    </row>
    <row r="213" spans="1:6" ht="18" customHeight="1">
      <c r="A213" s="16" t="str">
        <f>'МП пр.5'!A801</f>
        <v>Проведение комплексных кадастровых работ за счет средств местного бюджета</v>
      </c>
      <c r="B213" s="20" t="s">
        <v>65</v>
      </c>
      <c r="C213" s="20" t="s">
        <v>86</v>
      </c>
      <c r="D213" s="183" t="str">
        <f>'пр.4 вед.стр.'!E374</f>
        <v>7Щ 0 01 S2070</v>
      </c>
      <c r="E213" s="165"/>
      <c r="F213" s="21">
        <f>F214</f>
        <v>18</v>
      </c>
    </row>
    <row r="214" spans="1:6" ht="12.75">
      <c r="A214" s="16" t="str">
        <f>'МП пр.5'!A802</f>
        <v>Закупка товаров, работ и услуг для обеспечения государственных (муниципальных) нужд</v>
      </c>
      <c r="B214" s="20" t="s">
        <v>65</v>
      </c>
      <c r="C214" s="20" t="s">
        <v>86</v>
      </c>
      <c r="D214" s="183" t="str">
        <f>'пр.4 вед.стр.'!E375</f>
        <v>7Щ 0 01 S2070</v>
      </c>
      <c r="E214" s="21" t="str">
        <f>'пр.4 вед.стр.'!F375</f>
        <v>200</v>
      </c>
      <c r="F214" s="21">
        <f>F215</f>
        <v>18</v>
      </c>
    </row>
    <row r="215" spans="1:6" ht="12.75">
      <c r="A215" s="16" t="str">
        <f>'МП пр.5'!A803</f>
        <v>Иные закупки товаров, работ и услуг для обеспечения государственных (муниципальных) нужд</v>
      </c>
      <c r="B215" s="20" t="s">
        <v>65</v>
      </c>
      <c r="C215" s="20" t="s">
        <v>86</v>
      </c>
      <c r="D215" s="183" t="str">
        <f>'пр.4 вед.стр.'!E375</f>
        <v>7Щ 0 01 S2070</v>
      </c>
      <c r="E215" s="21" t="str">
        <f>'пр.4 вед.стр.'!F376</f>
        <v>240</v>
      </c>
      <c r="F215" s="21">
        <f>F216</f>
        <v>18</v>
      </c>
    </row>
    <row r="216" spans="1:6" ht="12.75">
      <c r="A216" s="16" t="str">
        <f>'МП пр.5'!A804</f>
        <v>Прочая закупка товаров, работ и услуг </v>
      </c>
      <c r="B216" s="20" t="s">
        <v>65</v>
      </c>
      <c r="C216" s="20" t="s">
        <v>86</v>
      </c>
      <c r="D216" s="183" t="str">
        <f>'пр.4 вед.стр.'!E376</f>
        <v>7Щ 0 01 S2070</v>
      </c>
      <c r="E216" s="21" t="str">
        <f>'пр.4 вед.стр.'!F377</f>
        <v>244</v>
      </c>
      <c r="F216" s="21">
        <f>'пр.4 вед.стр.'!G377</f>
        <v>18</v>
      </c>
    </row>
    <row r="217" spans="1:6" ht="25.5">
      <c r="A217" s="146" t="str">
        <f>'пр.4 вед.стр.'!A103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217" s="143" t="s">
        <v>65</v>
      </c>
      <c r="C217" s="143" t="s">
        <v>86</v>
      </c>
      <c r="D217" s="181" t="str">
        <f>'пр.4 вед.стр.'!E103</f>
        <v>7R 0 00 00000</v>
      </c>
      <c r="E217" s="170"/>
      <c r="F217" s="145">
        <f>F218</f>
        <v>50</v>
      </c>
    </row>
    <row r="218" spans="1:6" ht="25.5">
      <c r="A218" s="16" t="str">
        <f>'пр.4 вед.стр.'!A104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218" s="20" t="s">
        <v>65</v>
      </c>
      <c r="C218" s="20" t="s">
        <v>86</v>
      </c>
      <c r="D218" s="183" t="str">
        <f>'пр.4 вед.стр.'!E104</f>
        <v>7R 0 01 00000</v>
      </c>
      <c r="E218" s="165"/>
      <c r="F218" s="21">
        <f>F219</f>
        <v>50</v>
      </c>
    </row>
    <row r="219" spans="1:6" ht="12.75">
      <c r="A219" s="16" t="str">
        <f>'пр.4 вед.стр.'!A105</f>
        <v>Повышение профессионального уровня муниципальных служащих</v>
      </c>
      <c r="B219" s="20" t="s">
        <v>65</v>
      </c>
      <c r="C219" s="20" t="s">
        <v>86</v>
      </c>
      <c r="D219" s="183" t="str">
        <f>'пр.4 вед.стр.'!E105</f>
        <v>7R 0 01 98600</v>
      </c>
      <c r="E219" s="165"/>
      <c r="F219" s="21">
        <f>F220</f>
        <v>50</v>
      </c>
    </row>
    <row r="220" spans="1:6" ht="12.75">
      <c r="A220" s="16" t="str">
        <f>'пр.4 вед.стр.'!A106</f>
        <v>Закупка товаров, работ и услуг для обеспечения государственных (муниципальных) нужд</v>
      </c>
      <c r="B220" s="20" t="s">
        <v>65</v>
      </c>
      <c r="C220" s="20" t="s">
        <v>86</v>
      </c>
      <c r="D220" s="183" t="str">
        <f>'пр.4 вед.стр.'!E106</f>
        <v>7R 0 01 98600</v>
      </c>
      <c r="E220" s="165" t="str">
        <f>'пр.4 вед.стр.'!F106</f>
        <v>200</v>
      </c>
      <c r="F220" s="21">
        <f>F221</f>
        <v>50</v>
      </c>
    </row>
    <row r="221" spans="1:6" ht="12.75">
      <c r="A221" s="16" t="str">
        <f>'пр.4 вед.стр.'!A107</f>
        <v>Иные закупки товаров, работ и услуг для обеспечения государственных (муниципальных) нужд</v>
      </c>
      <c r="B221" s="20" t="s">
        <v>65</v>
      </c>
      <c r="C221" s="20" t="s">
        <v>86</v>
      </c>
      <c r="D221" s="183" t="str">
        <f>'пр.4 вед.стр.'!E107</f>
        <v>7R 0 01 98600</v>
      </c>
      <c r="E221" s="165" t="str">
        <f>'пр.4 вед.стр.'!F107</f>
        <v>240</v>
      </c>
      <c r="F221" s="21">
        <f>F222</f>
        <v>50</v>
      </c>
    </row>
    <row r="222" spans="1:6" ht="12.75">
      <c r="A222" s="16" t="str">
        <f>'пр.4 вед.стр.'!A108</f>
        <v>Прочая закупка товаров, работ и услуг</v>
      </c>
      <c r="B222" s="20" t="s">
        <v>65</v>
      </c>
      <c r="C222" s="20" t="s">
        <v>86</v>
      </c>
      <c r="D222" s="183" t="str">
        <f>'пр.4 вед.стр.'!E108</f>
        <v>7R 0 01 98600</v>
      </c>
      <c r="E222" s="165" t="str">
        <f>'пр.4 вед.стр.'!F108</f>
        <v>244</v>
      </c>
      <c r="F222" s="21">
        <f>'пр.4 вед.стр.'!G108</f>
        <v>50</v>
      </c>
    </row>
    <row r="223" spans="1:14" ht="38.25">
      <c r="A223" s="146" t="str">
        <f>'пр.4 вед.стр.'!A109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23" s="143" t="s">
        <v>65</v>
      </c>
      <c r="C223" s="143" t="s">
        <v>86</v>
      </c>
      <c r="D223" s="163" t="str">
        <f>'пр.4 вед.стр.'!E109</f>
        <v>7L 0 00 00000</v>
      </c>
      <c r="E223" s="170"/>
      <c r="F223" s="145">
        <f>F224+F229</f>
        <v>74</v>
      </c>
      <c r="K223" s="93"/>
      <c r="L223" s="93"/>
      <c r="M223" s="93"/>
      <c r="N223" s="93"/>
    </row>
    <row r="224" spans="1:6" ht="12.75">
      <c r="A224" s="16" t="str">
        <f>'пр.4 вед.стр.'!A110</f>
        <v>Основное мероприятие "Содействие развитию институтов гражданского общества"</v>
      </c>
      <c r="B224" s="20" t="s">
        <v>65</v>
      </c>
      <c r="C224" s="20" t="s">
        <v>86</v>
      </c>
      <c r="D224" s="164" t="str">
        <f>'пр.4 вед.стр.'!E110</f>
        <v>7L 0 02 00000</v>
      </c>
      <c r="E224" s="165"/>
      <c r="F224" s="21">
        <f>F225</f>
        <v>50</v>
      </c>
    </row>
    <row r="225" spans="1:6" ht="12.75">
      <c r="A225" s="16" t="str">
        <f>'пр.4 вед.стр.'!A111</f>
        <v>Организация участия представителей общественности в мероприятиях областного уровня</v>
      </c>
      <c r="B225" s="20" t="s">
        <v>65</v>
      </c>
      <c r="C225" s="20" t="s">
        <v>86</v>
      </c>
      <c r="D225" s="164" t="str">
        <f>'пр.4 вед.стр.'!E111</f>
        <v>7L 0 02 91800</v>
      </c>
      <c r="E225" s="165"/>
      <c r="F225" s="21">
        <f>F226</f>
        <v>50</v>
      </c>
    </row>
    <row r="226" spans="1:6" ht="45" customHeight="1">
      <c r="A226" s="16" t="str">
        <f>'пр.4 вед.стр.'!A112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20" t="s">
        <v>65</v>
      </c>
      <c r="C226" s="20" t="s">
        <v>86</v>
      </c>
      <c r="D226" s="164" t="str">
        <f>'пр.4 вед.стр.'!E112</f>
        <v>7L 0 02 91800</v>
      </c>
      <c r="E226" s="165" t="str">
        <f>'пр.4 вед.стр.'!F112</f>
        <v>100</v>
      </c>
      <c r="F226" s="21">
        <f>F227</f>
        <v>50</v>
      </c>
    </row>
    <row r="227" spans="1:6" ht="12.75">
      <c r="A227" s="16" t="str">
        <f>'пр.4 вед.стр.'!A113</f>
        <v>Расходы на выплаты персоналу государственных (муниципальных) органов</v>
      </c>
      <c r="B227" s="20" t="s">
        <v>65</v>
      </c>
      <c r="C227" s="20" t="s">
        <v>86</v>
      </c>
      <c r="D227" s="164" t="str">
        <f>'пр.4 вед.стр.'!E113</f>
        <v>7L 0 02 91800</v>
      </c>
      <c r="E227" s="165" t="str">
        <f>'пр.4 вед.стр.'!F113</f>
        <v>120</v>
      </c>
      <c r="F227" s="21">
        <f>F228</f>
        <v>50</v>
      </c>
    </row>
    <row r="228" spans="1:6" ht="25.5">
      <c r="A228" s="16" t="str">
        <f>'пр.4 вед.стр.'!A114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28" s="20" t="s">
        <v>65</v>
      </c>
      <c r="C228" s="20" t="s">
        <v>86</v>
      </c>
      <c r="D228" s="164" t="str">
        <f>'пр.4 вед.стр.'!E114</f>
        <v>7L 0 02 91800</v>
      </c>
      <c r="E228" s="165" t="str">
        <f>'пр.4 вед.стр.'!F114</f>
        <v>123</v>
      </c>
      <c r="F228" s="21">
        <f>'пр.4 вед.стр.'!G114</f>
        <v>50</v>
      </c>
    </row>
    <row r="229" spans="1:6" ht="12.75">
      <c r="A229" s="16" t="str">
        <f>'пр.4 вед.стр.'!A115</f>
        <v>Основное мероприятие "Гармонизация межнациональных отношений"</v>
      </c>
      <c r="B229" s="20" t="s">
        <v>65</v>
      </c>
      <c r="C229" s="20" t="s">
        <v>86</v>
      </c>
      <c r="D229" s="164" t="str">
        <f>'пр.4 вед.стр.'!E115</f>
        <v>7L 0 03 00000</v>
      </c>
      <c r="E229" s="165"/>
      <c r="F229" s="21">
        <f>F230+F234</f>
        <v>24</v>
      </c>
    </row>
    <row r="230" spans="1:6" ht="25.5">
      <c r="A230" s="16" t="str">
        <f>'пр.4 вед.стр.'!A116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230" s="20" t="s">
        <v>65</v>
      </c>
      <c r="C230" s="20" t="s">
        <v>86</v>
      </c>
      <c r="D230" s="164" t="str">
        <f>'пр.4 вед.стр.'!E116</f>
        <v>7L 0 03 97100</v>
      </c>
      <c r="E230" s="165"/>
      <c r="F230" s="21">
        <f>F231</f>
        <v>14</v>
      </c>
    </row>
    <row r="231" spans="1:6" ht="45.75" customHeight="1">
      <c r="A231" s="16" t="str">
        <f>'пр.4 вед.стр.'!A117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1" s="20" t="s">
        <v>65</v>
      </c>
      <c r="C231" s="20" t="s">
        <v>86</v>
      </c>
      <c r="D231" s="164" t="str">
        <f>'пр.4 вед.стр.'!E117</f>
        <v>7L 0 03 97100</v>
      </c>
      <c r="E231" s="165" t="str">
        <f>'пр.4 вед.стр.'!F117</f>
        <v>100</v>
      </c>
      <c r="F231" s="21">
        <f>F232</f>
        <v>14</v>
      </c>
    </row>
    <row r="232" spans="1:6" ht="18" customHeight="1">
      <c r="A232" s="16" t="str">
        <f>'пр.4 вед.стр.'!A118</f>
        <v>Расходы на выплаты персоналу государственных (муниципальных) органов</v>
      </c>
      <c r="B232" s="20" t="s">
        <v>65</v>
      </c>
      <c r="C232" s="20" t="s">
        <v>86</v>
      </c>
      <c r="D232" s="164" t="str">
        <f>'пр.4 вед.стр.'!E118</f>
        <v>7L 0 03 97100</v>
      </c>
      <c r="E232" s="165" t="str">
        <f>'пр.4 вед.стр.'!F118</f>
        <v>120</v>
      </c>
      <c r="F232" s="21">
        <f>F233</f>
        <v>14</v>
      </c>
    </row>
    <row r="233" spans="1:6" ht="25.5">
      <c r="A233" s="16" t="str">
        <f>'пр.4 вед.стр.'!A119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33" s="20" t="s">
        <v>65</v>
      </c>
      <c r="C233" s="20" t="s">
        <v>86</v>
      </c>
      <c r="D233" s="164" t="str">
        <f>'пр.4 вед.стр.'!E119</f>
        <v>7L 0 03 97100</v>
      </c>
      <c r="E233" s="165" t="str">
        <f>'пр.4 вед.стр.'!F119</f>
        <v>123</v>
      </c>
      <c r="F233" s="21">
        <f>'пр.4 вед.стр.'!G119</f>
        <v>14</v>
      </c>
    </row>
    <row r="234" spans="1:6" ht="25.5">
      <c r="A234" s="16" t="str">
        <f>'пр.4 вед.стр.'!A120</f>
        <v>Организация мероприятий районного уровня с участием представителей коренных малочисленных народов Крайнего Севера </v>
      </c>
      <c r="B234" s="20" t="s">
        <v>65</v>
      </c>
      <c r="C234" s="20" t="s">
        <v>86</v>
      </c>
      <c r="D234" s="164" t="str">
        <f>'пр.4 вед.стр.'!E120</f>
        <v>7L 0 03 97200</v>
      </c>
      <c r="E234" s="165"/>
      <c r="F234" s="21">
        <f>F235</f>
        <v>10</v>
      </c>
    </row>
    <row r="235" spans="1:6" ht="18.75" customHeight="1">
      <c r="A235" s="16" t="str">
        <f>'пр.4 вед.стр.'!A121</f>
        <v>Закупка товаров, работ и услуг для обеспечения государственных (муниципальных) нужд</v>
      </c>
      <c r="B235" s="20" t="s">
        <v>65</v>
      </c>
      <c r="C235" s="20" t="s">
        <v>86</v>
      </c>
      <c r="D235" s="164" t="str">
        <f>'пр.4 вед.стр.'!E121</f>
        <v>7L 0 03 97200</v>
      </c>
      <c r="E235" s="164" t="str">
        <f>'пр.4 вед.стр.'!F121</f>
        <v>200</v>
      </c>
      <c r="F235" s="21">
        <f>F236</f>
        <v>10</v>
      </c>
    </row>
    <row r="236" spans="1:6" ht="15.75" customHeight="1">
      <c r="A236" s="16" t="str">
        <f>'пр.4 вед.стр.'!A122</f>
        <v>Иные закупки товаров, работ и услуг для обеспечения государственных (муниципальных) нужд</v>
      </c>
      <c r="B236" s="20" t="s">
        <v>65</v>
      </c>
      <c r="C236" s="20" t="s">
        <v>86</v>
      </c>
      <c r="D236" s="164" t="str">
        <f>'пр.4 вед.стр.'!E122</f>
        <v>7L 0 03 97200</v>
      </c>
      <c r="E236" s="164" t="str">
        <f>'пр.4 вед.стр.'!F122</f>
        <v>240</v>
      </c>
      <c r="F236" s="21">
        <f>F237</f>
        <v>10</v>
      </c>
    </row>
    <row r="237" spans="1:6" ht="12" customHeight="1">
      <c r="A237" s="16" t="str">
        <f>'пр.4 вед.стр.'!A123</f>
        <v>Прочая закупка товаров, работ и услуг</v>
      </c>
      <c r="B237" s="20" t="s">
        <v>65</v>
      </c>
      <c r="C237" s="20" t="s">
        <v>86</v>
      </c>
      <c r="D237" s="164" t="str">
        <f>'пр.4 вед.стр.'!E123</f>
        <v>7L 0 03 97200</v>
      </c>
      <c r="E237" s="164" t="str">
        <f>'пр.4 вед.стр.'!F123</f>
        <v>244</v>
      </c>
      <c r="F237" s="21">
        <f>'пр.4 вед.стр.'!G123</f>
        <v>10</v>
      </c>
    </row>
    <row r="238" spans="1:6" ht="12.75">
      <c r="A238" s="15" t="s">
        <v>227</v>
      </c>
      <c r="B238" s="33" t="s">
        <v>66</v>
      </c>
      <c r="C238" s="33" t="s">
        <v>35</v>
      </c>
      <c r="D238" s="186"/>
      <c r="E238" s="171"/>
      <c r="F238" s="34">
        <f>F239</f>
        <v>406.7</v>
      </c>
    </row>
    <row r="239" spans="1:6" ht="12.75">
      <c r="A239" s="15" t="s">
        <v>226</v>
      </c>
      <c r="B239" s="33" t="s">
        <v>66</v>
      </c>
      <c r="C239" s="33" t="s">
        <v>69</v>
      </c>
      <c r="D239" s="186"/>
      <c r="E239" s="171"/>
      <c r="F239" s="34">
        <f>F240</f>
        <v>406.7</v>
      </c>
    </row>
    <row r="240" spans="1:6" ht="25.5">
      <c r="A240" s="196" t="str">
        <f>'пр.4 вед.стр.'!A126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240" s="139" t="s">
        <v>66</v>
      </c>
      <c r="C240" s="139" t="s">
        <v>69</v>
      </c>
      <c r="D240" s="169" t="s">
        <v>534</v>
      </c>
      <c r="E240" s="172"/>
      <c r="F240" s="212">
        <f>F241</f>
        <v>406.7</v>
      </c>
    </row>
    <row r="241" spans="1:15" s="77" customFormat="1" ht="25.5">
      <c r="A241" s="138" t="s">
        <v>551</v>
      </c>
      <c r="B241" s="139" t="s">
        <v>66</v>
      </c>
      <c r="C241" s="139" t="s">
        <v>69</v>
      </c>
      <c r="D241" s="169" t="str">
        <f>'пр.4 вед.стр.'!E127</f>
        <v>Р1 5 00 00000</v>
      </c>
      <c r="E241" s="172"/>
      <c r="F241" s="212">
        <f>F242</f>
        <v>406.7</v>
      </c>
      <c r="K241" s="202"/>
      <c r="L241" s="202"/>
      <c r="M241" s="202"/>
      <c r="N241" s="202"/>
      <c r="O241" s="202"/>
    </row>
    <row r="242" spans="1:6" ht="12.75">
      <c r="A242" s="138" t="s">
        <v>225</v>
      </c>
      <c r="B242" s="139" t="s">
        <v>66</v>
      </c>
      <c r="C242" s="139" t="s">
        <v>69</v>
      </c>
      <c r="D242" s="169" t="str">
        <f>'пр.4 вед.стр.'!E128</f>
        <v>Р1 5 00 51180</v>
      </c>
      <c r="E242" s="166"/>
      <c r="F242" s="212">
        <f>F244</f>
        <v>406.7</v>
      </c>
    </row>
    <row r="243" spans="1:6" ht="39" customHeight="1">
      <c r="A243" s="138" t="s">
        <v>98</v>
      </c>
      <c r="B243" s="139" t="s">
        <v>66</v>
      </c>
      <c r="C243" s="139" t="s">
        <v>69</v>
      </c>
      <c r="D243" s="169" t="str">
        <f>'пр.4 вед.стр.'!E129</f>
        <v>Р1 5 00 51180</v>
      </c>
      <c r="E243" s="166" t="s">
        <v>99</v>
      </c>
      <c r="F243" s="212">
        <f>F244</f>
        <v>406.7</v>
      </c>
    </row>
    <row r="244" spans="1:6" ht="12.75">
      <c r="A244" s="138" t="s">
        <v>90</v>
      </c>
      <c r="B244" s="139" t="s">
        <v>66</v>
      </c>
      <c r="C244" s="139" t="s">
        <v>69</v>
      </c>
      <c r="D244" s="169" t="str">
        <f>'пр.4 вед.стр.'!E130</f>
        <v>Р1 5 00 51180</v>
      </c>
      <c r="E244" s="169" t="s">
        <v>91</v>
      </c>
      <c r="F244" s="212">
        <f>F245+F246</f>
        <v>406.7</v>
      </c>
    </row>
    <row r="245" spans="1:6" ht="12.75">
      <c r="A245" s="138" t="s">
        <v>154</v>
      </c>
      <c r="B245" s="139" t="s">
        <v>66</v>
      </c>
      <c r="C245" s="139" t="s">
        <v>69</v>
      </c>
      <c r="D245" s="169" t="str">
        <f>'пр.4 вед.стр.'!E131</f>
        <v>Р1 5 00 51180</v>
      </c>
      <c r="E245" s="169" t="s">
        <v>92</v>
      </c>
      <c r="F245" s="212">
        <f>'пр.4 вед.стр.'!G131</f>
        <v>313</v>
      </c>
    </row>
    <row r="246" spans="1:6" ht="27" customHeight="1">
      <c r="A246" s="138" t="s">
        <v>156</v>
      </c>
      <c r="B246" s="139" t="s">
        <v>66</v>
      </c>
      <c r="C246" s="139" t="s">
        <v>69</v>
      </c>
      <c r="D246" s="169" t="str">
        <f>'пр.4 вед.стр.'!E132</f>
        <v>Р1 5 00 51180</v>
      </c>
      <c r="E246" s="169" t="s">
        <v>155</v>
      </c>
      <c r="F246" s="212">
        <f>'пр.4 вед.стр.'!G132</f>
        <v>93.7</v>
      </c>
    </row>
    <row r="247" spans="1:6" ht="18" customHeight="1">
      <c r="A247" s="15" t="s">
        <v>4</v>
      </c>
      <c r="B247" s="33" t="s">
        <v>69</v>
      </c>
      <c r="C247" s="33" t="s">
        <v>35</v>
      </c>
      <c r="D247" s="164"/>
      <c r="E247" s="164"/>
      <c r="F247" s="34">
        <f>F248</f>
        <v>6417.3</v>
      </c>
    </row>
    <row r="248" spans="1:6" ht="25.5">
      <c r="A248" s="15" t="s">
        <v>79</v>
      </c>
      <c r="B248" s="33" t="s">
        <v>69</v>
      </c>
      <c r="C248" s="33" t="s">
        <v>74</v>
      </c>
      <c r="D248" s="164"/>
      <c r="E248" s="164"/>
      <c r="F248" s="34">
        <f>F250+F256</f>
        <v>6417.3</v>
      </c>
    </row>
    <row r="249" spans="1:6" ht="12.75">
      <c r="A249" s="16" t="s">
        <v>549</v>
      </c>
      <c r="B249" s="42" t="s">
        <v>69</v>
      </c>
      <c r="C249" s="42" t="s">
        <v>74</v>
      </c>
      <c r="D249" s="183" t="s">
        <v>550</v>
      </c>
      <c r="E249" s="164"/>
      <c r="F249" s="21">
        <f aca="true" t="shared" si="0" ref="F249:F254">F250</f>
        <v>367.5</v>
      </c>
    </row>
    <row r="250" spans="1:6" ht="26.25" customHeight="1">
      <c r="A250" s="146" t="str">
        <f>'пр.4 вед.стр.'!A136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250" s="144" t="s">
        <v>69</v>
      </c>
      <c r="C250" s="144" t="s">
        <v>74</v>
      </c>
      <c r="D250" s="181" t="str">
        <f>'пр.4 вед.стр.'!E136</f>
        <v>7Ч 0 00 00000 </v>
      </c>
      <c r="E250" s="170"/>
      <c r="F250" s="145">
        <f t="shared" si="0"/>
        <v>367.5</v>
      </c>
    </row>
    <row r="251" spans="1:6" ht="30.75" customHeight="1">
      <c r="A251" s="148" t="str">
        <f>'пр.4 вед.стр.'!A137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251" s="20" t="s">
        <v>69</v>
      </c>
      <c r="C251" s="20" t="s">
        <v>74</v>
      </c>
      <c r="D251" s="183" t="str">
        <f>'пр.4 вед.стр.'!E137</f>
        <v>7Ч 0 01 00000 </v>
      </c>
      <c r="E251" s="165"/>
      <c r="F251" s="21">
        <f t="shared" si="0"/>
        <v>367.5</v>
      </c>
    </row>
    <row r="252" spans="1:6" ht="25.5">
      <c r="A252" s="16" t="str">
        <f>'пр.4 вед.стр.'!A138</f>
        <v>Приобретение технических средств и создание материального резерва в целях ликвидации чрезвычайных ситуаций </v>
      </c>
      <c r="B252" s="42" t="s">
        <v>69</v>
      </c>
      <c r="C252" s="42" t="s">
        <v>74</v>
      </c>
      <c r="D252" s="183" t="str">
        <f>'пр.4 вед.стр.'!E138</f>
        <v>7Ч 0 01 96400 </v>
      </c>
      <c r="E252" s="165"/>
      <c r="F252" s="21">
        <f t="shared" si="0"/>
        <v>367.5</v>
      </c>
    </row>
    <row r="253" spans="1:6" ht="18" customHeight="1">
      <c r="A253" s="16" t="str">
        <f>'пр.4 вед.стр.'!A139</f>
        <v>Закупка товаров, работ и услуг для обеспечения государственных (муниципальных) нужд</v>
      </c>
      <c r="B253" s="42" t="s">
        <v>69</v>
      </c>
      <c r="C253" s="42" t="s">
        <v>74</v>
      </c>
      <c r="D253" s="183" t="str">
        <f>'пр.4 вед.стр.'!E139</f>
        <v>7Ч 0 01 96400 </v>
      </c>
      <c r="E253" s="165" t="str">
        <f>'пр.4 вед.стр.'!F139</f>
        <v>200</v>
      </c>
      <c r="F253" s="21">
        <f t="shared" si="0"/>
        <v>367.5</v>
      </c>
    </row>
    <row r="254" spans="1:6" ht="15.75" customHeight="1">
      <c r="A254" s="16" t="str">
        <f>'пр.4 вед.стр.'!A140</f>
        <v>Иные закупки товаров, работ и услуг для обеспечения государственных (муниципальных) нужд</v>
      </c>
      <c r="B254" s="42" t="s">
        <v>69</v>
      </c>
      <c r="C254" s="42" t="s">
        <v>74</v>
      </c>
      <c r="D254" s="183" t="str">
        <f>'пр.4 вед.стр.'!E140</f>
        <v>7Ч 0 01 96400 </v>
      </c>
      <c r="E254" s="165" t="str">
        <f>'пр.4 вед.стр.'!F140</f>
        <v>240</v>
      </c>
      <c r="F254" s="21">
        <f t="shared" si="0"/>
        <v>367.5</v>
      </c>
    </row>
    <row r="255" spans="1:6" ht="15.75" customHeight="1">
      <c r="A255" s="16" t="str">
        <f>'пр.4 вед.стр.'!A141</f>
        <v>Прочая закупка товаров, работ и услуг </v>
      </c>
      <c r="B255" s="42" t="s">
        <v>69</v>
      </c>
      <c r="C255" s="42" t="s">
        <v>74</v>
      </c>
      <c r="D255" s="183" t="str">
        <f>'пр.4 вед.стр.'!E141</f>
        <v>7Ч 0 01 96400 </v>
      </c>
      <c r="E255" s="165" t="str">
        <f>'пр.4 вед.стр.'!F141</f>
        <v>244</v>
      </c>
      <c r="F255" s="21">
        <f>'пр.4 вед.стр.'!G141</f>
        <v>367.5</v>
      </c>
    </row>
    <row r="256" spans="1:6" ht="25.5">
      <c r="A256" s="16" t="s">
        <v>326</v>
      </c>
      <c r="B256" s="20" t="s">
        <v>69</v>
      </c>
      <c r="C256" s="20" t="s">
        <v>74</v>
      </c>
      <c r="D256" s="183" t="s">
        <v>552</v>
      </c>
      <c r="E256" s="164"/>
      <c r="F256" s="21">
        <f>F257+F266</f>
        <v>6049.8</v>
      </c>
    </row>
    <row r="257" spans="1:6" ht="15" customHeight="1">
      <c r="A257" s="16" t="s">
        <v>306</v>
      </c>
      <c r="B257" s="20" t="s">
        <v>69</v>
      </c>
      <c r="C257" s="20" t="s">
        <v>74</v>
      </c>
      <c r="D257" s="183" t="s">
        <v>553</v>
      </c>
      <c r="E257" s="164"/>
      <c r="F257" s="21">
        <f>F258+F263</f>
        <v>5984.8</v>
      </c>
    </row>
    <row r="258" spans="1:6" ht="40.5" customHeight="1">
      <c r="A258" s="16" t="s">
        <v>98</v>
      </c>
      <c r="B258" s="20" t="s">
        <v>69</v>
      </c>
      <c r="C258" s="20" t="s">
        <v>74</v>
      </c>
      <c r="D258" s="183" t="s">
        <v>553</v>
      </c>
      <c r="E258" s="164" t="s">
        <v>99</v>
      </c>
      <c r="F258" s="21">
        <f>F259</f>
        <v>5794.5</v>
      </c>
    </row>
    <row r="259" spans="1:6" ht="12.75">
      <c r="A259" s="16" t="s">
        <v>240</v>
      </c>
      <c r="B259" s="20" t="s">
        <v>69</v>
      </c>
      <c r="C259" s="20" t="s">
        <v>74</v>
      </c>
      <c r="D259" s="183" t="s">
        <v>553</v>
      </c>
      <c r="E259" s="164" t="s">
        <v>242</v>
      </c>
      <c r="F259" s="21">
        <f>F260+F262+F261</f>
        <v>5794.5</v>
      </c>
    </row>
    <row r="260" spans="1:6" ht="12.75">
      <c r="A260" s="16" t="s">
        <v>327</v>
      </c>
      <c r="B260" s="20" t="s">
        <v>69</v>
      </c>
      <c r="C260" s="20" t="s">
        <v>74</v>
      </c>
      <c r="D260" s="183" t="s">
        <v>553</v>
      </c>
      <c r="E260" s="164" t="s">
        <v>243</v>
      </c>
      <c r="F260" s="21">
        <f>'пр.4 вед.стр.'!G146</f>
        <v>4442.2</v>
      </c>
    </row>
    <row r="261" spans="1:6" ht="12.75">
      <c r="A261" s="16" t="s">
        <v>337</v>
      </c>
      <c r="B261" s="20" t="s">
        <v>69</v>
      </c>
      <c r="C261" s="20" t="s">
        <v>74</v>
      </c>
      <c r="D261" s="183" t="s">
        <v>553</v>
      </c>
      <c r="E261" s="164" t="s">
        <v>241</v>
      </c>
      <c r="F261" s="21">
        <f>'пр.4 вед.стр.'!G147</f>
        <v>12</v>
      </c>
    </row>
    <row r="262" spans="1:6" ht="25.5">
      <c r="A262" s="16" t="s">
        <v>328</v>
      </c>
      <c r="B262" s="20" t="s">
        <v>69</v>
      </c>
      <c r="C262" s="20" t="s">
        <v>74</v>
      </c>
      <c r="D262" s="183" t="s">
        <v>553</v>
      </c>
      <c r="E262" s="164" t="s">
        <v>244</v>
      </c>
      <c r="F262" s="21">
        <f>'пр.4 вед.стр.'!G148</f>
        <v>1340.3</v>
      </c>
    </row>
    <row r="263" spans="1:6" ht="12.75">
      <c r="A263" s="16" t="s">
        <v>401</v>
      </c>
      <c r="B263" s="20" t="s">
        <v>69</v>
      </c>
      <c r="C263" s="20" t="s">
        <v>74</v>
      </c>
      <c r="D263" s="183" t="s">
        <v>553</v>
      </c>
      <c r="E263" s="164" t="s">
        <v>100</v>
      </c>
      <c r="F263" s="21">
        <f>F264</f>
        <v>190.3</v>
      </c>
    </row>
    <row r="264" spans="1:6" ht="12.75">
      <c r="A264" s="210" t="str">
        <f>'пр.4 вед.стр.'!A150</f>
        <v>Иные закупки товаров, работ и услуг для обеспечения государственных (муниципальных) нужд</v>
      </c>
      <c r="B264" s="20" t="s">
        <v>69</v>
      </c>
      <c r="C264" s="20" t="s">
        <v>74</v>
      </c>
      <c r="D264" s="183" t="s">
        <v>553</v>
      </c>
      <c r="E264" s="164" t="s">
        <v>96</v>
      </c>
      <c r="F264" s="21">
        <f>F265</f>
        <v>190.3</v>
      </c>
    </row>
    <row r="265" spans="1:6" ht="12.75">
      <c r="A265" s="16" t="s">
        <v>674</v>
      </c>
      <c r="B265" s="20" t="s">
        <v>69</v>
      </c>
      <c r="C265" s="20" t="s">
        <v>74</v>
      </c>
      <c r="D265" s="183" t="s">
        <v>553</v>
      </c>
      <c r="E265" s="164" t="s">
        <v>97</v>
      </c>
      <c r="F265" s="21">
        <f>'пр.4 вед.стр.'!G151</f>
        <v>190.3</v>
      </c>
    </row>
    <row r="266" spans="1:6" ht="38.25">
      <c r="A266" s="16" t="s">
        <v>324</v>
      </c>
      <c r="B266" s="20" t="s">
        <v>69</v>
      </c>
      <c r="C266" s="20" t="s">
        <v>74</v>
      </c>
      <c r="D266" s="183" t="s">
        <v>554</v>
      </c>
      <c r="E266" s="164"/>
      <c r="F266" s="21">
        <f>F267</f>
        <v>65</v>
      </c>
    </row>
    <row r="267" spans="1:6" ht="45" customHeight="1">
      <c r="A267" s="16" t="s">
        <v>98</v>
      </c>
      <c r="B267" s="20" t="s">
        <v>69</v>
      </c>
      <c r="C267" s="20" t="s">
        <v>74</v>
      </c>
      <c r="D267" s="183" t="s">
        <v>554</v>
      </c>
      <c r="E267" s="164" t="s">
        <v>99</v>
      </c>
      <c r="F267" s="21">
        <f>F268</f>
        <v>65</v>
      </c>
    </row>
    <row r="268" spans="1:6" ht="18.75" customHeight="1">
      <c r="A268" s="16" t="s">
        <v>240</v>
      </c>
      <c r="B268" s="20" t="s">
        <v>69</v>
      </c>
      <c r="C268" s="20" t="s">
        <v>74</v>
      </c>
      <c r="D268" s="183" t="s">
        <v>554</v>
      </c>
      <c r="E268" s="164" t="s">
        <v>242</v>
      </c>
      <c r="F268" s="21">
        <f>F269</f>
        <v>65</v>
      </c>
    </row>
    <row r="269" spans="1:6" ht="18" customHeight="1">
      <c r="A269" s="16" t="s">
        <v>325</v>
      </c>
      <c r="B269" s="20" t="s">
        <v>69</v>
      </c>
      <c r="C269" s="20" t="s">
        <v>74</v>
      </c>
      <c r="D269" s="183" t="s">
        <v>554</v>
      </c>
      <c r="E269" s="164" t="s">
        <v>241</v>
      </c>
      <c r="F269" s="21">
        <f>'пр.4 вед.стр.'!G155</f>
        <v>65</v>
      </c>
    </row>
    <row r="270" spans="1:6" ht="18.75" customHeight="1">
      <c r="A270" s="15" t="s">
        <v>5</v>
      </c>
      <c r="B270" s="38" t="s">
        <v>67</v>
      </c>
      <c r="C270" s="38" t="s">
        <v>35</v>
      </c>
      <c r="D270" s="168"/>
      <c r="E270" s="168"/>
      <c r="F270" s="34">
        <f>F271+F280+F290+F313</f>
        <v>14019.5</v>
      </c>
    </row>
    <row r="271" spans="1:6" ht="12.75">
      <c r="A271" s="15" t="s">
        <v>381</v>
      </c>
      <c r="B271" s="38" t="s">
        <v>67</v>
      </c>
      <c r="C271" s="38" t="s">
        <v>75</v>
      </c>
      <c r="D271" s="168"/>
      <c r="E271" s="168"/>
      <c r="F271" s="34">
        <f>F272</f>
        <v>6.6000000000000005</v>
      </c>
    </row>
    <row r="272" spans="1:6" ht="13.5" customHeight="1">
      <c r="A272" s="16" t="s">
        <v>624</v>
      </c>
      <c r="B272" s="20" t="s">
        <v>67</v>
      </c>
      <c r="C272" s="20" t="s">
        <v>75</v>
      </c>
      <c r="D272" s="164" t="s">
        <v>625</v>
      </c>
      <c r="E272" s="173"/>
      <c r="F272" s="21">
        <f>F273</f>
        <v>6.6000000000000005</v>
      </c>
    </row>
    <row r="273" spans="1:6" ht="15" customHeight="1">
      <c r="A273" s="29" t="s">
        <v>626</v>
      </c>
      <c r="B273" s="65" t="s">
        <v>67</v>
      </c>
      <c r="C273" s="65" t="s">
        <v>75</v>
      </c>
      <c r="D273" s="175" t="s">
        <v>627</v>
      </c>
      <c r="E273" s="174"/>
      <c r="F273" s="64">
        <f>F274+F277</f>
        <v>6.6000000000000005</v>
      </c>
    </row>
    <row r="274" spans="1:6" ht="12.75">
      <c r="A274" s="29" t="s">
        <v>401</v>
      </c>
      <c r="B274" s="65" t="s">
        <v>67</v>
      </c>
      <c r="C274" s="65" t="s">
        <v>75</v>
      </c>
      <c r="D274" s="175" t="s">
        <v>627</v>
      </c>
      <c r="E274" s="175" t="s">
        <v>100</v>
      </c>
      <c r="F274" s="64">
        <f>F275</f>
        <v>2.2</v>
      </c>
    </row>
    <row r="275" spans="1:6" ht="12.75">
      <c r="A275" s="16" t="s">
        <v>732</v>
      </c>
      <c r="B275" s="65" t="s">
        <v>67</v>
      </c>
      <c r="C275" s="65" t="s">
        <v>75</v>
      </c>
      <c r="D275" s="175" t="s">
        <v>627</v>
      </c>
      <c r="E275" s="175" t="s">
        <v>96</v>
      </c>
      <c r="F275" s="64">
        <f>F276</f>
        <v>2.2</v>
      </c>
    </row>
    <row r="276" spans="1:6" ht="12.75">
      <c r="A276" s="29" t="s">
        <v>674</v>
      </c>
      <c r="B276" s="65" t="s">
        <v>67</v>
      </c>
      <c r="C276" s="65" t="s">
        <v>75</v>
      </c>
      <c r="D276" s="175" t="s">
        <v>627</v>
      </c>
      <c r="E276" s="175" t="s">
        <v>97</v>
      </c>
      <c r="F276" s="64">
        <f>'пр.4 вед.стр.'!G1184</f>
        <v>2.2</v>
      </c>
    </row>
    <row r="277" spans="1:6" ht="12.75">
      <c r="A277" s="16" t="s">
        <v>124</v>
      </c>
      <c r="B277" s="65" t="s">
        <v>67</v>
      </c>
      <c r="C277" s="65" t="s">
        <v>75</v>
      </c>
      <c r="D277" s="175" t="s">
        <v>627</v>
      </c>
      <c r="E277" s="175" t="str">
        <f>'пр.4 вед.стр.'!F1185</f>
        <v>800</v>
      </c>
      <c r="F277" s="64">
        <f>F279</f>
        <v>4.4</v>
      </c>
    </row>
    <row r="278" spans="1:6" ht="12.75">
      <c r="A278" s="16" t="s">
        <v>127</v>
      </c>
      <c r="B278" s="65" t="s">
        <v>67</v>
      </c>
      <c r="C278" s="65" t="s">
        <v>75</v>
      </c>
      <c r="D278" s="175" t="s">
        <v>627</v>
      </c>
      <c r="E278" s="175" t="str">
        <f>'пр.4 вед.стр.'!F1186</f>
        <v>850</v>
      </c>
      <c r="F278" s="64">
        <f>F279</f>
        <v>4.4</v>
      </c>
    </row>
    <row r="279" spans="1:6" ht="12.75">
      <c r="A279" s="16" t="s">
        <v>158</v>
      </c>
      <c r="B279" s="65" t="s">
        <v>67</v>
      </c>
      <c r="C279" s="65" t="s">
        <v>75</v>
      </c>
      <c r="D279" s="175" t="s">
        <v>627</v>
      </c>
      <c r="E279" s="175" t="str">
        <f>'пр.4 вед.стр.'!F1187</f>
        <v>853</v>
      </c>
      <c r="F279" s="64">
        <f>'пр.4 вед.стр.'!G1187</f>
        <v>4.4</v>
      </c>
    </row>
    <row r="280" spans="1:15" s="30" customFormat="1" ht="12.75">
      <c r="A280" s="15" t="s">
        <v>6</v>
      </c>
      <c r="B280" s="33" t="s">
        <v>67</v>
      </c>
      <c r="C280" s="33" t="s">
        <v>72</v>
      </c>
      <c r="D280" s="168"/>
      <c r="E280" s="168"/>
      <c r="F280" s="34">
        <f>F281</f>
        <v>5799</v>
      </c>
      <c r="K280" s="89"/>
      <c r="L280" s="89"/>
      <c r="M280" s="89"/>
      <c r="N280" s="89"/>
      <c r="O280" s="92"/>
    </row>
    <row r="281" spans="1:15" s="30" customFormat="1" ht="12.75">
      <c r="A281" s="16" t="s">
        <v>36</v>
      </c>
      <c r="B281" s="20" t="s">
        <v>67</v>
      </c>
      <c r="C281" s="20" t="s">
        <v>72</v>
      </c>
      <c r="D281" s="164" t="s">
        <v>574</v>
      </c>
      <c r="E281" s="164"/>
      <c r="F281" s="21">
        <f>F286+F282</f>
        <v>5799</v>
      </c>
      <c r="K281" s="89"/>
      <c r="L281" s="89"/>
      <c r="M281" s="89"/>
      <c r="N281" s="89"/>
      <c r="O281" s="92"/>
    </row>
    <row r="282" spans="1:15" s="205" customFormat="1" ht="12.75">
      <c r="A282" s="283" t="s">
        <v>733</v>
      </c>
      <c r="B282" s="140" t="s">
        <v>67</v>
      </c>
      <c r="C282" s="140" t="s">
        <v>72</v>
      </c>
      <c r="D282" s="140" t="s">
        <v>724</v>
      </c>
      <c r="E282" s="179"/>
      <c r="F282" s="151">
        <f>F283</f>
        <v>1449</v>
      </c>
      <c r="K282" s="89"/>
      <c r="L282" s="89"/>
      <c r="M282" s="89"/>
      <c r="N282" s="89"/>
      <c r="O282" s="92"/>
    </row>
    <row r="283" spans="1:15" s="241" customFormat="1" ht="12.75">
      <c r="A283" s="210" t="s">
        <v>124</v>
      </c>
      <c r="B283" s="140" t="s">
        <v>67</v>
      </c>
      <c r="C283" s="140" t="s">
        <v>72</v>
      </c>
      <c r="D283" s="140" t="s">
        <v>724</v>
      </c>
      <c r="E283" s="140" t="s">
        <v>125</v>
      </c>
      <c r="F283" s="151">
        <f>F284</f>
        <v>1449</v>
      </c>
      <c r="K283" s="242"/>
      <c r="L283" s="242"/>
      <c r="M283" s="242"/>
      <c r="N283" s="242"/>
      <c r="O283" s="243"/>
    </row>
    <row r="284" spans="1:15" s="205" customFormat="1" ht="25.5">
      <c r="A284" s="210" t="s">
        <v>160</v>
      </c>
      <c r="B284" s="140" t="s">
        <v>67</v>
      </c>
      <c r="C284" s="140" t="s">
        <v>72</v>
      </c>
      <c r="D284" s="140" t="s">
        <v>724</v>
      </c>
      <c r="E284" s="140" t="s">
        <v>126</v>
      </c>
      <c r="F284" s="151">
        <f>F285</f>
        <v>1449</v>
      </c>
      <c r="K284" s="89"/>
      <c r="L284" s="89"/>
      <c r="M284" s="89"/>
      <c r="N284" s="89"/>
      <c r="O284" s="92"/>
    </row>
    <row r="285" spans="1:15" s="241" customFormat="1" ht="25.5">
      <c r="A285" s="210" t="s">
        <v>400</v>
      </c>
      <c r="B285" s="140" t="s">
        <v>67</v>
      </c>
      <c r="C285" s="140" t="s">
        <v>72</v>
      </c>
      <c r="D285" s="140" t="s">
        <v>724</v>
      </c>
      <c r="E285" s="140" t="s">
        <v>399</v>
      </c>
      <c r="F285" s="151">
        <f>'пр.4 вед.стр.'!G422</f>
        <v>1449</v>
      </c>
      <c r="K285" s="242"/>
      <c r="L285" s="242"/>
      <c r="M285" s="242"/>
      <c r="N285" s="242"/>
      <c r="O285" s="243"/>
    </row>
    <row r="286" spans="1:15" s="30" customFormat="1" ht="12.75">
      <c r="A286" s="16" t="s">
        <v>420</v>
      </c>
      <c r="B286" s="20" t="s">
        <v>67</v>
      </c>
      <c r="C286" s="20" t="s">
        <v>72</v>
      </c>
      <c r="D286" s="164" t="s">
        <v>575</v>
      </c>
      <c r="E286" s="164"/>
      <c r="F286" s="21">
        <f>F287</f>
        <v>4350</v>
      </c>
      <c r="K286" s="89"/>
      <c r="L286" s="89"/>
      <c r="M286" s="89"/>
      <c r="N286" s="89"/>
      <c r="O286" s="92"/>
    </row>
    <row r="287" spans="1:15" s="30" customFormat="1" ht="12.75">
      <c r="A287" s="16" t="s">
        <v>401</v>
      </c>
      <c r="B287" s="20" t="s">
        <v>67</v>
      </c>
      <c r="C287" s="20" t="s">
        <v>72</v>
      </c>
      <c r="D287" s="164" t="s">
        <v>575</v>
      </c>
      <c r="E287" s="164" t="s">
        <v>100</v>
      </c>
      <c r="F287" s="21">
        <f>F288</f>
        <v>4350</v>
      </c>
      <c r="K287" s="89"/>
      <c r="L287" s="89"/>
      <c r="M287" s="89"/>
      <c r="N287" s="89"/>
      <c r="O287" s="92"/>
    </row>
    <row r="288" spans="1:15" s="30" customFormat="1" ht="12.75">
      <c r="A288" s="16" t="s">
        <v>732</v>
      </c>
      <c r="B288" s="20" t="s">
        <v>67</v>
      </c>
      <c r="C288" s="20" t="s">
        <v>72</v>
      </c>
      <c r="D288" s="164" t="s">
        <v>575</v>
      </c>
      <c r="E288" s="164" t="s">
        <v>96</v>
      </c>
      <c r="F288" s="21">
        <f>F289</f>
        <v>4350</v>
      </c>
      <c r="K288" s="89"/>
      <c r="L288" s="89"/>
      <c r="M288" s="89"/>
      <c r="N288" s="89"/>
      <c r="O288" s="92"/>
    </row>
    <row r="289" spans="1:15" s="30" customFormat="1" ht="12.75">
      <c r="A289" s="16" t="s">
        <v>674</v>
      </c>
      <c r="B289" s="20" t="s">
        <v>67</v>
      </c>
      <c r="C289" s="20" t="s">
        <v>72</v>
      </c>
      <c r="D289" s="164" t="s">
        <v>575</v>
      </c>
      <c r="E289" s="164" t="s">
        <v>97</v>
      </c>
      <c r="F289" s="21">
        <f>'пр.4 вед.стр.'!G426</f>
        <v>4350</v>
      </c>
      <c r="K289" s="89"/>
      <c r="L289" s="89"/>
      <c r="M289" s="89"/>
      <c r="N289" s="89"/>
      <c r="O289" s="92"/>
    </row>
    <row r="290" spans="1:6" ht="20.25" customHeight="1">
      <c r="A290" s="67" t="s">
        <v>81</v>
      </c>
      <c r="B290" s="68" t="s">
        <v>67</v>
      </c>
      <c r="C290" s="68" t="s">
        <v>74</v>
      </c>
      <c r="D290" s="176"/>
      <c r="E290" s="176"/>
      <c r="F290" s="69">
        <f>F292+F302+F308</f>
        <v>6633</v>
      </c>
    </row>
    <row r="291" spans="1:6" ht="12.75" customHeight="1">
      <c r="A291" s="16" t="s">
        <v>549</v>
      </c>
      <c r="B291" s="20" t="s">
        <v>67</v>
      </c>
      <c r="C291" s="20" t="s">
        <v>74</v>
      </c>
      <c r="D291" s="183" t="s">
        <v>623</v>
      </c>
      <c r="E291" s="175"/>
      <c r="F291" s="64">
        <f>F292+F302</f>
        <v>5234.6</v>
      </c>
    </row>
    <row r="292" spans="1:15" s="30" customFormat="1" ht="25.5" customHeight="1">
      <c r="A292" s="153" t="str">
        <f>'пр.4 вед.стр.'!A1190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92" s="143" t="s">
        <v>67</v>
      </c>
      <c r="C292" s="143" t="s">
        <v>74</v>
      </c>
      <c r="D292" s="181" t="str">
        <f>'пр.4 вед.стр.'!E1190</f>
        <v>7D 0 00 00000</v>
      </c>
      <c r="E292" s="163"/>
      <c r="F292" s="145">
        <f>F293</f>
        <v>918</v>
      </c>
      <c r="K292" s="89"/>
      <c r="L292" s="89"/>
      <c r="M292" s="89"/>
      <c r="N292" s="89"/>
      <c r="O292" s="92"/>
    </row>
    <row r="293" spans="1:15" s="30" customFormat="1" ht="15.75" customHeight="1">
      <c r="A293" s="28" t="str">
        <f>'пр.4 вед.стр.'!A1191</f>
        <v>Основное мероприятие "Обеспечение реализации программы"</v>
      </c>
      <c r="B293" s="20" t="s">
        <v>67</v>
      </c>
      <c r="C293" s="20" t="s">
        <v>74</v>
      </c>
      <c r="D293" s="183" t="str">
        <f>'пр.4 вед.стр.'!E1191</f>
        <v>7D 0 01 00000</v>
      </c>
      <c r="E293" s="164"/>
      <c r="F293" s="21">
        <f>F294+F298</f>
        <v>918</v>
      </c>
      <c r="K293" s="89"/>
      <c r="L293" s="89"/>
      <c r="M293" s="89"/>
      <c r="N293" s="89"/>
      <c r="O293" s="92"/>
    </row>
    <row r="294" spans="1:15" s="30" customFormat="1" ht="27.75" customHeight="1">
      <c r="A294" s="16" t="str">
        <f>'пр.4 вед.стр.'!A1192</f>
        <v>Разработка комплексных схем организации дорожного движения на территории Сусуманского городского округа </v>
      </c>
      <c r="B294" s="20" t="s">
        <v>67</v>
      </c>
      <c r="C294" s="20" t="s">
        <v>74</v>
      </c>
      <c r="D294" s="183" t="str">
        <f>'пр.4 вед.стр.'!E1192</f>
        <v>7D 0 01 95410</v>
      </c>
      <c r="E294" s="164"/>
      <c r="F294" s="21">
        <f>F295</f>
        <v>85.00000000000001</v>
      </c>
      <c r="K294" s="89"/>
      <c r="L294" s="89"/>
      <c r="M294" s="89"/>
      <c r="N294" s="89"/>
      <c r="O294" s="92"/>
    </row>
    <row r="295" spans="1:15" s="30" customFormat="1" ht="18.75" customHeight="1">
      <c r="A295" s="16" t="str">
        <f>'пр.4 вед.стр.'!A1193</f>
        <v>Закупка товаров, работ и услуг для обеспечения государственных (муниципальных) нужд</v>
      </c>
      <c r="B295" s="20" t="s">
        <v>67</v>
      </c>
      <c r="C295" s="20" t="s">
        <v>74</v>
      </c>
      <c r="D295" s="183" t="str">
        <f>'пр.4 вед.стр.'!E1193</f>
        <v>7D 0 01 95410</v>
      </c>
      <c r="E295" s="164" t="str">
        <f>'пр.4 вед.стр.'!F1193</f>
        <v>200</v>
      </c>
      <c r="F295" s="21">
        <f>F296</f>
        <v>85.00000000000001</v>
      </c>
      <c r="K295" s="89"/>
      <c r="L295" s="89"/>
      <c r="M295" s="89"/>
      <c r="N295" s="89"/>
      <c r="O295" s="92"/>
    </row>
    <row r="296" spans="1:15" s="30" customFormat="1" ht="18.75" customHeight="1">
      <c r="A296" s="16" t="str">
        <f>'пр.4 вед.стр.'!A1194</f>
        <v>Иные закупки товаров, работ и услуг для обеспечения государственных (муниципальных) нужд</v>
      </c>
      <c r="B296" s="20" t="s">
        <v>67</v>
      </c>
      <c r="C296" s="20" t="s">
        <v>74</v>
      </c>
      <c r="D296" s="183" t="str">
        <f>'пр.4 вед.стр.'!E1194</f>
        <v>7D 0 01 95410</v>
      </c>
      <c r="E296" s="164" t="str">
        <f>'пр.4 вед.стр.'!F1194</f>
        <v>240</v>
      </c>
      <c r="F296" s="21">
        <f>F297</f>
        <v>85.00000000000001</v>
      </c>
      <c r="K296" s="89"/>
      <c r="L296" s="89"/>
      <c r="M296" s="89"/>
      <c r="N296" s="89"/>
      <c r="O296" s="92"/>
    </row>
    <row r="297" spans="1:15" s="30" customFormat="1" ht="15" customHeight="1">
      <c r="A297" s="16" t="str">
        <f>'пр.4 вед.стр.'!A1195</f>
        <v>Прочая закупка товаров, работ и услуг </v>
      </c>
      <c r="B297" s="20" t="s">
        <v>67</v>
      </c>
      <c r="C297" s="20" t="s">
        <v>74</v>
      </c>
      <c r="D297" s="183" t="str">
        <f>'пр.4 вед.стр.'!E1195</f>
        <v>7D 0 01 95410</v>
      </c>
      <c r="E297" s="164" t="str">
        <f>'пр.4 вед.стр.'!F1195</f>
        <v>244</v>
      </c>
      <c r="F297" s="21">
        <f>'пр.4 вед.стр.'!G1195</f>
        <v>85.00000000000001</v>
      </c>
      <c r="K297" s="89"/>
      <c r="L297" s="89"/>
      <c r="M297" s="89"/>
      <c r="N297" s="89"/>
      <c r="O297" s="92"/>
    </row>
    <row r="298" spans="1:6" ht="15.75" customHeight="1">
      <c r="A298" s="16" t="str">
        <f>'пр.4 вед.стр.'!A1196</f>
        <v>Приобретение и поставка дорожных знаков</v>
      </c>
      <c r="B298" s="20" t="s">
        <v>67</v>
      </c>
      <c r="C298" s="20" t="s">
        <v>74</v>
      </c>
      <c r="D298" s="183" t="str">
        <f>'пр.4 вед.стр.'!E1196</f>
        <v>7D 0 01 95430</v>
      </c>
      <c r="E298" s="164"/>
      <c r="F298" s="21">
        <f>F299</f>
        <v>833</v>
      </c>
    </row>
    <row r="299" spans="1:6" ht="15.75" customHeight="1">
      <c r="A299" s="16" t="str">
        <f>'пр.4 вед.стр.'!A1197</f>
        <v>Закупка товаров, работ и услуг для обеспечения государственных (муниципальных) нужд</v>
      </c>
      <c r="B299" s="20" t="s">
        <v>67</v>
      </c>
      <c r="C299" s="20" t="s">
        <v>74</v>
      </c>
      <c r="D299" s="183" t="str">
        <f>'пр.4 вед.стр.'!E1197</f>
        <v>7D 0 01 95430</v>
      </c>
      <c r="E299" s="164" t="str">
        <f>'пр.4 вед.стр.'!F1197</f>
        <v>200</v>
      </c>
      <c r="F299" s="21">
        <f>F300</f>
        <v>833</v>
      </c>
    </row>
    <row r="300" spans="1:6" ht="15.75" customHeight="1">
      <c r="A300" s="16" t="str">
        <f>'пр.4 вед.стр.'!A1198</f>
        <v>Иные закупки товаров, работ и услуг для обеспечения государственных (муниципальных) нужд</v>
      </c>
      <c r="B300" s="20" t="s">
        <v>67</v>
      </c>
      <c r="C300" s="20" t="s">
        <v>74</v>
      </c>
      <c r="D300" s="183" t="str">
        <f>'пр.4 вед.стр.'!E1198</f>
        <v>7D 0 01 95430</v>
      </c>
      <c r="E300" s="164" t="str">
        <f>'пр.4 вед.стр.'!F1198</f>
        <v>240</v>
      </c>
      <c r="F300" s="21">
        <f>F301</f>
        <v>833</v>
      </c>
    </row>
    <row r="301" spans="1:6" ht="15.75" customHeight="1">
      <c r="A301" s="16" t="str">
        <f>'пр.4 вед.стр.'!A1199</f>
        <v>Прочая закупка товаров, работ и услуг </v>
      </c>
      <c r="B301" s="20" t="s">
        <v>67</v>
      </c>
      <c r="C301" s="20" t="s">
        <v>74</v>
      </c>
      <c r="D301" s="183" t="str">
        <f>'пр.4 вед.стр.'!E1199</f>
        <v>7D 0 01 95430</v>
      </c>
      <c r="E301" s="164" t="str">
        <f>'пр.4 вед.стр.'!F1199</f>
        <v>244</v>
      </c>
      <c r="F301" s="21">
        <f>'пр.4 вед.стр.'!G1199</f>
        <v>833</v>
      </c>
    </row>
    <row r="302" spans="1:15" s="30" customFormat="1" ht="25.5" customHeight="1">
      <c r="A302" s="142" t="str">
        <f>'пр.4 вед.стр.'!A1200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302" s="143" t="s">
        <v>67</v>
      </c>
      <c r="C302" s="143" t="s">
        <v>74</v>
      </c>
      <c r="D302" s="181" t="str">
        <f>'пр.4 вед.стр.'!E1200</f>
        <v>7S 0 00 00000 </v>
      </c>
      <c r="E302" s="163"/>
      <c r="F302" s="145">
        <f>F303</f>
        <v>4316.6</v>
      </c>
      <c r="K302" s="89"/>
      <c r="L302" s="89"/>
      <c r="M302" s="89"/>
      <c r="N302" s="89"/>
      <c r="O302" s="92"/>
    </row>
    <row r="303" spans="1:15" s="30" customFormat="1" ht="18" customHeight="1">
      <c r="A303" s="28" t="str">
        <f>'пр.4 вед.стр.'!A1201</f>
        <v>Основное мероприятие "Обеспечение реализации программы"</v>
      </c>
      <c r="B303" s="20" t="s">
        <v>67</v>
      </c>
      <c r="C303" s="20" t="s">
        <v>74</v>
      </c>
      <c r="D303" s="183" t="str">
        <f>'пр.4 вед.стр.'!E1201</f>
        <v>7S 0 01 00000 </v>
      </c>
      <c r="E303" s="164"/>
      <c r="F303" s="21">
        <f>F304</f>
        <v>4316.6</v>
      </c>
      <c r="K303" s="89"/>
      <c r="L303" s="89"/>
      <c r="M303" s="89"/>
      <c r="N303" s="89"/>
      <c r="O303" s="92"/>
    </row>
    <row r="304" spans="1:15" s="30" customFormat="1" ht="28.5" customHeight="1">
      <c r="A304" s="28" t="str">
        <f>'пр.4 вед.стр.'!A1202</f>
        <v>Содержание автомобильных дорог общего пользования местного значения Сусуманского городского округа</v>
      </c>
      <c r="B304" s="20" t="s">
        <v>67</v>
      </c>
      <c r="C304" s="20" t="s">
        <v>74</v>
      </c>
      <c r="D304" s="183" t="str">
        <f>'пр.4 вед.стр.'!E1202</f>
        <v>7S 0 01 95310 </v>
      </c>
      <c r="E304" s="164"/>
      <c r="F304" s="21">
        <f>F305</f>
        <v>4316.6</v>
      </c>
      <c r="K304" s="89"/>
      <c r="L304" s="89"/>
      <c r="M304" s="89"/>
      <c r="N304" s="89"/>
      <c r="O304" s="92"/>
    </row>
    <row r="305" spans="1:15" s="30" customFormat="1" ht="16.5" customHeight="1">
      <c r="A305" s="28" t="str">
        <f>'пр.4 вед.стр.'!A1203</f>
        <v>Закупка товаров, работ и услуг для обеспечения государственных (муниципальных) нужд</v>
      </c>
      <c r="B305" s="20" t="s">
        <v>67</v>
      </c>
      <c r="C305" s="20" t="s">
        <v>74</v>
      </c>
      <c r="D305" s="183" t="str">
        <f>'пр.4 вед.стр.'!E1203</f>
        <v>7S 0 01 95310 </v>
      </c>
      <c r="E305" s="164" t="str">
        <f>'пр.4 вед.стр.'!F1203</f>
        <v>200</v>
      </c>
      <c r="F305" s="21">
        <f>F306</f>
        <v>4316.6</v>
      </c>
      <c r="K305" s="89"/>
      <c r="L305" s="89"/>
      <c r="M305" s="89"/>
      <c r="N305" s="89"/>
      <c r="O305" s="92"/>
    </row>
    <row r="306" spans="1:15" s="30" customFormat="1" ht="15.75" customHeight="1">
      <c r="A306" s="28" t="str">
        <f>'пр.4 вед.стр.'!A1204</f>
        <v>Иные закупки товаров, работ и услуг для обеспечения государственных (муниципальных) нужд</v>
      </c>
      <c r="B306" s="20" t="s">
        <v>67</v>
      </c>
      <c r="C306" s="20" t="s">
        <v>74</v>
      </c>
      <c r="D306" s="183" t="str">
        <f>'пр.4 вед.стр.'!E1204</f>
        <v>7S 0 01 95310 </v>
      </c>
      <c r="E306" s="164" t="str">
        <f>'пр.4 вед.стр.'!F1204</f>
        <v>240</v>
      </c>
      <c r="F306" s="21">
        <f>F307</f>
        <v>4316.6</v>
      </c>
      <c r="K306" s="89"/>
      <c r="L306" s="89"/>
      <c r="M306" s="89"/>
      <c r="N306" s="89"/>
      <c r="O306" s="92"/>
    </row>
    <row r="307" spans="1:15" s="30" customFormat="1" ht="15.75" customHeight="1">
      <c r="A307" s="28" t="str">
        <f>'пр.4 вед.стр.'!A1205</f>
        <v>Прочая закупка товаров, работ и услуг</v>
      </c>
      <c r="B307" s="20" t="s">
        <v>67</v>
      </c>
      <c r="C307" s="20" t="s">
        <v>74</v>
      </c>
      <c r="D307" s="183" t="str">
        <f>'пр.4 вед.стр.'!E1205</f>
        <v>7S 0 01 95310 </v>
      </c>
      <c r="E307" s="164" t="str">
        <f>'пр.4 вед.стр.'!F1205</f>
        <v>244</v>
      </c>
      <c r="F307" s="21">
        <f>'пр.4 вед.стр.'!G1205</f>
        <v>4316.6</v>
      </c>
      <c r="K307" s="89"/>
      <c r="L307" s="89"/>
      <c r="M307" s="89"/>
      <c r="N307" s="89"/>
      <c r="O307" s="92"/>
    </row>
    <row r="308" spans="1:6" ht="18" customHeight="1">
      <c r="A308" s="16" t="s">
        <v>307</v>
      </c>
      <c r="B308" s="19" t="s">
        <v>67</v>
      </c>
      <c r="C308" s="19" t="s">
        <v>74</v>
      </c>
      <c r="D308" s="164" t="s">
        <v>628</v>
      </c>
      <c r="E308" s="168"/>
      <c r="F308" s="21">
        <f>F309</f>
        <v>1398.4</v>
      </c>
    </row>
    <row r="309" spans="1:6" ht="20.25" customHeight="1">
      <c r="A309" s="16" t="s">
        <v>629</v>
      </c>
      <c r="B309" s="19" t="s">
        <v>67</v>
      </c>
      <c r="C309" s="19" t="s">
        <v>74</v>
      </c>
      <c r="D309" s="164" t="s">
        <v>630</v>
      </c>
      <c r="E309" s="168"/>
      <c r="F309" s="21">
        <f>F310</f>
        <v>1398.4</v>
      </c>
    </row>
    <row r="310" spans="1:15" s="30" customFormat="1" ht="15.75" customHeight="1">
      <c r="A310" s="16" t="s">
        <v>401</v>
      </c>
      <c r="B310" s="66" t="s">
        <v>67</v>
      </c>
      <c r="C310" s="66" t="s">
        <v>74</v>
      </c>
      <c r="D310" s="175" t="s">
        <v>630</v>
      </c>
      <c r="E310" s="175" t="s">
        <v>100</v>
      </c>
      <c r="F310" s="64">
        <f>F311</f>
        <v>1398.4</v>
      </c>
      <c r="K310" s="89"/>
      <c r="L310" s="89"/>
      <c r="M310" s="89"/>
      <c r="N310" s="89"/>
      <c r="O310" s="92"/>
    </row>
    <row r="311" spans="1:15" s="30" customFormat="1" ht="15" customHeight="1">
      <c r="A311" s="16" t="s">
        <v>732</v>
      </c>
      <c r="B311" s="66" t="s">
        <v>67</v>
      </c>
      <c r="C311" s="66" t="s">
        <v>74</v>
      </c>
      <c r="D311" s="175" t="s">
        <v>630</v>
      </c>
      <c r="E311" s="175" t="s">
        <v>96</v>
      </c>
      <c r="F311" s="64">
        <f>F312</f>
        <v>1398.4</v>
      </c>
      <c r="K311" s="89"/>
      <c r="L311" s="89"/>
      <c r="M311" s="89"/>
      <c r="N311" s="89"/>
      <c r="O311" s="92"/>
    </row>
    <row r="312" spans="1:15" s="30" customFormat="1" ht="16.5" customHeight="1">
      <c r="A312" s="16" t="s">
        <v>674</v>
      </c>
      <c r="B312" s="66" t="s">
        <v>67</v>
      </c>
      <c r="C312" s="66" t="s">
        <v>74</v>
      </c>
      <c r="D312" s="175" t="s">
        <v>630</v>
      </c>
      <c r="E312" s="175" t="s">
        <v>97</v>
      </c>
      <c r="F312" s="64">
        <f>'пр.4 вед.стр.'!G1210</f>
        <v>1398.4</v>
      </c>
      <c r="K312" s="89"/>
      <c r="L312" s="89"/>
      <c r="M312" s="89"/>
      <c r="N312" s="89"/>
      <c r="O312" s="92"/>
    </row>
    <row r="313" spans="1:6" ht="18.75" customHeight="1">
      <c r="A313" s="15" t="s">
        <v>7</v>
      </c>
      <c r="B313" s="33" t="s">
        <v>67</v>
      </c>
      <c r="C313" s="33" t="s">
        <v>77</v>
      </c>
      <c r="D313" s="187"/>
      <c r="E313" s="177"/>
      <c r="F313" s="34">
        <f>F314</f>
        <v>1580.9</v>
      </c>
    </row>
    <row r="314" spans="1:6" ht="18.75" customHeight="1">
      <c r="A314" s="16" t="s">
        <v>549</v>
      </c>
      <c r="B314" s="20" t="s">
        <v>67</v>
      </c>
      <c r="C314" s="20" t="s">
        <v>77</v>
      </c>
      <c r="D314" s="183" t="s">
        <v>550</v>
      </c>
      <c r="E314" s="177"/>
      <c r="F314" s="21">
        <f>F315+F325+F343</f>
        <v>1580.9</v>
      </c>
    </row>
    <row r="315" spans="1:6" ht="29.25" customHeight="1">
      <c r="A315" s="142" t="str">
        <f>'пр.4 вед.стр.'!A159</f>
        <v>Муниципальная программа  "Развитие малого и среднего предпринимательства в Сусуманском городском округе  на 2018- 2020 годы"</v>
      </c>
      <c r="B315" s="143" t="s">
        <v>67</v>
      </c>
      <c r="C315" s="143" t="s">
        <v>77</v>
      </c>
      <c r="D315" s="181" t="str">
        <f>'пр.4 вед.стр.'!E159</f>
        <v>7И 0 00 00000 </v>
      </c>
      <c r="E315" s="163"/>
      <c r="F315" s="145">
        <f>F316</f>
        <v>135.9</v>
      </c>
    </row>
    <row r="316" spans="1:6" ht="25.5">
      <c r="A316" s="28" t="str">
        <f>'пр.4 вед.стр.'!A160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316" s="20" t="s">
        <v>67</v>
      </c>
      <c r="C316" s="20" t="s">
        <v>77</v>
      </c>
      <c r="D316" s="183" t="str">
        <f>'пр.4 вед.стр.'!E160</f>
        <v>7И 0 01 00000 </v>
      </c>
      <c r="E316" s="164"/>
      <c r="F316" s="21">
        <f>F317+F321</f>
        <v>135.9</v>
      </c>
    </row>
    <row r="317" spans="1:6" ht="25.5">
      <c r="A317" s="28" t="str">
        <f>'пр.4 вед.стр.'!A161</f>
        <v>Финансовая поддержка субъектов малого и среднего предпринимательства за счет средств местного бюджета</v>
      </c>
      <c r="B317" s="20" t="s">
        <v>67</v>
      </c>
      <c r="C317" s="20" t="s">
        <v>77</v>
      </c>
      <c r="D317" s="183" t="str">
        <f>'пр.4 вед.стр.'!E161</f>
        <v>7И 0 01 S3360 </v>
      </c>
      <c r="E317" s="164"/>
      <c r="F317" s="21">
        <f>F318</f>
        <v>100</v>
      </c>
    </row>
    <row r="318" spans="1:14" ht="17.25" customHeight="1">
      <c r="A318" s="28" t="str">
        <f>'пр.4 вед.стр.'!A162</f>
        <v>Иные бюджетные ассигнования</v>
      </c>
      <c r="B318" s="20" t="s">
        <v>67</v>
      </c>
      <c r="C318" s="20" t="s">
        <v>77</v>
      </c>
      <c r="D318" s="183" t="str">
        <f>'пр.4 вед.стр.'!E162</f>
        <v>7И 0 01 S3360 </v>
      </c>
      <c r="E318" s="164" t="str">
        <f>'пр.4 вед.стр.'!F162</f>
        <v>800</v>
      </c>
      <c r="F318" s="21">
        <f>F319</f>
        <v>100</v>
      </c>
      <c r="K318" s="92"/>
      <c r="L318" s="92"/>
      <c r="M318" s="92"/>
      <c r="N318" s="92"/>
    </row>
    <row r="319" spans="1:14" ht="25.5">
      <c r="A319" s="28" t="str">
        <f>'пр.4 вед.стр.'!A163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9" s="20" t="s">
        <v>67</v>
      </c>
      <c r="C319" s="20" t="s">
        <v>77</v>
      </c>
      <c r="D319" s="183" t="str">
        <f>'пр.4 вед.стр.'!E163</f>
        <v>7И 0 01 S3360 </v>
      </c>
      <c r="E319" s="164" t="str">
        <f>'пр.4 вед.стр.'!F163</f>
        <v>810</v>
      </c>
      <c r="F319" s="21">
        <f>F320</f>
        <v>100</v>
      </c>
      <c r="K319" s="92"/>
      <c r="L319" s="92"/>
      <c r="M319" s="92"/>
      <c r="N319" s="92"/>
    </row>
    <row r="320" spans="1:14" ht="30" customHeight="1">
      <c r="A320" s="28" t="str">
        <f>'пр.4 вед.стр.'!A164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20" s="20" t="s">
        <v>67</v>
      </c>
      <c r="C320" s="20" t="s">
        <v>77</v>
      </c>
      <c r="D320" s="183" t="str">
        <f>'пр.4 вед.стр.'!E164</f>
        <v>7И 0 01 S3360 </v>
      </c>
      <c r="E320" s="164" t="str">
        <f>'пр.4 вед.стр.'!F164</f>
        <v>814</v>
      </c>
      <c r="F320" s="21">
        <f>'пр.4 вед.стр.'!G164</f>
        <v>100</v>
      </c>
      <c r="K320" s="92"/>
      <c r="L320" s="92"/>
      <c r="M320" s="92"/>
      <c r="N320" s="92"/>
    </row>
    <row r="321" spans="1:14" ht="12.75">
      <c r="A321" s="28" t="str">
        <f>'пр.4 вед.стр.'!A165</f>
        <v>Финансовая поддержка субъектов малого и среднего предпринимательства </v>
      </c>
      <c r="B321" s="20" t="s">
        <v>67</v>
      </c>
      <c r="C321" s="20" t="s">
        <v>77</v>
      </c>
      <c r="D321" s="183" t="str">
        <f>'пр.4 вед.стр.'!E165</f>
        <v>7И 0 01 73360</v>
      </c>
      <c r="E321" s="164"/>
      <c r="F321" s="21">
        <f>F322</f>
        <v>35.9</v>
      </c>
      <c r="K321" s="92"/>
      <c r="L321" s="92"/>
      <c r="M321" s="92"/>
      <c r="N321" s="92"/>
    </row>
    <row r="322" spans="1:14" ht="12.75">
      <c r="A322" s="28" t="str">
        <f>'пр.4 вед.стр.'!A166</f>
        <v>Иные бюджетные ассигнования</v>
      </c>
      <c r="B322" s="20" t="s">
        <v>67</v>
      </c>
      <c r="C322" s="20" t="s">
        <v>77</v>
      </c>
      <c r="D322" s="183" t="str">
        <f>'пр.4 вед.стр.'!E166</f>
        <v>7И 0 01 73360</v>
      </c>
      <c r="E322" s="230">
        <v>800</v>
      </c>
      <c r="F322" s="21">
        <f>F323</f>
        <v>35.9</v>
      </c>
      <c r="K322" s="92"/>
      <c r="L322" s="92"/>
      <c r="M322" s="92"/>
      <c r="N322" s="92"/>
    </row>
    <row r="323" spans="1:14" ht="30" customHeight="1">
      <c r="A323" s="28" t="str">
        <f>'пр.4 вед.стр.'!A167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23" s="20" t="s">
        <v>67</v>
      </c>
      <c r="C323" s="20" t="s">
        <v>77</v>
      </c>
      <c r="D323" s="183" t="str">
        <f>'пр.4 вед.стр.'!E167</f>
        <v>7И 0 01 73360</v>
      </c>
      <c r="E323" s="164" t="str">
        <f>'пр.4 вед.стр.'!F167</f>
        <v>810</v>
      </c>
      <c r="F323" s="21">
        <f>F324</f>
        <v>35.9</v>
      </c>
      <c r="K323" s="92"/>
      <c r="L323" s="92"/>
      <c r="M323" s="92"/>
      <c r="N323" s="92"/>
    </row>
    <row r="324" spans="1:14" ht="30" customHeight="1">
      <c r="A324" s="28" t="str">
        <f>'пр.4 вед.стр.'!A168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24" s="20" t="s">
        <v>67</v>
      </c>
      <c r="C324" s="20" t="s">
        <v>77</v>
      </c>
      <c r="D324" s="183" t="str">
        <f>'пр.4 вед.стр.'!E168</f>
        <v>7И 0 01 73360</v>
      </c>
      <c r="E324" s="164" t="str">
        <f>'пр.4 вед.стр.'!F168</f>
        <v>814</v>
      </c>
      <c r="F324" s="21">
        <f>'пр.4 вед.стр.'!G168</f>
        <v>35.9</v>
      </c>
      <c r="K324" s="92"/>
      <c r="L324" s="92"/>
      <c r="M324" s="92"/>
      <c r="N324" s="92"/>
    </row>
    <row r="325" spans="1:15" s="30" customFormat="1" ht="35.25" customHeight="1">
      <c r="A325" s="146" t="str">
        <f>'пр.4 вед.стр.'!A169</f>
        <v>Муниципальная программа "Развитие торговли  на территории Сусуманского городского округа на 2018- 2020 годы"</v>
      </c>
      <c r="B325" s="143" t="s">
        <v>67</v>
      </c>
      <c r="C325" s="143" t="s">
        <v>77</v>
      </c>
      <c r="D325" s="181" t="str">
        <f>'пр.4 вед.стр.'!E169</f>
        <v>7Н 0 00 00000 </v>
      </c>
      <c r="E325" s="163"/>
      <c r="F325" s="145">
        <f>F326+F334</f>
        <v>1045</v>
      </c>
      <c r="K325" s="92"/>
      <c r="L325" s="92"/>
      <c r="M325" s="92"/>
      <c r="N325" s="92"/>
      <c r="O325" s="92"/>
    </row>
    <row r="326" spans="1:15" s="30" customFormat="1" ht="38.25">
      <c r="A326" s="16" t="str">
        <f>'пр.4 вед.стр.'!A170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26" s="20" t="s">
        <v>67</v>
      </c>
      <c r="C326" s="20" t="s">
        <v>77</v>
      </c>
      <c r="D326" s="183" t="str">
        <f>'пр.4 вед.стр.'!E170</f>
        <v>7Н 0 01 00000 </v>
      </c>
      <c r="E326" s="164"/>
      <c r="F326" s="21">
        <f>F327+F331</f>
        <v>595.5</v>
      </c>
      <c r="K326" s="92"/>
      <c r="L326" s="92"/>
      <c r="M326" s="92"/>
      <c r="N326" s="92"/>
      <c r="O326" s="92"/>
    </row>
    <row r="327" spans="1:15" s="30" customFormat="1" ht="12.75">
      <c r="A327" s="16" t="str">
        <f>'пр.4 вед.стр.'!A171</f>
        <v>Мероприятия по организации и проведению областных универсальных совместных ярмарок</v>
      </c>
      <c r="B327" s="20" t="s">
        <v>67</v>
      </c>
      <c r="C327" s="20" t="s">
        <v>77</v>
      </c>
      <c r="D327" s="183" t="str">
        <f>'пр.4 вед.стр.'!E171</f>
        <v>7Н 0 01 73900</v>
      </c>
      <c r="E327" s="164"/>
      <c r="F327" s="21">
        <f>F328</f>
        <v>537.5</v>
      </c>
      <c r="K327" s="92"/>
      <c r="L327" s="92"/>
      <c r="M327" s="92"/>
      <c r="N327" s="92"/>
      <c r="O327" s="92"/>
    </row>
    <row r="328" spans="1:15" s="30" customFormat="1" ht="12.75">
      <c r="A328" s="16" t="str">
        <f>'пр.4 вед.стр.'!A172</f>
        <v>Закупка товаров, работ и услуг для обеспечения государственных (муниципальных) нужд</v>
      </c>
      <c r="B328" s="20" t="s">
        <v>67</v>
      </c>
      <c r="C328" s="20" t="s">
        <v>77</v>
      </c>
      <c r="D328" s="183" t="str">
        <f>'пр.4 вед.стр.'!E172</f>
        <v>7Н 0 01 73900</v>
      </c>
      <c r="E328" s="164" t="str">
        <f>'пр.4 вед.стр.'!F172</f>
        <v>200</v>
      </c>
      <c r="F328" s="21">
        <f>F329</f>
        <v>537.5</v>
      </c>
      <c r="K328" s="92"/>
      <c r="L328" s="92"/>
      <c r="M328" s="92"/>
      <c r="N328" s="92"/>
      <c r="O328" s="92"/>
    </row>
    <row r="329" spans="1:15" s="30" customFormat="1" ht="12.75">
      <c r="A329" s="16" t="str">
        <f>'пр.4 вед.стр.'!A173</f>
        <v>Иные закупки товаров, работ и услуг для обеспечения государственных (муниципальных) нужд</v>
      </c>
      <c r="B329" s="20" t="s">
        <v>67</v>
      </c>
      <c r="C329" s="20" t="s">
        <v>77</v>
      </c>
      <c r="D329" s="183" t="str">
        <f>'пр.4 вед.стр.'!E173</f>
        <v>7Н 0 01 73900</v>
      </c>
      <c r="E329" s="164" t="str">
        <f>'пр.4 вед.стр.'!F173</f>
        <v>240</v>
      </c>
      <c r="F329" s="21">
        <f>F330</f>
        <v>537.5</v>
      </c>
      <c r="K329" s="92"/>
      <c r="L329" s="92"/>
      <c r="M329" s="92"/>
      <c r="N329" s="92"/>
      <c r="O329" s="92"/>
    </row>
    <row r="330" spans="1:15" s="30" customFormat="1" ht="18" customHeight="1">
      <c r="A330" s="16" t="str">
        <f>'пр.4 вед.стр.'!A174</f>
        <v>Прочая закупка товаров, работ и услуг </v>
      </c>
      <c r="B330" s="20" t="s">
        <v>67</v>
      </c>
      <c r="C330" s="20" t="s">
        <v>77</v>
      </c>
      <c r="D330" s="183" t="str">
        <f>'пр.4 вед.стр.'!E174</f>
        <v>7Н 0 01 73900</v>
      </c>
      <c r="E330" s="164" t="str">
        <f>'пр.4 вед.стр.'!F174</f>
        <v>244</v>
      </c>
      <c r="F330" s="21">
        <f>'пр.4 вед.стр.'!G174</f>
        <v>537.5</v>
      </c>
      <c r="K330" s="92"/>
      <c r="L330" s="92"/>
      <c r="M330" s="92"/>
      <c r="N330" s="92"/>
      <c r="O330" s="92"/>
    </row>
    <row r="331" spans="1:15" s="30" customFormat="1" ht="18" customHeight="1">
      <c r="A331" s="16" t="str">
        <f>'пр.4 вед.стр.'!A176</f>
        <v>Закупка товаров, работ и услуг для обеспечения государственных (муниципальных) нужд</v>
      </c>
      <c r="B331" s="20" t="s">
        <v>67</v>
      </c>
      <c r="C331" s="20" t="s">
        <v>77</v>
      </c>
      <c r="D331" s="183" t="str">
        <f>'пр.4 вед.стр.'!E176</f>
        <v>7Н 0 01 S3900 </v>
      </c>
      <c r="E331" s="164" t="str">
        <f>'пр.4 вед.стр.'!F176</f>
        <v>200</v>
      </c>
      <c r="F331" s="21">
        <f>F332</f>
        <v>58</v>
      </c>
      <c r="K331" s="89"/>
      <c r="L331" s="89"/>
      <c r="M331" s="89"/>
      <c r="N331" s="89"/>
      <c r="O331" s="92"/>
    </row>
    <row r="332" spans="1:15" s="30" customFormat="1" ht="15.75" customHeight="1">
      <c r="A332" s="16" t="str">
        <f>'пр.4 вед.стр.'!A177</f>
        <v>Иные закупки товаров, работ и услуг для обеспечения государственных (муниципальных) нужд</v>
      </c>
      <c r="B332" s="20" t="s">
        <v>67</v>
      </c>
      <c r="C332" s="20" t="s">
        <v>77</v>
      </c>
      <c r="D332" s="183" t="str">
        <f>'пр.4 вед.стр.'!E177</f>
        <v>7Н 0 01 S3900 </v>
      </c>
      <c r="E332" s="164" t="str">
        <f>'пр.4 вед.стр.'!F177</f>
        <v>240</v>
      </c>
      <c r="F332" s="21">
        <f>F333</f>
        <v>58</v>
      </c>
      <c r="K332" s="89"/>
      <c r="L332" s="89"/>
      <c r="M332" s="89"/>
      <c r="N332" s="89"/>
      <c r="O332" s="92"/>
    </row>
    <row r="333" spans="1:15" s="30" customFormat="1" ht="12.75">
      <c r="A333" s="16" t="str">
        <f>'пр.4 вед.стр.'!A178</f>
        <v>Прочая закупка товаров, работ и услуг</v>
      </c>
      <c r="B333" s="20" t="s">
        <v>67</v>
      </c>
      <c r="C333" s="20" t="s">
        <v>77</v>
      </c>
      <c r="D333" s="183" t="str">
        <f>'пр.4 вед.стр.'!E178</f>
        <v>7Н 0 01 S3900 </v>
      </c>
      <c r="E333" s="164" t="str">
        <f>'пр.4 вед.стр.'!F178</f>
        <v>244</v>
      </c>
      <c r="F333" s="21">
        <f>'пр.4 вед.стр.'!G178</f>
        <v>58</v>
      </c>
      <c r="K333" s="92"/>
      <c r="L333" s="92"/>
      <c r="M333" s="92"/>
      <c r="N333" s="92"/>
      <c r="O333" s="92"/>
    </row>
    <row r="334" spans="1:15" s="205" customFormat="1" ht="25.5">
      <c r="A334" s="16" t="str">
        <f>'пр.4 вед.стр.'!A179</f>
        <v>Основное мероприятие "Организация и проведение гастрономического фестиваля "Колымское братство"</v>
      </c>
      <c r="B334" s="20" t="s">
        <v>67</v>
      </c>
      <c r="C334" s="20" t="s">
        <v>77</v>
      </c>
      <c r="D334" s="183" t="str">
        <f>'пр.4 вед.стр.'!E179</f>
        <v>7Н 0 02 00000</v>
      </c>
      <c r="E334" s="164"/>
      <c r="F334" s="21">
        <f>F335+F339</f>
        <v>449.5</v>
      </c>
      <c r="K334" s="92"/>
      <c r="L334" s="92"/>
      <c r="M334" s="92"/>
      <c r="N334" s="92"/>
      <c r="O334" s="92"/>
    </row>
    <row r="335" spans="1:15" s="241" customFormat="1" ht="25.5" customHeight="1">
      <c r="A335" s="207" t="str">
        <f>'пр.4 вед.стр.'!A180</f>
        <v>Возмещение затрат, связанных с  организацией и проведением гастрономического фестиваля "Колымское братство"</v>
      </c>
      <c r="B335" s="208" t="s">
        <v>67</v>
      </c>
      <c r="C335" s="208" t="s">
        <v>77</v>
      </c>
      <c r="D335" s="184" t="str">
        <f>'пр.4 вед.стр.'!E181</f>
        <v>7Н 0 02 73Б01 </v>
      </c>
      <c r="E335" s="184"/>
      <c r="F335" s="212">
        <f>F336</f>
        <v>433.5</v>
      </c>
      <c r="K335" s="243"/>
      <c r="L335" s="243"/>
      <c r="M335" s="243"/>
      <c r="N335" s="243"/>
      <c r="O335" s="243"/>
    </row>
    <row r="336" spans="1:15" s="205" customFormat="1" ht="16.5" customHeight="1">
      <c r="A336" s="207" t="str">
        <f>'пр.4 вед.стр.'!A181</f>
        <v>Иные бюджетные ассигнования</v>
      </c>
      <c r="B336" s="208" t="s">
        <v>67</v>
      </c>
      <c r="C336" s="208" t="s">
        <v>77</v>
      </c>
      <c r="D336" s="184" t="str">
        <f>'пр.4 вед.стр.'!E182</f>
        <v>7Н 0 02 73Б01 </v>
      </c>
      <c r="E336" s="250">
        <v>800</v>
      </c>
      <c r="F336" s="212">
        <f>F337</f>
        <v>433.5</v>
      </c>
      <c r="K336" s="92"/>
      <c r="L336" s="92"/>
      <c r="M336" s="92"/>
      <c r="N336" s="92"/>
      <c r="O336" s="92"/>
    </row>
    <row r="337" spans="1:15" s="205" customFormat="1" ht="25.5">
      <c r="A337" s="207" t="str">
        <f>'пр.4 вед.стр.'!A182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7" s="208" t="s">
        <v>67</v>
      </c>
      <c r="C337" s="208" t="s">
        <v>77</v>
      </c>
      <c r="D337" s="184" t="str">
        <f>'пр.4 вед.стр.'!E183</f>
        <v>7Н 0 02 73Б01 </v>
      </c>
      <c r="E337" s="250">
        <v>810</v>
      </c>
      <c r="F337" s="212">
        <f>F338</f>
        <v>433.5</v>
      </c>
      <c r="K337" s="92"/>
      <c r="L337" s="92"/>
      <c r="M337" s="92"/>
      <c r="N337" s="92"/>
      <c r="O337" s="92"/>
    </row>
    <row r="338" spans="1:15" s="205" customFormat="1" ht="25.5">
      <c r="A338" s="207" t="str">
        <f>'пр.4 вед.стр.'!A183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38" s="208" t="s">
        <v>67</v>
      </c>
      <c r="C338" s="208" t="s">
        <v>77</v>
      </c>
      <c r="D338" s="184" t="str">
        <f>'пр.4 вед.стр.'!E184</f>
        <v>7Н 0 02 S3Б01 </v>
      </c>
      <c r="E338" s="250">
        <v>814</v>
      </c>
      <c r="F338" s="212">
        <f>'пр.4 вед.стр.'!G183</f>
        <v>433.5</v>
      </c>
      <c r="K338" s="92"/>
      <c r="L338" s="92"/>
      <c r="M338" s="92"/>
      <c r="N338" s="92"/>
      <c r="O338" s="92"/>
    </row>
    <row r="339" spans="1:15" s="205" customFormat="1" ht="20.25" customHeight="1">
      <c r="A339" s="16" t="str">
        <f>'пр.4 вед.стр.'!A184</f>
        <v>Мероприятия по организации и проведению гастрономического фестиваля "Колымское братство" </v>
      </c>
      <c r="B339" s="20" t="s">
        <v>67</v>
      </c>
      <c r="C339" s="20" t="s">
        <v>77</v>
      </c>
      <c r="D339" s="183" t="str">
        <f>'пр.4 вед.стр.'!E185</f>
        <v>7Н 0 02 S3Б01 </v>
      </c>
      <c r="E339" s="183"/>
      <c r="F339" s="21">
        <f>F340</f>
        <v>16</v>
      </c>
      <c r="K339" s="92"/>
      <c r="L339" s="92"/>
      <c r="M339" s="92"/>
      <c r="N339" s="92"/>
      <c r="O339" s="92"/>
    </row>
    <row r="340" spans="1:15" s="205" customFormat="1" ht="14.25" customHeight="1">
      <c r="A340" s="215" t="s">
        <v>401</v>
      </c>
      <c r="B340" s="20" t="s">
        <v>67</v>
      </c>
      <c r="C340" s="20" t="s">
        <v>77</v>
      </c>
      <c r="D340" s="183" t="str">
        <f>'пр.4 вед.стр.'!E186</f>
        <v>7Н 0 02 S3Б01 </v>
      </c>
      <c r="E340" s="183" t="str">
        <f>'пр.4 вед.стр.'!F185</f>
        <v>200</v>
      </c>
      <c r="F340" s="21">
        <f>F341</f>
        <v>16</v>
      </c>
      <c r="K340" s="92"/>
      <c r="L340" s="92"/>
      <c r="M340" s="92"/>
      <c r="N340" s="92"/>
      <c r="O340" s="92"/>
    </row>
    <row r="341" spans="1:15" s="205" customFormat="1" ht="12.75">
      <c r="A341" s="16" t="s">
        <v>732</v>
      </c>
      <c r="B341" s="20" t="s">
        <v>67</v>
      </c>
      <c r="C341" s="20" t="s">
        <v>77</v>
      </c>
      <c r="D341" s="183" t="str">
        <f>'пр.4 вед.стр.'!E187</f>
        <v>7Н 0 02 S3Б01 </v>
      </c>
      <c r="E341" s="183" t="str">
        <f>'пр.4 вед.стр.'!F186</f>
        <v>240</v>
      </c>
      <c r="F341" s="21">
        <f>F342</f>
        <v>16</v>
      </c>
      <c r="K341" s="92"/>
      <c r="L341" s="92"/>
      <c r="M341" s="92"/>
      <c r="N341" s="92"/>
      <c r="O341" s="92"/>
    </row>
    <row r="342" spans="1:15" s="205" customFormat="1" ht="12.75">
      <c r="A342" s="215" t="s">
        <v>674</v>
      </c>
      <c r="B342" s="20" t="s">
        <v>67</v>
      </c>
      <c r="C342" s="20" t="s">
        <v>77</v>
      </c>
      <c r="D342" s="183" t="str">
        <f>'пр.4 вед.стр.'!E187</f>
        <v>7Н 0 02 S3Б01 </v>
      </c>
      <c r="E342" s="183" t="str">
        <f>'пр.4 вед.стр.'!F187</f>
        <v>244</v>
      </c>
      <c r="F342" s="21">
        <f>'пр.4 вед.стр.'!G187</f>
        <v>16</v>
      </c>
      <c r="K342" s="92"/>
      <c r="L342" s="92"/>
      <c r="M342" s="92"/>
      <c r="N342" s="92"/>
      <c r="O342" s="92"/>
    </row>
    <row r="343" spans="1:15" s="30" customFormat="1" ht="25.5">
      <c r="A343" s="142" t="str">
        <f>'пр.4 вед.стр.'!A429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43" s="143" t="s">
        <v>67</v>
      </c>
      <c r="C343" s="143" t="s">
        <v>77</v>
      </c>
      <c r="D343" s="181" t="str">
        <f>'пр.4 вед.стр.'!E429</f>
        <v>7Ц 0 00 00000 </v>
      </c>
      <c r="E343" s="163"/>
      <c r="F343" s="145">
        <f>F344</f>
        <v>400</v>
      </c>
      <c r="K343" s="89"/>
      <c r="L343" s="89"/>
      <c r="M343" s="89"/>
      <c r="N343" s="89"/>
      <c r="O343" s="92"/>
    </row>
    <row r="344" spans="1:15" s="30" customFormat="1" ht="25.5">
      <c r="A344" s="28" t="str">
        <f>'пр.4 вед.стр.'!A430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44" s="20" t="s">
        <v>67</v>
      </c>
      <c r="C344" s="20" t="s">
        <v>77</v>
      </c>
      <c r="D344" s="183" t="str">
        <f>'пр.4 вед.стр.'!E430</f>
        <v>7Ц 0 01 00000 </v>
      </c>
      <c r="E344" s="164"/>
      <c r="F344" s="21">
        <f>F345</f>
        <v>400</v>
      </c>
      <c r="K344" s="89"/>
      <c r="L344" s="89"/>
      <c r="M344" s="89"/>
      <c r="N344" s="89"/>
      <c r="O344" s="92"/>
    </row>
    <row r="345" spans="1:15" s="30" customFormat="1" ht="15" customHeight="1">
      <c r="A345" s="28" t="str">
        <f>'пр.4 вед.стр.'!A431</f>
        <v>Частичное возмещение транспортных расходов по доставке муки</v>
      </c>
      <c r="B345" s="20" t="s">
        <v>67</v>
      </c>
      <c r="C345" s="20" t="s">
        <v>77</v>
      </c>
      <c r="D345" s="183" t="str">
        <f>'пр.4 вед.стр.'!E431</f>
        <v>7Ц 0 01 91100 </v>
      </c>
      <c r="E345" s="164"/>
      <c r="F345" s="21">
        <f>F346</f>
        <v>400</v>
      </c>
      <c r="K345" s="89"/>
      <c r="L345" s="89"/>
      <c r="M345" s="89"/>
      <c r="N345" s="89"/>
      <c r="O345" s="92"/>
    </row>
    <row r="346" spans="1:15" s="30" customFormat="1" ht="18" customHeight="1">
      <c r="A346" s="28" t="str">
        <f>'пр.4 вед.стр.'!A432</f>
        <v>Иные бюджетные ассигнования</v>
      </c>
      <c r="B346" s="20" t="s">
        <v>67</v>
      </c>
      <c r="C346" s="20" t="s">
        <v>77</v>
      </c>
      <c r="D346" s="183" t="str">
        <f>'пр.4 вед.стр.'!E432</f>
        <v>7Ц 0 01 91100 </v>
      </c>
      <c r="E346" s="164" t="str">
        <f>'пр.4 вед.стр.'!F432</f>
        <v>800</v>
      </c>
      <c r="F346" s="21">
        <f>F347</f>
        <v>400</v>
      </c>
      <c r="K346" s="89"/>
      <c r="L346" s="89"/>
      <c r="M346" s="89"/>
      <c r="N346" s="89"/>
      <c r="O346" s="92"/>
    </row>
    <row r="347" spans="1:15" s="30" customFormat="1" ht="25.5">
      <c r="A347" s="28" t="str">
        <f>'пр.4 вед.стр.'!A433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47" s="20" t="s">
        <v>67</v>
      </c>
      <c r="C347" s="20" t="s">
        <v>77</v>
      </c>
      <c r="D347" s="183" t="str">
        <f>'пр.4 вед.стр.'!E433</f>
        <v>7Ц 0 01 91100 </v>
      </c>
      <c r="E347" s="164" t="str">
        <f>'пр.4 вед.стр.'!F433</f>
        <v>810</v>
      </c>
      <c r="F347" s="21">
        <f>F348</f>
        <v>400</v>
      </c>
      <c r="K347" s="89"/>
      <c r="L347" s="89"/>
      <c r="M347" s="89"/>
      <c r="N347" s="89"/>
      <c r="O347" s="92"/>
    </row>
    <row r="348" spans="1:15" s="30" customFormat="1" ht="25.5">
      <c r="A348" s="28" t="str">
        <f>'пр.4 вед.стр.'!A434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48" s="20" t="s">
        <v>67</v>
      </c>
      <c r="C348" s="20" t="s">
        <v>77</v>
      </c>
      <c r="D348" s="183" t="str">
        <f>'пр.4 вед.стр.'!E434</f>
        <v>7Ц 0 01 91100 </v>
      </c>
      <c r="E348" s="164" t="str">
        <f>'пр.4 вед.стр.'!F434</f>
        <v>814</v>
      </c>
      <c r="F348" s="21">
        <f>'пр.4 вед.стр.'!G434</f>
        <v>400</v>
      </c>
      <c r="K348" s="89"/>
      <c r="L348" s="89"/>
      <c r="M348" s="89"/>
      <c r="N348" s="89"/>
      <c r="O348" s="92"/>
    </row>
    <row r="349" spans="1:15" s="30" customFormat="1" ht="12.75">
      <c r="A349" s="14" t="s">
        <v>147</v>
      </c>
      <c r="B349" s="38" t="s">
        <v>71</v>
      </c>
      <c r="C349" s="38" t="s">
        <v>35</v>
      </c>
      <c r="D349" s="188"/>
      <c r="E349" s="168"/>
      <c r="F349" s="34">
        <f>F350+F374+F431</f>
        <v>119598.7</v>
      </c>
      <c r="K349" s="92"/>
      <c r="L349" s="92"/>
      <c r="M349" s="92"/>
      <c r="N349" s="92"/>
      <c r="O349" s="92"/>
    </row>
    <row r="350" spans="1:15" s="26" customFormat="1" ht="12.75">
      <c r="A350" s="9" t="s">
        <v>146</v>
      </c>
      <c r="B350" s="38" t="s">
        <v>71</v>
      </c>
      <c r="C350" s="38" t="s">
        <v>65</v>
      </c>
      <c r="D350" s="183"/>
      <c r="E350" s="164"/>
      <c r="F350" s="34">
        <f>F351+F362</f>
        <v>20420.8</v>
      </c>
      <c r="K350" s="89"/>
      <c r="L350" s="89"/>
      <c r="M350" s="89"/>
      <c r="N350" s="89"/>
      <c r="O350" s="89"/>
    </row>
    <row r="351" spans="1:15" s="30" customFormat="1" ht="14.25" customHeight="1">
      <c r="A351" s="16" t="s">
        <v>549</v>
      </c>
      <c r="B351" s="19" t="s">
        <v>71</v>
      </c>
      <c r="C351" s="19" t="s">
        <v>65</v>
      </c>
      <c r="D351" s="183" t="s">
        <v>550</v>
      </c>
      <c r="E351" s="164"/>
      <c r="F351" s="21">
        <f aca="true" t="shared" si="1" ref="F351:F360">F352</f>
        <v>9013.8</v>
      </c>
      <c r="K351" s="89"/>
      <c r="L351" s="89"/>
      <c r="M351" s="89"/>
      <c r="N351" s="89"/>
      <c r="O351" s="92"/>
    </row>
    <row r="352" spans="1:15" s="30" customFormat="1" ht="30.75" customHeight="1">
      <c r="A352" s="142" t="str">
        <f>'пр.4 вед.стр.'!A1214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352" s="147" t="s">
        <v>71</v>
      </c>
      <c r="C352" s="147" t="s">
        <v>65</v>
      </c>
      <c r="D352" s="181" t="str">
        <f>'пр.4 вед.стр.'!E1214</f>
        <v>7Г 0 00 00000 </v>
      </c>
      <c r="E352" s="163"/>
      <c r="F352" s="145">
        <f t="shared" si="1"/>
        <v>9013.8</v>
      </c>
      <c r="K352" s="89"/>
      <c r="L352" s="89"/>
      <c r="M352" s="89"/>
      <c r="N352" s="89"/>
      <c r="O352" s="92"/>
    </row>
    <row r="353" spans="1:15" s="30" customFormat="1" ht="18" customHeight="1">
      <c r="A353" s="28" t="str">
        <f>'пр.4 вед.стр.'!A1215</f>
        <v>Основное мероприятие "Оптимизация системы расселения в Сусуманском городском округе"</v>
      </c>
      <c r="B353" s="19" t="s">
        <v>71</v>
      </c>
      <c r="C353" s="19" t="s">
        <v>65</v>
      </c>
      <c r="D353" s="183" t="str">
        <f>'пр.4 вед.стр.'!E1215</f>
        <v>7Г 0 01 00000 </v>
      </c>
      <c r="E353" s="164"/>
      <c r="F353" s="21">
        <f>F354+F358</f>
        <v>9013.8</v>
      </c>
      <c r="K353" s="89"/>
      <c r="L353" s="89"/>
      <c r="M353" s="89"/>
      <c r="N353" s="89"/>
      <c r="O353" s="92"/>
    </row>
    <row r="354" spans="1:15" s="205" customFormat="1" ht="18" customHeight="1">
      <c r="A354" s="28" t="str">
        <f>'пр.4 вед.стр.'!A1216</f>
        <v>Осуществление мероприятий по переселению граждан из ветхого и аварийного жилищного фонда </v>
      </c>
      <c r="B354" s="19" t="s">
        <v>71</v>
      </c>
      <c r="C354" s="19" t="s">
        <v>65</v>
      </c>
      <c r="D354" s="183" t="str">
        <f>'пр.4 вед.стр.'!E1216</f>
        <v>7Г 0 01 61000</v>
      </c>
      <c r="E354" s="164"/>
      <c r="F354" s="70">
        <f t="shared" si="1"/>
        <v>1912.4</v>
      </c>
      <c r="K354" s="89"/>
      <c r="L354" s="89"/>
      <c r="M354" s="89"/>
      <c r="N354" s="89"/>
      <c r="O354" s="92"/>
    </row>
    <row r="355" spans="1:15" s="205" customFormat="1" ht="18" customHeight="1">
      <c r="A355" s="28" t="str">
        <f>'пр.4 вед.стр.'!A1217</f>
        <v>Закупка товаров, работ и услуг для обеспечения государственных (муниципальных) нужд</v>
      </c>
      <c r="B355" s="19" t="s">
        <v>71</v>
      </c>
      <c r="C355" s="19" t="s">
        <v>65</v>
      </c>
      <c r="D355" s="183" t="str">
        <f>'пр.4 вед.стр.'!E1217</f>
        <v>7Г 0 01 61000</v>
      </c>
      <c r="E355" s="230">
        <v>200</v>
      </c>
      <c r="F355" s="70">
        <f t="shared" si="1"/>
        <v>1912.4</v>
      </c>
      <c r="K355" s="89"/>
      <c r="L355" s="89"/>
      <c r="M355" s="89"/>
      <c r="N355" s="89"/>
      <c r="O355" s="92"/>
    </row>
    <row r="356" spans="1:15" s="205" customFormat="1" ht="18" customHeight="1">
      <c r="A356" s="28" t="str">
        <f>'пр.4 вед.стр.'!A1218</f>
        <v>Иные закупки товаров, работ и услуг для обеспечения государственных (муниципальных) нужд</v>
      </c>
      <c r="B356" s="19" t="s">
        <v>71</v>
      </c>
      <c r="C356" s="19" t="s">
        <v>65</v>
      </c>
      <c r="D356" s="183" t="str">
        <f>'пр.4 вед.стр.'!E1218</f>
        <v>7Г 0 01 61000</v>
      </c>
      <c r="E356" s="230">
        <v>240</v>
      </c>
      <c r="F356" s="70">
        <f t="shared" si="1"/>
        <v>1912.4</v>
      </c>
      <c r="K356" s="89"/>
      <c r="L356" s="89"/>
      <c r="M356" s="89"/>
      <c r="N356" s="89"/>
      <c r="O356" s="92"/>
    </row>
    <row r="357" spans="1:15" s="205" customFormat="1" ht="18" customHeight="1">
      <c r="A357" s="28" t="str">
        <f>'пр.4 вед.стр.'!A1219</f>
        <v>Прочая закупка товаров, работ и услуг </v>
      </c>
      <c r="B357" s="19" t="s">
        <v>71</v>
      </c>
      <c r="C357" s="19" t="s">
        <v>65</v>
      </c>
      <c r="D357" s="183" t="str">
        <f>'пр.4 вед.стр.'!E1219</f>
        <v>7Г 0 01 61000</v>
      </c>
      <c r="E357" s="230">
        <v>244</v>
      </c>
      <c r="F357" s="70">
        <f>'пр.4 вед.стр.'!G1218</f>
        <v>1912.4</v>
      </c>
      <c r="K357" s="89"/>
      <c r="L357" s="89"/>
      <c r="M357" s="89"/>
      <c r="N357" s="89"/>
      <c r="O357" s="92"/>
    </row>
    <row r="358" spans="1:15" s="30" customFormat="1" ht="21" customHeight="1">
      <c r="A358" s="28" t="str">
        <f>'пр.4 вед.стр.'!A1220</f>
        <v>Оптимизация жилищного фонда в виде расселения </v>
      </c>
      <c r="B358" s="19" t="s">
        <v>71</v>
      </c>
      <c r="C358" s="19" t="s">
        <v>65</v>
      </c>
      <c r="D358" s="183" t="str">
        <f>'пр.4 вед.стр.'!E1220</f>
        <v>7Г 0 01 96610 </v>
      </c>
      <c r="E358" s="164"/>
      <c r="F358" s="70">
        <f t="shared" si="1"/>
        <v>7101.4</v>
      </c>
      <c r="K358" s="89"/>
      <c r="L358" s="89"/>
      <c r="M358" s="89"/>
      <c r="N358" s="89"/>
      <c r="O358" s="92"/>
    </row>
    <row r="359" spans="1:15" s="30" customFormat="1" ht="18" customHeight="1">
      <c r="A359" s="28" t="str">
        <f>'пр.4 вед.стр.'!A1221</f>
        <v>Закупка товаров, работ и услуг для обеспечения государственных (муниципальных) нужд</v>
      </c>
      <c r="B359" s="19" t="s">
        <v>71</v>
      </c>
      <c r="C359" s="19" t="s">
        <v>65</v>
      </c>
      <c r="D359" s="183" t="str">
        <f>'пр.4 вед.стр.'!E1221</f>
        <v>7Г 0 01 96610 </v>
      </c>
      <c r="E359" s="164" t="str">
        <f>'пр.4 вед.стр.'!F1221</f>
        <v>200</v>
      </c>
      <c r="F359" s="70">
        <f t="shared" si="1"/>
        <v>7101.4</v>
      </c>
      <c r="K359" s="89"/>
      <c r="L359" s="89"/>
      <c r="M359" s="89"/>
      <c r="N359" s="89"/>
      <c r="O359" s="92"/>
    </row>
    <row r="360" spans="1:15" s="30" customFormat="1" ht="18" customHeight="1">
      <c r="A360" s="28" t="str">
        <f>'пр.4 вед.стр.'!A1222</f>
        <v>Иные закупки товаров, работ и услуг для обеспечения государственных (муниципальных) нужд</v>
      </c>
      <c r="B360" s="19" t="s">
        <v>71</v>
      </c>
      <c r="C360" s="19" t="s">
        <v>65</v>
      </c>
      <c r="D360" s="183" t="str">
        <f>'пр.4 вед.стр.'!E1222</f>
        <v>7Г 0 01 96610 </v>
      </c>
      <c r="E360" s="164" t="str">
        <f>'пр.4 вед.стр.'!F1222</f>
        <v>240</v>
      </c>
      <c r="F360" s="70">
        <f t="shared" si="1"/>
        <v>7101.4</v>
      </c>
      <c r="K360" s="89"/>
      <c r="L360" s="89"/>
      <c r="M360" s="89"/>
      <c r="N360" s="89"/>
      <c r="O360" s="92"/>
    </row>
    <row r="361" spans="1:15" s="30" customFormat="1" ht="18" customHeight="1">
      <c r="A361" s="28" t="str">
        <f>'пр.4 вед.стр.'!A1223</f>
        <v>Прочая закупка товаров, работ и услуг </v>
      </c>
      <c r="B361" s="19" t="s">
        <v>71</v>
      </c>
      <c r="C361" s="19" t="s">
        <v>65</v>
      </c>
      <c r="D361" s="183" t="str">
        <f>'пр.4 вед.стр.'!E1223</f>
        <v>7Г 0 01 96610 </v>
      </c>
      <c r="E361" s="164" t="str">
        <f>'пр.4 вед.стр.'!F1223</f>
        <v>244</v>
      </c>
      <c r="F361" s="70">
        <f>'пр.4 вед.стр.'!G1223</f>
        <v>7101.4</v>
      </c>
      <c r="K361" s="89"/>
      <c r="L361" s="89"/>
      <c r="M361" s="89"/>
      <c r="N361" s="89"/>
      <c r="O361" s="92"/>
    </row>
    <row r="362" spans="1:15" s="30" customFormat="1" ht="17.25" customHeight="1">
      <c r="A362" s="31" t="s">
        <v>197</v>
      </c>
      <c r="B362" s="19" t="s">
        <v>71</v>
      </c>
      <c r="C362" s="19" t="s">
        <v>65</v>
      </c>
      <c r="D362" s="164" t="s">
        <v>555</v>
      </c>
      <c r="E362" s="164"/>
      <c r="F362" s="21">
        <f>F363+F367</f>
        <v>11407</v>
      </c>
      <c r="K362" s="89"/>
      <c r="L362" s="89"/>
      <c r="M362" s="89"/>
      <c r="N362" s="89"/>
      <c r="O362" s="92"/>
    </row>
    <row r="363" spans="1:15" s="30" customFormat="1" ht="12" customHeight="1">
      <c r="A363" s="16" t="s">
        <v>232</v>
      </c>
      <c r="B363" s="37" t="s">
        <v>71</v>
      </c>
      <c r="C363" s="37" t="s">
        <v>65</v>
      </c>
      <c r="D363" s="164" t="s">
        <v>556</v>
      </c>
      <c r="E363" s="164"/>
      <c r="F363" s="21">
        <f>F364</f>
        <v>5913.2</v>
      </c>
      <c r="K363" s="89"/>
      <c r="L363" s="89"/>
      <c r="M363" s="89"/>
      <c r="N363" s="89"/>
      <c r="O363" s="92"/>
    </row>
    <row r="364" spans="1:15" s="30" customFormat="1" ht="17.25" customHeight="1">
      <c r="A364" s="16" t="s">
        <v>401</v>
      </c>
      <c r="B364" s="37" t="s">
        <v>71</v>
      </c>
      <c r="C364" s="37" t="s">
        <v>65</v>
      </c>
      <c r="D364" s="164" t="s">
        <v>556</v>
      </c>
      <c r="E364" s="164" t="s">
        <v>100</v>
      </c>
      <c r="F364" s="21">
        <f>F365</f>
        <v>5913.2</v>
      </c>
      <c r="K364" s="89"/>
      <c r="L364" s="89"/>
      <c r="M364" s="89"/>
      <c r="N364" s="89"/>
      <c r="O364" s="92"/>
    </row>
    <row r="365" spans="1:15" s="30" customFormat="1" ht="15" customHeight="1">
      <c r="A365" s="16" t="s">
        <v>732</v>
      </c>
      <c r="B365" s="37" t="s">
        <v>71</v>
      </c>
      <c r="C365" s="37" t="s">
        <v>65</v>
      </c>
      <c r="D365" s="164" t="s">
        <v>556</v>
      </c>
      <c r="E365" s="164" t="s">
        <v>96</v>
      </c>
      <c r="F365" s="21">
        <f>F366</f>
        <v>5913.2</v>
      </c>
      <c r="K365" s="89"/>
      <c r="L365" s="89"/>
      <c r="M365" s="89"/>
      <c r="N365" s="89"/>
      <c r="O365" s="92"/>
    </row>
    <row r="366" spans="1:15" s="30" customFormat="1" ht="16.5" customHeight="1">
      <c r="A366" s="16" t="s">
        <v>674</v>
      </c>
      <c r="B366" s="37" t="s">
        <v>71</v>
      </c>
      <c r="C366" s="37" t="s">
        <v>65</v>
      </c>
      <c r="D366" s="164" t="s">
        <v>556</v>
      </c>
      <c r="E366" s="164" t="s">
        <v>97</v>
      </c>
      <c r="F366" s="21">
        <f>'пр.4 вед.стр.'!G1228+'пр.4 вед.стр.'!G194+'пр.4 вед.стр.'!G441</f>
        <v>5913.2</v>
      </c>
      <c r="K366" s="89"/>
      <c r="L366" s="89"/>
      <c r="M366" s="89"/>
      <c r="N366" s="89"/>
      <c r="O366" s="92"/>
    </row>
    <row r="367" spans="1:15" s="30" customFormat="1" ht="16.5" customHeight="1">
      <c r="A367" s="16" t="s">
        <v>236</v>
      </c>
      <c r="B367" s="37" t="s">
        <v>71</v>
      </c>
      <c r="C367" s="37" t="s">
        <v>65</v>
      </c>
      <c r="D367" s="164" t="s">
        <v>631</v>
      </c>
      <c r="E367" s="164"/>
      <c r="F367" s="21">
        <f>F368+F371</f>
        <v>5493.8</v>
      </c>
      <c r="K367" s="89"/>
      <c r="L367" s="89"/>
      <c r="M367" s="89"/>
      <c r="N367" s="89"/>
      <c r="O367" s="92"/>
    </row>
    <row r="368" spans="1:15" s="30" customFormat="1" ht="21" customHeight="1">
      <c r="A368" s="16" t="s">
        <v>401</v>
      </c>
      <c r="B368" s="37" t="s">
        <v>71</v>
      </c>
      <c r="C368" s="37" t="s">
        <v>65</v>
      </c>
      <c r="D368" s="164" t="s">
        <v>631</v>
      </c>
      <c r="E368" s="164" t="s">
        <v>100</v>
      </c>
      <c r="F368" s="21">
        <f>F369</f>
        <v>2139.8</v>
      </c>
      <c r="K368" s="89"/>
      <c r="L368" s="89"/>
      <c r="M368" s="89"/>
      <c r="N368" s="89"/>
      <c r="O368" s="92"/>
    </row>
    <row r="369" spans="1:15" s="30" customFormat="1" ht="16.5" customHeight="1">
      <c r="A369" s="16" t="s">
        <v>732</v>
      </c>
      <c r="B369" s="37" t="s">
        <v>71</v>
      </c>
      <c r="C369" s="37" t="s">
        <v>65</v>
      </c>
      <c r="D369" s="164" t="s">
        <v>631</v>
      </c>
      <c r="E369" s="164" t="s">
        <v>96</v>
      </c>
      <c r="F369" s="21">
        <f>F370</f>
        <v>2139.8</v>
      </c>
      <c r="K369" s="89"/>
      <c r="L369" s="89"/>
      <c r="M369" s="89"/>
      <c r="N369" s="89"/>
      <c r="O369" s="92"/>
    </row>
    <row r="370" spans="1:15" s="30" customFormat="1" ht="15.75" customHeight="1">
      <c r="A370" s="16" t="s">
        <v>674</v>
      </c>
      <c r="B370" s="37" t="s">
        <v>71</v>
      </c>
      <c r="C370" s="37" t="s">
        <v>65</v>
      </c>
      <c r="D370" s="164" t="s">
        <v>631</v>
      </c>
      <c r="E370" s="164" t="s">
        <v>97</v>
      </c>
      <c r="F370" s="21">
        <f>'пр.4 вед.стр.'!G1232</f>
        <v>2139.8</v>
      </c>
      <c r="K370" s="89"/>
      <c r="L370" s="89"/>
      <c r="M370" s="89"/>
      <c r="N370" s="89"/>
      <c r="O370" s="92"/>
    </row>
    <row r="371" spans="1:15" s="30" customFormat="1" ht="18" customHeight="1">
      <c r="A371" s="16" t="s">
        <v>124</v>
      </c>
      <c r="B371" s="37" t="s">
        <v>71</v>
      </c>
      <c r="C371" s="37" t="s">
        <v>65</v>
      </c>
      <c r="D371" s="164" t="s">
        <v>631</v>
      </c>
      <c r="E371" s="164" t="s">
        <v>125</v>
      </c>
      <c r="F371" s="21">
        <f>F372</f>
        <v>3354</v>
      </c>
      <c r="K371" s="89"/>
      <c r="L371" s="89"/>
      <c r="M371" s="89"/>
      <c r="N371" s="89"/>
      <c r="O371" s="92"/>
    </row>
    <row r="372" spans="1:15" s="30" customFormat="1" ht="18" customHeight="1">
      <c r="A372" s="16" t="s">
        <v>127</v>
      </c>
      <c r="B372" s="37" t="s">
        <v>71</v>
      </c>
      <c r="C372" s="37" t="s">
        <v>65</v>
      </c>
      <c r="D372" s="164" t="s">
        <v>631</v>
      </c>
      <c r="E372" s="164" t="s">
        <v>128</v>
      </c>
      <c r="F372" s="21">
        <f>F373</f>
        <v>3354</v>
      </c>
      <c r="K372" s="89"/>
      <c r="L372" s="89"/>
      <c r="M372" s="89"/>
      <c r="N372" s="89"/>
      <c r="O372" s="92"/>
    </row>
    <row r="373" spans="1:15" s="30" customFormat="1" ht="16.5" customHeight="1">
      <c r="A373" s="16" t="s">
        <v>129</v>
      </c>
      <c r="B373" s="37" t="s">
        <v>71</v>
      </c>
      <c r="C373" s="37" t="s">
        <v>65</v>
      </c>
      <c r="D373" s="164" t="s">
        <v>631</v>
      </c>
      <c r="E373" s="164" t="s">
        <v>130</v>
      </c>
      <c r="F373" s="21">
        <f>'пр.4 вед.стр.'!G1235</f>
        <v>3354</v>
      </c>
      <c r="K373" s="89"/>
      <c r="L373" s="89"/>
      <c r="M373" s="89"/>
      <c r="N373" s="89"/>
      <c r="O373" s="92"/>
    </row>
    <row r="374" spans="1:15" s="30" customFormat="1" ht="17.25" customHeight="1">
      <c r="A374" s="15" t="s">
        <v>199</v>
      </c>
      <c r="B374" s="38" t="s">
        <v>71</v>
      </c>
      <c r="C374" s="38" t="s">
        <v>66</v>
      </c>
      <c r="D374" s="186"/>
      <c r="E374" s="168"/>
      <c r="F374" s="34">
        <f>F375+F422</f>
        <v>86242.09999999999</v>
      </c>
      <c r="K374" s="89"/>
      <c r="L374" s="89"/>
      <c r="M374" s="89"/>
      <c r="N374" s="89"/>
      <c r="O374" s="92"/>
    </row>
    <row r="375" spans="1:15" s="30" customFormat="1" ht="18" customHeight="1">
      <c r="A375" s="16" t="s">
        <v>549</v>
      </c>
      <c r="B375" s="19" t="s">
        <v>71</v>
      </c>
      <c r="C375" s="19" t="s">
        <v>66</v>
      </c>
      <c r="D375" s="183" t="s">
        <v>623</v>
      </c>
      <c r="E375" s="164"/>
      <c r="F375" s="21">
        <f>F376+F399+F416</f>
        <v>80271.2</v>
      </c>
      <c r="K375" s="89"/>
      <c r="L375" s="89"/>
      <c r="M375" s="89"/>
      <c r="N375" s="89"/>
      <c r="O375" s="92"/>
    </row>
    <row r="376" spans="1:15" s="30" customFormat="1" ht="27" customHeight="1">
      <c r="A376" s="146" t="str">
        <f>'пр.4 вед.стр.'!A1238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376" s="147" t="s">
        <v>71</v>
      </c>
      <c r="C376" s="147" t="s">
        <v>66</v>
      </c>
      <c r="D376" s="181" t="str">
        <f>'пр.4 вед.стр.'!E1238</f>
        <v>7Я 0 00 00000</v>
      </c>
      <c r="E376" s="163"/>
      <c r="F376" s="145">
        <f>F377+F390</f>
        <v>51371.1</v>
      </c>
      <c r="K376" s="89"/>
      <c r="L376" s="89"/>
      <c r="M376" s="89"/>
      <c r="N376" s="89"/>
      <c r="O376" s="92"/>
    </row>
    <row r="377" spans="1:6" ht="34.5" customHeight="1">
      <c r="A377" s="31" t="str">
        <f>'пр.4 вед.стр.'!A1239</f>
        <v>Основное мероприятие "Содействие в организации бесперебойной работы в сфере предоставления услуг жилищно- коммунального хозяйства в отопительный период"</v>
      </c>
      <c r="B377" s="19" t="s">
        <v>71</v>
      </c>
      <c r="C377" s="19" t="s">
        <v>66</v>
      </c>
      <c r="D377" s="183" t="str">
        <f>'пр.4 вед.стр.'!E1239</f>
        <v>7Я 0 01 00000</v>
      </c>
      <c r="E377" s="164"/>
      <c r="F377" s="21">
        <f>F378+F382+F386</f>
        <v>3051.1</v>
      </c>
    </row>
    <row r="378" spans="1:6" ht="27.75" customHeight="1">
      <c r="A378" s="16" t="str">
        <f>'пр.4 вед.стр.'!A1240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378" s="19" t="s">
        <v>71</v>
      </c>
      <c r="C378" s="19" t="s">
        <v>66</v>
      </c>
      <c r="D378" s="183" t="str">
        <f>'пр.4 вед.стр.'!E1240</f>
        <v>7Я 0 01 98700</v>
      </c>
      <c r="E378" s="164"/>
      <c r="F378" s="21">
        <f>F379</f>
        <v>2531.1</v>
      </c>
    </row>
    <row r="379" spans="1:6" ht="15" customHeight="1">
      <c r="A379" s="16" t="str">
        <f>'пр.4 вед.стр.'!A1241</f>
        <v>Закупка товаров, работ и услуг для обеспечения государственных (муниципальных) нужд</v>
      </c>
      <c r="B379" s="19" t="s">
        <v>71</v>
      </c>
      <c r="C379" s="19" t="s">
        <v>66</v>
      </c>
      <c r="D379" s="183" t="str">
        <f>'пр.4 вед.стр.'!E1241</f>
        <v>7Я 0 01 98700</v>
      </c>
      <c r="E379" s="164" t="s">
        <v>100</v>
      </c>
      <c r="F379" s="21">
        <f>F380</f>
        <v>2531.1</v>
      </c>
    </row>
    <row r="380" spans="1:6" ht="16.5" customHeight="1">
      <c r="A380" s="16" t="str">
        <f>'пр.4 вед.стр.'!A1242</f>
        <v>Иные закупки товаров, работ и услуг для обеспечения государственных (муниципальных) нужд</v>
      </c>
      <c r="B380" s="19" t="s">
        <v>71</v>
      </c>
      <c r="C380" s="19" t="s">
        <v>66</v>
      </c>
      <c r="D380" s="183" t="str">
        <f>'пр.4 вед.стр.'!E1242</f>
        <v>7Я 0 01 98700</v>
      </c>
      <c r="E380" s="164" t="s">
        <v>96</v>
      </c>
      <c r="F380" s="21">
        <f>F381</f>
        <v>2531.1</v>
      </c>
    </row>
    <row r="381" spans="1:6" ht="18" customHeight="1">
      <c r="A381" s="16" t="str">
        <f>'пр.4 вед.стр.'!A1243</f>
        <v>Прочая закупка товаров, работ и услуг </v>
      </c>
      <c r="B381" s="19" t="s">
        <v>71</v>
      </c>
      <c r="C381" s="19" t="s">
        <v>66</v>
      </c>
      <c r="D381" s="183" t="str">
        <f>'пр.4 вед.стр.'!E1243</f>
        <v>7Я 0 01 98700</v>
      </c>
      <c r="E381" s="164" t="s">
        <v>97</v>
      </c>
      <c r="F381" s="21">
        <f>'пр.4 вед.стр.'!G1243</f>
        <v>2531.1</v>
      </c>
    </row>
    <row r="382" spans="1:6" ht="18" customHeight="1">
      <c r="A382" s="16" t="str">
        <f>'пр.4 вед.стр.'!A1244</f>
        <v>Частичное возмещение недополученных доходов по оказанию жилищно- коммунальных услуг населению</v>
      </c>
      <c r="B382" s="19" t="s">
        <v>71</v>
      </c>
      <c r="C382" s="19" t="s">
        <v>66</v>
      </c>
      <c r="D382" s="183" t="str">
        <f>'пр.4 вед.стр.'!E1244</f>
        <v>7Я 0 01 98710</v>
      </c>
      <c r="E382" s="164"/>
      <c r="F382" s="21">
        <f>F383</f>
        <v>170</v>
      </c>
    </row>
    <row r="383" spans="1:6" ht="18" customHeight="1">
      <c r="A383" s="16" t="str">
        <f>'пр.4 вед.стр.'!A1245</f>
        <v>Иные бюджетные ассигнования</v>
      </c>
      <c r="B383" s="19" t="s">
        <v>71</v>
      </c>
      <c r="C383" s="19" t="s">
        <v>66</v>
      </c>
      <c r="D383" s="183" t="str">
        <f>'пр.4 вед.стр.'!E1245</f>
        <v>7Я 0 01 98710</v>
      </c>
      <c r="E383" s="164" t="s">
        <v>125</v>
      </c>
      <c r="F383" s="21">
        <f>F384</f>
        <v>170</v>
      </c>
    </row>
    <row r="384" spans="1:6" ht="27" customHeight="1">
      <c r="A384" s="16" t="str">
        <f>'пр.4 вед.стр.'!A1246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84" s="19" t="s">
        <v>71</v>
      </c>
      <c r="C384" s="19" t="s">
        <v>66</v>
      </c>
      <c r="D384" s="183" t="str">
        <f>'пр.4 вед.стр.'!E1246</f>
        <v>7Я 0 01 98710</v>
      </c>
      <c r="E384" s="164" t="s">
        <v>126</v>
      </c>
      <c r="F384" s="21">
        <f>F385</f>
        <v>170</v>
      </c>
    </row>
    <row r="385" spans="1:6" ht="30" customHeight="1">
      <c r="A385" s="16" t="str">
        <f>'пр.4 вед.стр.'!A1247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85" s="19" t="s">
        <v>71</v>
      </c>
      <c r="C385" s="19" t="s">
        <v>66</v>
      </c>
      <c r="D385" s="183" t="str">
        <f>'пр.4 вед.стр.'!E1247</f>
        <v>7Я 0 01 98710</v>
      </c>
      <c r="E385" s="164" t="s">
        <v>399</v>
      </c>
      <c r="F385" s="21">
        <f>'пр.4 вед.стр.'!G1247</f>
        <v>170</v>
      </c>
    </row>
    <row r="386" spans="1:6" ht="25.5">
      <c r="A386" s="16" t="str">
        <f>'пр.4 вед.стр.'!A1248</f>
        <v>Частичное возмещение недополученных доходов по оказанию жилищно- коммунальных услуг населению</v>
      </c>
      <c r="B386" s="19" t="s">
        <v>71</v>
      </c>
      <c r="C386" s="19" t="s">
        <v>66</v>
      </c>
      <c r="D386" s="183" t="str">
        <f>'пр.4 вед.стр.'!E1248</f>
        <v>7Я 0 01 98730</v>
      </c>
      <c r="E386" s="164"/>
      <c r="F386" s="21">
        <f>F387</f>
        <v>350</v>
      </c>
    </row>
    <row r="387" spans="1:6" ht="12.75">
      <c r="A387" s="16" t="str">
        <f>'пр.4 вед.стр.'!A1249</f>
        <v>Иные бюджетные ассигнования</v>
      </c>
      <c r="B387" s="19" t="s">
        <v>71</v>
      </c>
      <c r="C387" s="19" t="s">
        <v>66</v>
      </c>
      <c r="D387" s="183" t="str">
        <f>'пр.4 вед.стр.'!E1249</f>
        <v>7Я 0 01 98730</v>
      </c>
      <c r="E387" s="164" t="s">
        <v>125</v>
      </c>
      <c r="F387" s="21">
        <f>F388</f>
        <v>350</v>
      </c>
    </row>
    <row r="388" spans="1:6" ht="30" customHeight="1">
      <c r="A388" s="16" t="str">
        <f>'пр.4 вед.стр.'!A1250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88" s="19" t="s">
        <v>71</v>
      </c>
      <c r="C388" s="19" t="s">
        <v>66</v>
      </c>
      <c r="D388" s="183" t="str">
        <f>'пр.4 вед.стр.'!E1250</f>
        <v>7Я 0 01 98730</v>
      </c>
      <c r="E388" s="164" t="s">
        <v>126</v>
      </c>
      <c r="F388" s="21">
        <f>F389</f>
        <v>350</v>
      </c>
    </row>
    <row r="389" spans="1:6" ht="30" customHeight="1">
      <c r="A389" s="16" t="str">
        <f>'пр.4 вед.стр.'!A1251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89" s="19" t="s">
        <v>71</v>
      </c>
      <c r="C389" s="19" t="s">
        <v>66</v>
      </c>
      <c r="D389" s="183" t="str">
        <f>'пр.4 вед.стр.'!E1251</f>
        <v>7Я 0 01 98730</v>
      </c>
      <c r="E389" s="164" t="s">
        <v>399</v>
      </c>
      <c r="F389" s="21">
        <f>'пр.4 вед.стр.'!G1251</f>
        <v>350</v>
      </c>
    </row>
    <row r="390" spans="1:6" ht="30" customHeight="1">
      <c r="A390" s="16" t="str">
        <f>'пр.4 вед.стр.'!A1252</f>
        <v>Основное мероприятие "Субсидии муниципальным образованиям на оказание финансовой поддержки в обеспечении  организации тепло-, водоснабжения "</v>
      </c>
      <c r="B390" s="19" t="s">
        <v>71</v>
      </c>
      <c r="C390" s="19" t="s">
        <v>66</v>
      </c>
      <c r="D390" s="183" t="str">
        <f>'пр.4 вед.стр.'!E1252</f>
        <v>7Я 0 02 00000</v>
      </c>
      <c r="E390" s="164"/>
      <c r="F390" s="21">
        <f>F391+F395</f>
        <v>48320</v>
      </c>
    </row>
    <row r="391" spans="1:6" ht="30" customHeight="1">
      <c r="A391" s="16" t="str">
        <f>'пр.4 вед.стр.'!A1253</f>
        <v>Субсидии муниципальным образованиям на оказание финансовой поддержки в обеспечении  организации тепло-, водоснабжения  (поставка и перевозка угля)</v>
      </c>
      <c r="B391" s="19" t="s">
        <v>71</v>
      </c>
      <c r="C391" s="19" t="s">
        <v>66</v>
      </c>
      <c r="D391" s="183" t="str">
        <f>'пр.4 вед.стр.'!E1253</f>
        <v>7Я 0 02 61090</v>
      </c>
      <c r="E391" s="164"/>
      <c r="F391" s="21">
        <f>F392</f>
        <v>48300</v>
      </c>
    </row>
    <row r="392" spans="1:6" ht="12.75">
      <c r="A392" s="16" t="str">
        <f>'пр.4 вед.стр.'!A1254</f>
        <v>Иные бюджетные ассигнования</v>
      </c>
      <c r="B392" s="19" t="s">
        <v>71</v>
      </c>
      <c r="C392" s="19" t="s">
        <v>66</v>
      </c>
      <c r="D392" s="183" t="str">
        <f>'пр.4 вед.стр.'!E1254</f>
        <v>7Я 0 02 61090</v>
      </c>
      <c r="E392" s="164" t="s">
        <v>125</v>
      </c>
      <c r="F392" s="21">
        <f>F393</f>
        <v>48300</v>
      </c>
    </row>
    <row r="393" spans="1:6" ht="30" customHeight="1">
      <c r="A393" s="16" t="str">
        <f>'пр.4 вед.стр.'!A1255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3" s="19" t="s">
        <v>71</v>
      </c>
      <c r="C393" s="19" t="s">
        <v>66</v>
      </c>
      <c r="D393" s="183" t="str">
        <f>'пр.4 вед.стр.'!E1255</f>
        <v>7Я 0 02 61090</v>
      </c>
      <c r="E393" s="164" t="s">
        <v>126</v>
      </c>
      <c r="F393" s="21">
        <f>F394</f>
        <v>48300</v>
      </c>
    </row>
    <row r="394" spans="1:6" ht="30" customHeight="1">
      <c r="A394" s="16" t="str">
        <f>'пр.4 вед.стр.'!A1256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4" s="19" t="s">
        <v>71</v>
      </c>
      <c r="C394" s="19" t="s">
        <v>66</v>
      </c>
      <c r="D394" s="183" t="str">
        <f>'пр.4 вед.стр.'!E1256</f>
        <v>7Я 0 02 61090</v>
      </c>
      <c r="E394" s="164" t="s">
        <v>399</v>
      </c>
      <c r="F394" s="21">
        <f>'пр.4 вед.стр.'!G1256</f>
        <v>48300</v>
      </c>
    </row>
    <row r="395" spans="1:6" ht="30" customHeight="1">
      <c r="A395" s="16" t="str">
        <f>'пр.4 вед.стр.'!A1257</f>
        <v>Субсидии муниципальным образованиям на оказание финансовой поддержки в обеспечении  организации тепло-, водоснабжения  (поставка и перевозка угля) за счет средств местного бюджета</v>
      </c>
      <c r="B395" s="19" t="s">
        <v>71</v>
      </c>
      <c r="C395" s="19" t="s">
        <v>66</v>
      </c>
      <c r="D395" s="183" t="str">
        <f>'пр.4 вед.стр.'!E1257</f>
        <v>7Я 0 02 S1090</v>
      </c>
      <c r="E395" s="164"/>
      <c r="F395" s="21">
        <f>F396</f>
        <v>20</v>
      </c>
    </row>
    <row r="396" spans="1:6" ht="12.75">
      <c r="A396" s="16" t="str">
        <f>'пр.4 вед.стр.'!A1258</f>
        <v>Иные бюджетные ассигнования</v>
      </c>
      <c r="B396" s="19" t="s">
        <v>71</v>
      </c>
      <c r="C396" s="19" t="s">
        <v>66</v>
      </c>
      <c r="D396" s="183" t="str">
        <f>'пр.4 вед.стр.'!E1258</f>
        <v>7Я 0 02 S1090</v>
      </c>
      <c r="E396" s="164" t="s">
        <v>125</v>
      </c>
      <c r="F396" s="21">
        <f>F397</f>
        <v>20</v>
      </c>
    </row>
    <row r="397" spans="1:6" ht="30" customHeight="1">
      <c r="A397" s="16" t="str">
        <f>'пр.4 вед.стр.'!A1259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7" s="19" t="s">
        <v>71</v>
      </c>
      <c r="C397" s="19" t="s">
        <v>66</v>
      </c>
      <c r="D397" s="183" t="str">
        <f>'пр.4 вед.стр.'!E1259</f>
        <v>7Я 0 02 S1090</v>
      </c>
      <c r="E397" s="164" t="s">
        <v>126</v>
      </c>
      <c r="F397" s="21">
        <f>F398</f>
        <v>20</v>
      </c>
    </row>
    <row r="398" spans="1:6" ht="30" customHeight="1">
      <c r="A398" s="16" t="str">
        <f>'пр.4 вед.стр.'!A1260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98" s="19" t="s">
        <v>71</v>
      </c>
      <c r="C398" s="19" t="s">
        <v>66</v>
      </c>
      <c r="D398" s="183" t="str">
        <f>'пр.4 вед.стр.'!E1260</f>
        <v>7Я 0 02 S1090</v>
      </c>
      <c r="E398" s="164" t="s">
        <v>399</v>
      </c>
      <c r="F398" s="21">
        <f>'пр.4 вед.стр.'!G1260</f>
        <v>20</v>
      </c>
    </row>
    <row r="399" spans="1:6" ht="27" customHeight="1">
      <c r="A399" s="146" t="str">
        <f>'пр.4 вед.стр.'!A1261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399" s="147" t="s">
        <v>71</v>
      </c>
      <c r="C399" s="147" t="s">
        <v>66</v>
      </c>
      <c r="D399" s="181" t="str">
        <f>'пр.4 вед.стр.'!E1261</f>
        <v>7N 0 00 00000</v>
      </c>
      <c r="E399" s="163"/>
      <c r="F399" s="145">
        <f>F400</f>
        <v>28891.8</v>
      </c>
    </row>
    <row r="400" spans="1:6" ht="27.75" customHeight="1">
      <c r="A400" s="207" t="str">
        <f>'пр.4 вед.стр.'!A1262</f>
        <v>Основное мероприятие "Проведение реконструкции, ремонта или замены оборудования на объектах коммунальной инфраструктуры"</v>
      </c>
      <c r="B400" s="209" t="s">
        <v>71</v>
      </c>
      <c r="C400" s="209" t="s">
        <v>66</v>
      </c>
      <c r="D400" s="184" t="str">
        <f>'пр.4 вед.стр.'!E1262</f>
        <v>7N 0 01 00000</v>
      </c>
      <c r="E400" s="214"/>
      <c r="F400" s="212">
        <f>F401+F406+F411</f>
        <v>28891.8</v>
      </c>
    </row>
    <row r="401" spans="1:6" ht="21.75" customHeight="1">
      <c r="A401" s="207" t="str">
        <f>'пр.4 вед.стр.'!A1263</f>
        <v>Подготовка коммунальной инфраструктуры населенных пунктов к отопительным периодам </v>
      </c>
      <c r="B401" s="209" t="s">
        <v>71</v>
      </c>
      <c r="C401" s="209" t="s">
        <v>66</v>
      </c>
      <c r="D401" s="184" t="str">
        <f>'пр.4 вед.стр.'!E1263</f>
        <v>7N 0 01 62110</v>
      </c>
      <c r="E401" s="219"/>
      <c r="F401" s="212">
        <f>F402</f>
        <v>8594</v>
      </c>
    </row>
    <row r="402" spans="1:6" ht="18" customHeight="1">
      <c r="A402" s="207" t="str">
        <f>'пр.4 вед.стр.'!A1264</f>
        <v>Закупка товаров, работ и услуг для обеспечения государственных (муниципальных) нужд</v>
      </c>
      <c r="B402" s="209" t="s">
        <v>71</v>
      </c>
      <c r="C402" s="209" t="s">
        <v>66</v>
      </c>
      <c r="D402" s="184" t="str">
        <f>'пр.4 вед.стр.'!E1264</f>
        <v>7N 0 01 62110</v>
      </c>
      <c r="E402" s="214" t="str">
        <f>'пр.4 вед.стр.'!F1264</f>
        <v>200</v>
      </c>
      <c r="F402" s="212">
        <f>F403</f>
        <v>8594</v>
      </c>
    </row>
    <row r="403" spans="1:6" ht="18" customHeight="1">
      <c r="A403" s="207" t="str">
        <f>'пр.4 вед.стр.'!A1265</f>
        <v>Иные закупки товаров, работ и услуг для обеспечения государственных (муниципальных) нужд</v>
      </c>
      <c r="B403" s="209" t="s">
        <v>71</v>
      </c>
      <c r="C403" s="209" t="s">
        <v>66</v>
      </c>
      <c r="D403" s="184" t="str">
        <f>'пр.4 вед.стр.'!E1265</f>
        <v>7N 0 01 62110</v>
      </c>
      <c r="E403" s="214" t="str">
        <f>'пр.4 вед.стр.'!F1265</f>
        <v>240</v>
      </c>
      <c r="F403" s="212">
        <f>F404+F405</f>
        <v>8594</v>
      </c>
    </row>
    <row r="404" spans="1:6" ht="27.75" customHeight="1">
      <c r="A404" s="207" t="str">
        <f>'пр.4 вед.стр.'!A1266</f>
        <v>Закупка товаров, работ и услуг в целях капитального ремонта государственного (муниципального) имущества</v>
      </c>
      <c r="B404" s="209" t="s">
        <v>71</v>
      </c>
      <c r="C404" s="209" t="s">
        <v>66</v>
      </c>
      <c r="D404" s="184" t="str">
        <f>'пр.4 вед.стр.'!E1266</f>
        <v>7N 0 01 62110</v>
      </c>
      <c r="E404" s="214" t="str">
        <f>'пр.4 вед.стр.'!F1266</f>
        <v>243</v>
      </c>
      <c r="F404" s="212">
        <f>'пр.4 вед.стр.'!G1266</f>
        <v>2028</v>
      </c>
    </row>
    <row r="405" spans="1:6" ht="18" customHeight="1">
      <c r="A405" s="207" t="str">
        <f>'пр.4 вед.стр.'!A1267</f>
        <v>Прочая закупка товаров, работ и услуг </v>
      </c>
      <c r="B405" s="209" t="s">
        <v>71</v>
      </c>
      <c r="C405" s="209" t="s">
        <v>66</v>
      </c>
      <c r="D405" s="184" t="str">
        <f>'пр.4 вед.стр.'!E1267</f>
        <v>7N 0 01 62110</v>
      </c>
      <c r="E405" s="214" t="str">
        <f>'пр.4 вед.стр.'!F1267</f>
        <v>244</v>
      </c>
      <c r="F405" s="212">
        <f>'пр.4 вед.стр.'!G1267</f>
        <v>6566</v>
      </c>
    </row>
    <row r="406" spans="1:6" ht="26.25" customHeight="1">
      <c r="A406" s="216" t="str">
        <f>'пр.4 вед.стр.'!A1268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406" s="209" t="s">
        <v>71</v>
      </c>
      <c r="C406" s="209" t="s">
        <v>66</v>
      </c>
      <c r="D406" s="184" t="str">
        <f>'пр.4 вед.стр.'!E1268</f>
        <v>7N 0 01  98100</v>
      </c>
      <c r="E406" s="130"/>
      <c r="F406" s="212">
        <f>F407</f>
        <v>20000</v>
      </c>
    </row>
    <row r="407" spans="1:6" ht="15" customHeight="1">
      <c r="A407" s="216" t="str">
        <f>'пр.4 вед.стр.'!A1269</f>
        <v>Закупка товаров, работ и услуг для обеспечения государственных (муниципальных) нужд</v>
      </c>
      <c r="B407" s="209" t="s">
        <v>71</v>
      </c>
      <c r="C407" s="209" t="s">
        <v>66</v>
      </c>
      <c r="D407" s="184" t="str">
        <f>'пр.4 вед.стр.'!E1269</f>
        <v>7N 0 01  98100</v>
      </c>
      <c r="E407" s="208" t="s">
        <v>100</v>
      </c>
      <c r="F407" s="212">
        <f>F408</f>
        <v>20000</v>
      </c>
    </row>
    <row r="408" spans="1:6" ht="15" customHeight="1">
      <c r="A408" s="216" t="str">
        <f>'пр.4 вед.стр.'!A1270</f>
        <v>Иные закупки товаров, работ и услуг для обеспечения государственных (муниципальных) нужд</v>
      </c>
      <c r="B408" s="209" t="s">
        <v>71</v>
      </c>
      <c r="C408" s="209" t="s">
        <v>66</v>
      </c>
      <c r="D408" s="184" t="str">
        <f>'пр.4 вед.стр.'!E1270</f>
        <v>7N 0 01  98100</v>
      </c>
      <c r="E408" s="208" t="s">
        <v>96</v>
      </c>
      <c r="F408" s="212">
        <f>F410+F409</f>
        <v>20000</v>
      </c>
    </row>
    <row r="409" spans="1:6" ht="25.5" customHeight="1">
      <c r="A409" s="216" t="str">
        <f>'пр.4 вед.стр.'!A1271</f>
        <v>Закупка товаров, работ и услуг в целях капитального ремонта государственного (муниципального) имущества</v>
      </c>
      <c r="B409" s="209" t="s">
        <v>71</v>
      </c>
      <c r="C409" s="209" t="s">
        <v>66</v>
      </c>
      <c r="D409" s="184" t="str">
        <f>'пр.4 вед.стр.'!E1271</f>
        <v>7N 0 01  98100</v>
      </c>
      <c r="E409" s="208" t="s">
        <v>700</v>
      </c>
      <c r="F409" s="212">
        <f>'пр.4 вед.стр.'!G1271</f>
        <v>7070</v>
      </c>
    </row>
    <row r="410" spans="1:6" ht="15" customHeight="1">
      <c r="A410" s="216" t="str">
        <f>'пр.4 вед.стр.'!A1272</f>
        <v>Прочая закупка товаров, работ и услуг </v>
      </c>
      <c r="B410" s="209" t="s">
        <v>71</v>
      </c>
      <c r="C410" s="209" t="s">
        <v>66</v>
      </c>
      <c r="D410" s="184" t="str">
        <f>'пр.4 вед.стр.'!E1272</f>
        <v>7N 0 01  98100</v>
      </c>
      <c r="E410" s="208" t="s">
        <v>97</v>
      </c>
      <c r="F410" s="212">
        <f>'пр.4 вед.стр.'!G1272</f>
        <v>12930</v>
      </c>
    </row>
    <row r="411" spans="1:6" ht="30.75" customHeight="1">
      <c r="A411" s="215" t="str">
        <f>'пр.4 вед.стр.'!A1273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411" s="19" t="s">
        <v>71</v>
      </c>
      <c r="C411" s="19" t="s">
        <v>66</v>
      </c>
      <c r="D411" s="183" t="str">
        <f>'пр.4 вед.стр.'!E1273</f>
        <v>7N 0 01  98200</v>
      </c>
      <c r="E411" s="112"/>
      <c r="F411" s="21">
        <f>F412</f>
        <v>297.8</v>
      </c>
    </row>
    <row r="412" spans="1:6" ht="15" customHeight="1">
      <c r="A412" s="215" t="str">
        <f>'пр.4 вед.стр.'!A1274</f>
        <v>Закупка товаров, работ и услуг для обеспечения государственных (муниципальных) нужд</v>
      </c>
      <c r="B412" s="19" t="s">
        <v>71</v>
      </c>
      <c r="C412" s="19" t="s">
        <v>66</v>
      </c>
      <c r="D412" s="183" t="str">
        <f>'пр.4 вед.стр.'!E1274</f>
        <v>7N 0 01  98200</v>
      </c>
      <c r="E412" s="20" t="s">
        <v>100</v>
      </c>
      <c r="F412" s="21">
        <f>F413</f>
        <v>297.8</v>
      </c>
    </row>
    <row r="413" spans="1:6" ht="15" customHeight="1">
      <c r="A413" s="215" t="str">
        <f>'пр.4 вед.стр.'!A1275</f>
        <v>Иные закупки товаров, работ и услуг для обеспечения государственных (муниципальных) нужд</v>
      </c>
      <c r="B413" s="19" t="s">
        <v>71</v>
      </c>
      <c r="C413" s="19" t="s">
        <v>66</v>
      </c>
      <c r="D413" s="183" t="str">
        <f>'пр.4 вед.стр.'!E1275</f>
        <v>7N 0 01  98200</v>
      </c>
      <c r="E413" s="20" t="s">
        <v>96</v>
      </c>
      <c r="F413" s="21">
        <f>F415+F414</f>
        <v>297.8</v>
      </c>
    </row>
    <row r="414" spans="1:6" ht="24" customHeight="1">
      <c r="A414" s="215" t="str">
        <f>'пр.4 вед.стр.'!A1276</f>
        <v>Закупка товаров, работ и услуг в целях капитального ремонта государственного (муниципального) имущества</v>
      </c>
      <c r="B414" s="19" t="s">
        <v>71</v>
      </c>
      <c r="C414" s="19" t="s">
        <v>66</v>
      </c>
      <c r="D414" s="183" t="str">
        <f>'пр.4 вед.стр.'!E1276</f>
        <v>7N 0 01  98200</v>
      </c>
      <c r="E414" s="20" t="s">
        <v>700</v>
      </c>
      <c r="F414" s="21">
        <f>'пр.4 вед.стр.'!G1276</f>
        <v>130.9</v>
      </c>
    </row>
    <row r="415" spans="1:6" ht="15" customHeight="1">
      <c r="A415" s="215" t="str">
        <f>'пр.4 вед.стр.'!A1277</f>
        <v>Прочая закупка товаров, работ и услуг </v>
      </c>
      <c r="B415" s="19" t="s">
        <v>71</v>
      </c>
      <c r="C415" s="19" t="s">
        <v>66</v>
      </c>
      <c r="D415" s="183" t="str">
        <f>'пр.4 вед.стр.'!E1277</f>
        <v>7N 0 01  98200</v>
      </c>
      <c r="E415" s="20" t="s">
        <v>97</v>
      </c>
      <c r="F415" s="21">
        <f>'пр.4 вед.стр.'!G1277</f>
        <v>166.9</v>
      </c>
    </row>
    <row r="416" spans="1:6" ht="28.5" customHeight="1">
      <c r="A416" s="146" t="str">
        <f>'пр.4 вед.стр.'!A1278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416" s="147" t="s">
        <v>71</v>
      </c>
      <c r="C416" s="147" t="s">
        <v>66</v>
      </c>
      <c r="D416" s="181" t="str">
        <f>'пр.4 вед.стр.'!E1278</f>
        <v>7U 0 00 00000</v>
      </c>
      <c r="E416" s="163"/>
      <c r="F416" s="145">
        <f>F417</f>
        <v>8.3</v>
      </c>
    </row>
    <row r="417" spans="1:6" ht="15" customHeight="1">
      <c r="A417" s="16" t="str">
        <f>'пр.4 вед.стр.'!A1279</f>
        <v>Основное мероприятие "Установка общедомовых приборов учета энергетических ресурсов "</v>
      </c>
      <c r="B417" s="19" t="s">
        <v>71</v>
      </c>
      <c r="C417" s="19" t="s">
        <v>66</v>
      </c>
      <c r="D417" s="183" t="str">
        <f>'пр.4 вед.стр.'!E1279</f>
        <v>7U 0 01 00000</v>
      </c>
      <c r="E417" s="164"/>
      <c r="F417" s="21">
        <f>F418</f>
        <v>8.3</v>
      </c>
    </row>
    <row r="418" spans="1:6" ht="28.5" customHeight="1">
      <c r="A418" s="16" t="str">
        <f>'пр.4 вед.стр.'!A1280</f>
        <v>Приобретение и монтаж общедомовых приборов учета  энергетических ресурсов за счет средств местного бюджета</v>
      </c>
      <c r="B418" s="19" t="s">
        <v>71</v>
      </c>
      <c r="C418" s="19" t="s">
        <v>66</v>
      </c>
      <c r="D418" s="183" t="str">
        <f>'пр.4 вед.стр.'!E1280</f>
        <v>7U 0 01 S3880</v>
      </c>
      <c r="E418" s="164"/>
      <c r="F418" s="21">
        <f>F419</f>
        <v>8.3</v>
      </c>
    </row>
    <row r="419" spans="1:6" ht="15" customHeight="1">
      <c r="A419" s="16" t="str">
        <f>'пр.4 вед.стр.'!A1281</f>
        <v>Закупка товаров, работ и услуг для обеспечения государственных (муниципальных) нужд</v>
      </c>
      <c r="B419" s="19" t="s">
        <v>71</v>
      </c>
      <c r="C419" s="19" t="s">
        <v>66</v>
      </c>
      <c r="D419" s="183" t="str">
        <f>'пр.4 вед.стр.'!E1281</f>
        <v>7U 0 01 S3880</v>
      </c>
      <c r="E419" s="164" t="str">
        <f>'пр.4 вед.стр.'!F1281</f>
        <v>200</v>
      </c>
      <c r="F419" s="21">
        <f>F420</f>
        <v>8.3</v>
      </c>
    </row>
    <row r="420" spans="1:6" ht="15" customHeight="1">
      <c r="A420" s="16" t="str">
        <f>'пр.4 вед.стр.'!A1282</f>
        <v>Иные закупки товаров, работ и услуг для обеспечения государственных (муниципальных) нужд</v>
      </c>
      <c r="B420" s="19" t="s">
        <v>71</v>
      </c>
      <c r="C420" s="19" t="s">
        <v>66</v>
      </c>
      <c r="D420" s="183" t="str">
        <f>'пр.4 вед.стр.'!E1282</f>
        <v>7U 0 01 S3880</v>
      </c>
      <c r="E420" s="164" t="str">
        <f>'пр.4 вед.стр.'!F1282</f>
        <v>240</v>
      </c>
      <c r="F420" s="21">
        <f>F421</f>
        <v>8.3</v>
      </c>
    </row>
    <row r="421" spans="1:6" ht="15" customHeight="1">
      <c r="A421" s="16" t="str">
        <f>'пр.4 вед.стр.'!A1283</f>
        <v>Прочая закупка товаров, работ и услуг </v>
      </c>
      <c r="B421" s="19" t="s">
        <v>71</v>
      </c>
      <c r="C421" s="19" t="s">
        <v>66</v>
      </c>
      <c r="D421" s="183" t="str">
        <f>'пр.4 вед.стр.'!E1283</f>
        <v>7U 0 01 S3880</v>
      </c>
      <c r="E421" s="164" t="str">
        <f>'пр.4 вед.стр.'!F1283</f>
        <v>244</v>
      </c>
      <c r="F421" s="21">
        <f>'пр.4 вед.стр.'!G1283</f>
        <v>8.3</v>
      </c>
    </row>
    <row r="422" spans="1:6" ht="16.5" customHeight="1">
      <c r="A422" s="16" t="str">
        <f>'пр.4 вед.стр.'!A1284</f>
        <v>Поддержка коммунального хозяйства</v>
      </c>
      <c r="B422" s="19" t="s">
        <v>71</v>
      </c>
      <c r="C422" s="19" t="s">
        <v>66</v>
      </c>
      <c r="D422" s="164" t="s">
        <v>633</v>
      </c>
      <c r="E422" s="164"/>
      <c r="F422" s="21">
        <f>F423+F427</f>
        <v>5970.9</v>
      </c>
    </row>
    <row r="423" spans="1:6" ht="30.75" customHeight="1">
      <c r="A423" s="16" t="str">
        <f>'пр.4 вед.стр.'!A1285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423" s="37" t="s">
        <v>71</v>
      </c>
      <c r="C423" s="37" t="s">
        <v>66</v>
      </c>
      <c r="D423" s="164" t="s">
        <v>634</v>
      </c>
      <c r="E423" s="164"/>
      <c r="F423" s="21">
        <f>F424</f>
        <v>2620.2</v>
      </c>
    </row>
    <row r="424" spans="1:15" s="30" customFormat="1" ht="15" customHeight="1">
      <c r="A424" s="16" t="s">
        <v>124</v>
      </c>
      <c r="B424" s="37" t="s">
        <v>71</v>
      </c>
      <c r="C424" s="37" t="s">
        <v>66</v>
      </c>
      <c r="D424" s="164" t="s">
        <v>634</v>
      </c>
      <c r="E424" s="164" t="s">
        <v>125</v>
      </c>
      <c r="F424" s="21">
        <f>F425</f>
        <v>2620.2</v>
      </c>
      <c r="K424" s="89"/>
      <c r="L424" s="89"/>
      <c r="M424" s="89"/>
      <c r="N424" s="89"/>
      <c r="O424" s="92"/>
    </row>
    <row r="425" spans="1:15" s="30" customFormat="1" ht="30" customHeight="1">
      <c r="A425" s="16" t="s">
        <v>160</v>
      </c>
      <c r="B425" s="37" t="s">
        <v>71</v>
      </c>
      <c r="C425" s="37" t="s">
        <v>66</v>
      </c>
      <c r="D425" s="164" t="s">
        <v>634</v>
      </c>
      <c r="E425" s="164" t="s">
        <v>126</v>
      </c>
      <c r="F425" s="21">
        <f>F426</f>
        <v>2620.2</v>
      </c>
      <c r="K425" s="89"/>
      <c r="L425" s="89"/>
      <c r="M425" s="89"/>
      <c r="N425" s="89"/>
      <c r="O425" s="92"/>
    </row>
    <row r="426" spans="1:15" s="30" customFormat="1" ht="30.75" customHeight="1">
      <c r="A426" s="16" t="s">
        <v>400</v>
      </c>
      <c r="B426" s="37" t="s">
        <v>71</v>
      </c>
      <c r="C426" s="37" t="s">
        <v>66</v>
      </c>
      <c r="D426" s="164" t="s">
        <v>634</v>
      </c>
      <c r="E426" s="164" t="s">
        <v>399</v>
      </c>
      <c r="F426" s="21">
        <f>'пр.4 вед.стр.'!G1288</f>
        <v>2620.2</v>
      </c>
      <c r="K426" s="89"/>
      <c r="L426" s="89"/>
      <c r="M426" s="89"/>
      <c r="N426" s="89"/>
      <c r="O426" s="92"/>
    </row>
    <row r="427" spans="1:15" s="30" customFormat="1" ht="18" customHeight="1">
      <c r="A427" s="16" t="s">
        <v>237</v>
      </c>
      <c r="B427" s="37" t="s">
        <v>71</v>
      </c>
      <c r="C427" s="37" t="s">
        <v>66</v>
      </c>
      <c r="D427" s="164" t="s">
        <v>635</v>
      </c>
      <c r="E427" s="164"/>
      <c r="F427" s="21">
        <f>F428</f>
        <v>3350.7</v>
      </c>
      <c r="K427" s="89"/>
      <c r="L427" s="89"/>
      <c r="M427" s="89"/>
      <c r="N427" s="89"/>
      <c r="O427" s="92"/>
    </row>
    <row r="428" spans="1:15" s="30" customFormat="1" ht="15" customHeight="1">
      <c r="A428" s="16" t="s">
        <v>401</v>
      </c>
      <c r="B428" s="37" t="s">
        <v>71</v>
      </c>
      <c r="C428" s="37" t="s">
        <v>66</v>
      </c>
      <c r="D428" s="164" t="s">
        <v>635</v>
      </c>
      <c r="E428" s="164" t="s">
        <v>100</v>
      </c>
      <c r="F428" s="21">
        <f>F429</f>
        <v>3350.7</v>
      </c>
      <c r="K428" s="89"/>
      <c r="L428" s="89"/>
      <c r="M428" s="89"/>
      <c r="N428" s="89"/>
      <c r="O428" s="92"/>
    </row>
    <row r="429" spans="1:15" s="30" customFormat="1" ht="20.25" customHeight="1">
      <c r="A429" s="16" t="s">
        <v>732</v>
      </c>
      <c r="B429" s="37" t="s">
        <v>71</v>
      </c>
      <c r="C429" s="37" t="s">
        <v>66</v>
      </c>
      <c r="D429" s="164" t="s">
        <v>635</v>
      </c>
      <c r="E429" s="164" t="s">
        <v>96</v>
      </c>
      <c r="F429" s="21">
        <f>F430</f>
        <v>3350.7</v>
      </c>
      <c r="K429" s="89"/>
      <c r="L429" s="89"/>
      <c r="M429" s="89"/>
      <c r="N429" s="89"/>
      <c r="O429" s="92"/>
    </row>
    <row r="430" spans="1:15" s="30" customFormat="1" ht="19.5" customHeight="1">
      <c r="A430" s="16" t="s">
        <v>674</v>
      </c>
      <c r="B430" s="37" t="s">
        <v>71</v>
      </c>
      <c r="C430" s="37" t="s">
        <v>66</v>
      </c>
      <c r="D430" s="164" t="s">
        <v>635</v>
      </c>
      <c r="E430" s="164" t="s">
        <v>97</v>
      </c>
      <c r="F430" s="21">
        <f>'пр.4 вед.стр.'!G1292</f>
        <v>3350.7</v>
      </c>
      <c r="K430" s="89"/>
      <c r="L430" s="89"/>
      <c r="M430" s="89"/>
      <c r="N430" s="89"/>
      <c r="O430" s="92"/>
    </row>
    <row r="431" spans="1:15" s="30" customFormat="1" ht="15" customHeight="1">
      <c r="A431" s="15" t="s">
        <v>201</v>
      </c>
      <c r="B431" s="38" t="s">
        <v>71</v>
      </c>
      <c r="C431" s="38" t="s">
        <v>69</v>
      </c>
      <c r="D431" s="168"/>
      <c r="E431" s="168"/>
      <c r="F431" s="34">
        <f>F432+F466+F471+F483</f>
        <v>12935.8</v>
      </c>
      <c r="K431" s="89"/>
      <c r="L431" s="89"/>
      <c r="M431" s="89"/>
      <c r="N431" s="89"/>
      <c r="O431" s="92"/>
    </row>
    <row r="432" spans="1:15" s="30" customFormat="1" ht="16.5" customHeight="1">
      <c r="A432" s="16" t="s">
        <v>549</v>
      </c>
      <c r="B432" s="19" t="s">
        <v>71</v>
      </c>
      <c r="C432" s="19" t="s">
        <v>69</v>
      </c>
      <c r="D432" s="183" t="s">
        <v>623</v>
      </c>
      <c r="E432" s="164"/>
      <c r="F432" s="21">
        <f>F433+F443</f>
        <v>8109.799999999999</v>
      </c>
      <c r="K432" s="89"/>
      <c r="L432" s="89"/>
      <c r="M432" s="89"/>
      <c r="N432" s="89"/>
      <c r="O432" s="92"/>
    </row>
    <row r="433" spans="1:15" s="30" customFormat="1" ht="31.5" customHeight="1">
      <c r="A433" s="146" t="str">
        <f>'пр.4 вед.стр.'!A1295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433" s="147" t="s">
        <v>71</v>
      </c>
      <c r="C433" s="147" t="s">
        <v>69</v>
      </c>
      <c r="D433" s="181" t="str">
        <f>'пр.4 вед.стр.'!E1295</f>
        <v>7К 0 00 00000 </v>
      </c>
      <c r="E433" s="163"/>
      <c r="F433" s="145">
        <f>F434</f>
        <v>2273.5</v>
      </c>
      <c r="K433" s="89"/>
      <c r="L433" s="89"/>
      <c r="M433" s="89"/>
      <c r="N433" s="89"/>
      <c r="O433" s="92"/>
    </row>
    <row r="434" spans="1:15" s="30" customFormat="1" ht="30.75" customHeight="1">
      <c r="A434" s="31" t="str">
        <f>'пр.4 вед.стр.'!A1296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34" s="19" t="s">
        <v>71</v>
      </c>
      <c r="C434" s="19" t="s">
        <v>69</v>
      </c>
      <c r="D434" s="183" t="str">
        <f>'пр.4 вед.стр.'!E1296</f>
        <v>7К 0 01 00000 </v>
      </c>
      <c r="E434" s="164"/>
      <c r="F434" s="21">
        <f>F439+F435</f>
        <v>2273.5</v>
      </c>
      <c r="K434" s="89"/>
      <c r="L434" s="89"/>
      <c r="M434" s="89"/>
      <c r="N434" s="89"/>
      <c r="O434" s="92"/>
    </row>
    <row r="435" spans="1:15" s="30" customFormat="1" ht="30.75" customHeight="1">
      <c r="A435" s="31" t="str">
        <f>'пр.4 вед.стр.'!A1297</f>
        <v>Формирование современной городской среды при реализации проектов благоустройства территорий муниципальных образований  </v>
      </c>
      <c r="B435" s="19" t="s">
        <v>71</v>
      </c>
      <c r="C435" s="19" t="s">
        <v>69</v>
      </c>
      <c r="D435" s="183" t="str">
        <f>'пр.4 вед.стр.'!E1297</f>
        <v>7К 0 01 R5550</v>
      </c>
      <c r="E435" s="164"/>
      <c r="F435" s="21">
        <f>F436</f>
        <v>2218.5</v>
      </c>
      <c r="K435" s="89"/>
      <c r="L435" s="89"/>
      <c r="M435" s="89"/>
      <c r="N435" s="89"/>
      <c r="O435" s="92"/>
    </row>
    <row r="436" spans="1:15" s="30" customFormat="1" ht="18.75" customHeight="1">
      <c r="A436" s="31" t="str">
        <f>'пр.4 вед.стр.'!A1298</f>
        <v>Закупка товаров, работ и услуг для обеспечения государственных (муниципальных) нужд</v>
      </c>
      <c r="B436" s="19" t="s">
        <v>71</v>
      </c>
      <c r="C436" s="19" t="s">
        <v>69</v>
      </c>
      <c r="D436" s="183" t="str">
        <f>'пр.4 вед.стр.'!E1298</f>
        <v>7К 0 01 R5550</v>
      </c>
      <c r="E436" s="164" t="str">
        <f>'пр.4 вед.стр.'!F1298</f>
        <v>200</v>
      </c>
      <c r="F436" s="21">
        <f>F437</f>
        <v>2218.5</v>
      </c>
      <c r="K436" s="89"/>
      <c r="L436" s="89"/>
      <c r="M436" s="89"/>
      <c r="N436" s="89"/>
      <c r="O436" s="92"/>
    </row>
    <row r="437" spans="1:15" s="30" customFormat="1" ht="21" customHeight="1">
      <c r="A437" s="31" t="str">
        <f>'пр.4 вед.стр.'!A1299</f>
        <v>Иные закупки товаров, работ и услуг для обеспечения государственных (муниципальных) нужд</v>
      </c>
      <c r="B437" s="19" t="s">
        <v>71</v>
      </c>
      <c r="C437" s="19" t="s">
        <v>69</v>
      </c>
      <c r="D437" s="183" t="str">
        <f>'пр.4 вед.стр.'!E1299</f>
        <v>7К 0 01 R5550</v>
      </c>
      <c r="E437" s="164" t="str">
        <f>'пр.4 вед.стр.'!F1299</f>
        <v>240</v>
      </c>
      <c r="F437" s="21">
        <f>F438</f>
        <v>2218.5</v>
      </c>
      <c r="K437" s="89"/>
      <c r="L437" s="89"/>
      <c r="M437" s="89"/>
      <c r="N437" s="89"/>
      <c r="O437" s="92"/>
    </row>
    <row r="438" spans="1:15" s="30" customFormat="1" ht="17.25" customHeight="1">
      <c r="A438" s="31" t="str">
        <f>'пр.4 вед.стр.'!A1300</f>
        <v>Прочая закупка товаров, работ и услуг</v>
      </c>
      <c r="B438" s="19" t="s">
        <v>71</v>
      </c>
      <c r="C438" s="19" t="s">
        <v>69</v>
      </c>
      <c r="D438" s="183" t="str">
        <f>'пр.4 вед.стр.'!E1300</f>
        <v>7К 0 01 R5550</v>
      </c>
      <c r="E438" s="164" t="str">
        <f>'пр.4 вед.стр.'!F1300</f>
        <v>244</v>
      </c>
      <c r="F438" s="21">
        <f>'пр.4 вед.стр.'!G1300</f>
        <v>2218.5</v>
      </c>
      <c r="K438" s="89"/>
      <c r="L438" s="89"/>
      <c r="M438" s="89"/>
      <c r="N438" s="89"/>
      <c r="O438" s="92"/>
    </row>
    <row r="439" spans="1:15" s="30" customFormat="1" ht="29.25" customHeight="1">
      <c r="A439" s="31" t="str">
        <f>'пр.4 вед.стр.'!A1301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439" s="19" t="s">
        <v>71</v>
      </c>
      <c r="C439" s="19" t="s">
        <v>69</v>
      </c>
      <c r="D439" s="183" t="str">
        <f>'пр.4 вед.стр.'!E1301</f>
        <v>7К 0 01 L5550</v>
      </c>
      <c r="E439" s="164"/>
      <c r="F439" s="21">
        <f>F440</f>
        <v>55</v>
      </c>
      <c r="K439" s="89"/>
      <c r="L439" s="89"/>
      <c r="M439" s="89"/>
      <c r="N439" s="89"/>
      <c r="O439" s="92"/>
    </row>
    <row r="440" spans="1:15" s="30" customFormat="1" ht="18" customHeight="1">
      <c r="A440" s="31" t="str">
        <f>'пр.4 вед.стр.'!A1302</f>
        <v>Закупка товаров, работ и услуг для обеспечения государственных (муниципальных) нужд</v>
      </c>
      <c r="B440" s="19" t="s">
        <v>71</v>
      </c>
      <c r="C440" s="19" t="s">
        <v>69</v>
      </c>
      <c r="D440" s="183" t="str">
        <f>'пр.4 вед.стр.'!E1302</f>
        <v>7К 0 01 L5550</v>
      </c>
      <c r="E440" s="164" t="str">
        <f>'пр.4 вед.стр.'!F1302</f>
        <v>200</v>
      </c>
      <c r="F440" s="21">
        <f>F441</f>
        <v>55</v>
      </c>
      <c r="K440" s="89"/>
      <c r="L440" s="89"/>
      <c r="M440" s="89"/>
      <c r="N440" s="89"/>
      <c r="O440" s="92"/>
    </row>
    <row r="441" spans="1:15" s="30" customFormat="1" ht="19.5" customHeight="1">
      <c r="A441" s="31" t="str">
        <f>'пр.4 вед.стр.'!A1303</f>
        <v>Иные закупки товаров, работ и услуг для обеспечения государственных (муниципальных) нужд</v>
      </c>
      <c r="B441" s="19" t="s">
        <v>71</v>
      </c>
      <c r="C441" s="19" t="s">
        <v>69</v>
      </c>
      <c r="D441" s="183" t="str">
        <f>'пр.4 вед.стр.'!E1303</f>
        <v>7К 0 01 L5550</v>
      </c>
      <c r="E441" s="164" t="str">
        <f>'пр.4 вед.стр.'!F1303</f>
        <v>240</v>
      </c>
      <c r="F441" s="21">
        <f>F442</f>
        <v>55</v>
      </c>
      <c r="K441" s="89"/>
      <c r="L441" s="89"/>
      <c r="M441" s="89"/>
      <c r="N441" s="89"/>
      <c r="O441" s="92"/>
    </row>
    <row r="442" spans="1:15" s="30" customFormat="1" ht="21.75" customHeight="1">
      <c r="A442" s="31" t="str">
        <f>'пр.4 вед.стр.'!A1304</f>
        <v>Прочая закупка товаров, работ и услуг </v>
      </c>
      <c r="B442" s="19" t="s">
        <v>71</v>
      </c>
      <c r="C442" s="19" t="s">
        <v>69</v>
      </c>
      <c r="D442" s="183" t="str">
        <f>'пр.4 вед.стр.'!E1304</f>
        <v>7К 0 01 L5550</v>
      </c>
      <c r="E442" s="164" t="str">
        <f>'пр.4 вед.стр.'!F1304</f>
        <v>244</v>
      </c>
      <c r="F442" s="21">
        <f>'пр.4 вед.стр.'!G1304</f>
        <v>55</v>
      </c>
      <c r="K442" s="89"/>
      <c r="L442" s="89"/>
      <c r="M442" s="89"/>
      <c r="N442" s="89"/>
      <c r="O442" s="92"/>
    </row>
    <row r="443" spans="1:15" s="30" customFormat="1" ht="12.75">
      <c r="A443" s="146" t="str">
        <f>'пр.4 вед.стр.'!A1305</f>
        <v>Муниципальная программа "Благоустройство Сусуманского городского округа на 2018- 2020 годы"</v>
      </c>
      <c r="B443" s="147" t="s">
        <v>71</v>
      </c>
      <c r="C443" s="147" t="s">
        <v>69</v>
      </c>
      <c r="D443" s="181" t="str">
        <f>'пр.4 вед.стр.'!E1305</f>
        <v>7Z 0 00 00000</v>
      </c>
      <c r="E443" s="163"/>
      <c r="F443" s="145">
        <f>F444+F457</f>
        <v>5836.299999999999</v>
      </c>
      <c r="K443" s="89"/>
      <c r="L443" s="89"/>
      <c r="M443" s="89"/>
      <c r="N443" s="89"/>
      <c r="O443" s="92"/>
    </row>
    <row r="444" spans="1:15" s="30" customFormat="1" ht="12.75">
      <c r="A444" s="31" t="str">
        <f>'пр.4 вед.стр.'!A1306</f>
        <v>Основное мероприятие "Обеспечение реализации программы"</v>
      </c>
      <c r="B444" s="19" t="s">
        <v>71</v>
      </c>
      <c r="C444" s="19" t="s">
        <v>69</v>
      </c>
      <c r="D444" s="183" t="str">
        <f>'пр.4 вед.стр.'!E1306</f>
        <v>7Z 0 01 00000</v>
      </c>
      <c r="E444" s="164"/>
      <c r="F444" s="21">
        <f>F453+F445+F449</f>
        <v>2396.3999999999996</v>
      </c>
      <c r="K444" s="89"/>
      <c r="L444" s="89"/>
      <c r="M444" s="89"/>
      <c r="N444" s="89"/>
      <c r="O444" s="92"/>
    </row>
    <row r="445" spans="1:15" s="30" customFormat="1" ht="12.75">
      <c r="A445" s="31" t="str">
        <f>'пр.4 вед.стр.'!A1307</f>
        <v>Мероприятия по благоустройству территории Сусуманского городского округа</v>
      </c>
      <c r="B445" s="19" t="s">
        <v>71</v>
      </c>
      <c r="C445" s="19" t="s">
        <v>69</v>
      </c>
      <c r="D445" s="183" t="str">
        <f>'пр.4 вед.стр.'!E1307</f>
        <v>7Z 0 01 62010</v>
      </c>
      <c r="E445" s="164"/>
      <c r="F445" s="21">
        <f>F446</f>
        <v>1274.8999999999999</v>
      </c>
      <c r="K445" s="89"/>
      <c r="L445" s="89"/>
      <c r="M445" s="89"/>
      <c r="N445" s="89"/>
      <c r="O445" s="92"/>
    </row>
    <row r="446" spans="1:15" s="30" customFormat="1" ht="12.75">
      <c r="A446" s="31" t="str">
        <f>'пр.4 вед.стр.'!A1308</f>
        <v>Закупка товаров, работ и услуг для обеспечения государственных (муниципальных) нужд</v>
      </c>
      <c r="B446" s="19" t="s">
        <v>71</v>
      </c>
      <c r="C446" s="19" t="s">
        <v>69</v>
      </c>
      <c r="D446" s="183" t="str">
        <f>'пр.4 вед.стр.'!E1308</f>
        <v>7Z 0 01 62010</v>
      </c>
      <c r="E446" s="164" t="str">
        <f>'пр.4 вед.стр.'!F1308</f>
        <v>200</v>
      </c>
      <c r="F446" s="21">
        <f>F447</f>
        <v>1274.8999999999999</v>
      </c>
      <c r="K446" s="89"/>
      <c r="L446" s="89"/>
      <c r="M446" s="89"/>
      <c r="N446" s="89"/>
      <c r="O446" s="92"/>
    </row>
    <row r="447" spans="1:15" s="30" customFormat="1" ht="12.75">
      <c r="A447" s="31" t="str">
        <f>'пр.4 вед.стр.'!A1309</f>
        <v>Иные закупки товаров, работ и услуг для обеспечения государственных (муниципальных) нужд</v>
      </c>
      <c r="B447" s="19" t="s">
        <v>71</v>
      </c>
      <c r="C447" s="19" t="s">
        <v>69</v>
      </c>
      <c r="D447" s="183" t="str">
        <f>'пр.4 вед.стр.'!E1309</f>
        <v>7Z 0 01 62010</v>
      </c>
      <c r="E447" s="164" t="str">
        <f>'пр.4 вед.стр.'!F1309</f>
        <v>240</v>
      </c>
      <c r="F447" s="21">
        <f>F448</f>
        <v>1274.8999999999999</v>
      </c>
      <c r="K447" s="89"/>
      <c r="L447" s="89"/>
      <c r="M447" s="89"/>
      <c r="N447" s="89"/>
      <c r="O447" s="92"/>
    </row>
    <row r="448" spans="1:15" s="30" customFormat="1" ht="12.75">
      <c r="A448" s="31" t="str">
        <f>'пр.4 вед.стр.'!A1310</f>
        <v>Прочая закупка товаров, работ и услуг </v>
      </c>
      <c r="B448" s="19" t="s">
        <v>71</v>
      </c>
      <c r="C448" s="19" t="s">
        <v>69</v>
      </c>
      <c r="D448" s="183" t="str">
        <f>'пр.4 вед.стр.'!E1310</f>
        <v>7Z 0 01 62010</v>
      </c>
      <c r="E448" s="164" t="str">
        <f>'пр.4 вед.стр.'!F1310</f>
        <v>244</v>
      </c>
      <c r="F448" s="21">
        <f>'пр.4 вед.стр.'!G1310</f>
        <v>1274.8999999999999</v>
      </c>
      <c r="K448" s="89"/>
      <c r="L448" s="89"/>
      <c r="M448" s="89"/>
      <c r="N448" s="89"/>
      <c r="O448" s="92"/>
    </row>
    <row r="449" spans="1:15" s="30" customFormat="1" ht="25.5">
      <c r="A449" s="31" t="str">
        <f>'пр.4 вед.стр.'!A1311</f>
        <v>Мероприятия по благоустройству территории Сусуманского городского округа за счет средств местного бюджета</v>
      </c>
      <c r="B449" s="19" t="s">
        <v>71</v>
      </c>
      <c r="C449" s="19" t="s">
        <v>69</v>
      </c>
      <c r="D449" s="183" t="str">
        <f>'пр.4 вед.стр.'!E1311</f>
        <v>7Z 0 01 S2010</v>
      </c>
      <c r="E449" s="164"/>
      <c r="F449" s="21">
        <f>F450</f>
        <v>142</v>
      </c>
      <c r="K449" s="89"/>
      <c r="L449" s="89"/>
      <c r="M449" s="89"/>
      <c r="N449" s="89"/>
      <c r="O449" s="92"/>
    </row>
    <row r="450" spans="1:15" s="30" customFormat="1" ht="12.75">
      <c r="A450" s="31" t="str">
        <f>'пр.4 вед.стр.'!A1312</f>
        <v>Закупка товаров, работ и услуг для обеспечения государственных (муниципальных) нужд</v>
      </c>
      <c r="B450" s="19" t="s">
        <v>71</v>
      </c>
      <c r="C450" s="19" t="s">
        <v>69</v>
      </c>
      <c r="D450" s="183" t="str">
        <f>'пр.4 вед.стр.'!E1312</f>
        <v>7Z 0 01 S2010</v>
      </c>
      <c r="E450" s="164" t="str">
        <f>'пр.4 вед.стр.'!F1312</f>
        <v>200</v>
      </c>
      <c r="F450" s="21">
        <f>F451</f>
        <v>142</v>
      </c>
      <c r="K450" s="89"/>
      <c r="L450" s="89"/>
      <c r="M450" s="89"/>
      <c r="N450" s="89"/>
      <c r="O450" s="92"/>
    </row>
    <row r="451" spans="1:15" s="30" customFormat="1" ht="12.75">
      <c r="A451" s="31" t="str">
        <f>'пр.4 вед.стр.'!A1313</f>
        <v>Иные закупки товаров, работ и услуг для обеспечения государственных (муниципальных) нужд</v>
      </c>
      <c r="B451" s="19" t="s">
        <v>71</v>
      </c>
      <c r="C451" s="19" t="s">
        <v>69</v>
      </c>
      <c r="D451" s="183" t="str">
        <f>'пр.4 вед.стр.'!E1313</f>
        <v>7Z 0 01 S2010</v>
      </c>
      <c r="E451" s="164" t="str">
        <f>'пр.4 вед.стр.'!F1313</f>
        <v>240</v>
      </c>
      <c r="F451" s="21">
        <f>F452</f>
        <v>142</v>
      </c>
      <c r="K451" s="89"/>
      <c r="L451" s="89"/>
      <c r="M451" s="89"/>
      <c r="N451" s="89"/>
      <c r="O451" s="92"/>
    </row>
    <row r="452" spans="1:15" s="30" customFormat="1" ht="12.75">
      <c r="A452" s="31" t="str">
        <f>'пр.4 вед.стр.'!A1314</f>
        <v>Прочая закупка товаров, работ и услуг </v>
      </c>
      <c r="B452" s="19" t="s">
        <v>71</v>
      </c>
      <c r="C452" s="19" t="s">
        <v>69</v>
      </c>
      <c r="D452" s="183" t="str">
        <f>'пр.4 вед.стр.'!E1314</f>
        <v>7Z 0 01 S2010</v>
      </c>
      <c r="E452" s="164" t="str">
        <f>'пр.4 вед.стр.'!F1314</f>
        <v>244</v>
      </c>
      <c r="F452" s="21">
        <f>'пр.4 вед.стр.'!G1314</f>
        <v>142</v>
      </c>
      <c r="K452" s="89"/>
      <c r="L452" s="89"/>
      <c r="M452" s="89"/>
      <c r="N452" s="89"/>
      <c r="O452" s="92"/>
    </row>
    <row r="453" spans="1:15" s="30" customFormat="1" ht="12.75">
      <c r="A453" s="31" t="str">
        <f>'пр.4 вед.стр.'!A1315</f>
        <v>Ремонт и обслуживание линий электропередач уличного освещения </v>
      </c>
      <c r="B453" s="19" t="s">
        <v>71</v>
      </c>
      <c r="C453" s="19" t="s">
        <v>69</v>
      </c>
      <c r="D453" s="183" t="str">
        <f>'пр.4 вед.стр.'!E1315</f>
        <v>7Z 0 01 98310</v>
      </c>
      <c r="E453" s="173"/>
      <c r="F453" s="21">
        <f>F455</f>
        <v>979.5</v>
      </c>
      <c r="K453" s="92"/>
      <c r="L453" s="92"/>
      <c r="M453" s="92"/>
      <c r="N453" s="92"/>
      <c r="O453" s="92"/>
    </row>
    <row r="454" spans="1:15" s="30" customFormat="1" ht="12.75">
      <c r="A454" s="31" t="str">
        <f>'пр.4 вед.стр.'!A1316</f>
        <v>Закупка товаров, работ и услуг для обеспечения государственных (муниципальных) нужд</v>
      </c>
      <c r="B454" s="19" t="s">
        <v>71</v>
      </c>
      <c r="C454" s="19" t="s">
        <v>69</v>
      </c>
      <c r="D454" s="183" t="str">
        <f>'пр.4 вед.стр.'!E1316</f>
        <v>7Z 0 01 98310</v>
      </c>
      <c r="E454" s="164" t="str">
        <f>'пр.4 вед.стр.'!F1316</f>
        <v>200</v>
      </c>
      <c r="F454" s="21">
        <f>F455</f>
        <v>979.5</v>
      </c>
      <c r="K454" s="92"/>
      <c r="L454" s="92"/>
      <c r="M454" s="92"/>
      <c r="N454" s="92"/>
      <c r="O454" s="92"/>
    </row>
    <row r="455" spans="1:6" ht="12.75">
      <c r="A455" s="31" t="str">
        <f>'пр.4 вед.стр.'!A1317</f>
        <v>Иные закупки товаров, работ и услуг для обеспечения государственных (муниципальных) нужд</v>
      </c>
      <c r="B455" s="19" t="s">
        <v>71</v>
      </c>
      <c r="C455" s="19" t="s">
        <v>69</v>
      </c>
      <c r="D455" s="183" t="str">
        <f>'пр.4 вед.стр.'!E1317</f>
        <v>7Z 0 01 98310</v>
      </c>
      <c r="E455" s="164" t="str">
        <f>'пр.4 вед.стр.'!F1317</f>
        <v>240</v>
      </c>
      <c r="F455" s="21">
        <f>F456</f>
        <v>979.5</v>
      </c>
    </row>
    <row r="456" spans="1:6" ht="12.75">
      <c r="A456" s="31" t="str">
        <f>'пр.4 вед.стр.'!A1318</f>
        <v>Прочая закупка товаров, работ и услуг </v>
      </c>
      <c r="B456" s="19" t="s">
        <v>71</v>
      </c>
      <c r="C456" s="19" t="s">
        <v>69</v>
      </c>
      <c r="D456" s="183" t="str">
        <f>'пр.4 вед.стр.'!E1318</f>
        <v>7Z 0 01 98310</v>
      </c>
      <c r="E456" s="164" t="str">
        <f>'пр.4 вед.стр.'!F1318</f>
        <v>244</v>
      </c>
      <c r="F456" s="21">
        <f>'пр.4 вед.стр.'!G1318</f>
        <v>979.5</v>
      </c>
    </row>
    <row r="457" spans="1:6" ht="42.75" customHeight="1">
      <c r="A457" s="31" t="str">
        <f>'пр.4 вед.стр.'!A1319</f>
        <v>Основное мероприятие "Развитие дворовой инфраструктуры муниципальных образований, расположенных на территории Магаданской области в рамках реализации Программы развития Особой экономической зоны в Магаданской области на 2018 год"</v>
      </c>
      <c r="B457" s="19" t="s">
        <v>71</v>
      </c>
      <c r="C457" s="19" t="s">
        <v>69</v>
      </c>
      <c r="D457" s="183" t="str">
        <f>'пр.4 вед.стр.'!E1319</f>
        <v>7Z 0 02 00000</v>
      </c>
      <c r="E457" s="164"/>
      <c r="F457" s="21">
        <f>F458+F462</f>
        <v>3439.9</v>
      </c>
    </row>
    <row r="458" spans="1:6" ht="25.5">
      <c r="A458" s="31" t="str">
        <f>'пр.4 вед.стр.'!A1320</f>
        <v>Развитие дворовой инфраструктуры муниципальных образований, расположенных на территории Сусуманского городского округа</v>
      </c>
      <c r="B458" s="19" t="s">
        <v>71</v>
      </c>
      <c r="C458" s="19" t="s">
        <v>69</v>
      </c>
      <c r="D458" s="183" t="str">
        <f>'пр.4 вед.стр.'!E1320</f>
        <v>7Z 0 02  98400</v>
      </c>
      <c r="E458" s="164"/>
      <c r="F458" s="21">
        <f>F459</f>
        <v>3321</v>
      </c>
    </row>
    <row r="459" spans="1:6" ht="12.75">
      <c r="A459" s="31" t="str">
        <f>'пр.4 вед.стр.'!A1321</f>
        <v>Закупка товаров, работ и услуг для обеспечения государственных (муниципальных) нужд</v>
      </c>
      <c r="B459" s="19" t="s">
        <v>71</v>
      </c>
      <c r="C459" s="19" t="s">
        <v>69</v>
      </c>
      <c r="D459" s="183" t="str">
        <f>'пр.4 вед.стр.'!E1321</f>
        <v>7Z 0 02  98400</v>
      </c>
      <c r="E459" s="164" t="str">
        <f>'пр.4 вед.стр.'!F1321</f>
        <v>200</v>
      </c>
      <c r="F459" s="21">
        <f>F460</f>
        <v>3321</v>
      </c>
    </row>
    <row r="460" spans="1:6" ht="12.75">
      <c r="A460" s="31" t="str">
        <f>'пр.4 вед.стр.'!A1322</f>
        <v>Иные закупки товаров, работ и услуг для обеспечения государственных (муниципальных) нужд</v>
      </c>
      <c r="B460" s="19" t="s">
        <v>71</v>
      </c>
      <c r="C460" s="19" t="s">
        <v>69</v>
      </c>
      <c r="D460" s="183" t="str">
        <f>'пр.4 вед.стр.'!E1322</f>
        <v>7Z 0 02  98400</v>
      </c>
      <c r="E460" s="164" t="str">
        <f>'пр.4 вед.стр.'!F1322</f>
        <v>240</v>
      </c>
      <c r="F460" s="21">
        <f>F461</f>
        <v>3321</v>
      </c>
    </row>
    <row r="461" spans="1:6" ht="12.75">
      <c r="A461" s="31" t="str">
        <f>'пр.4 вед.стр.'!A1323</f>
        <v>Прочая закупка товаров, работ и услуг </v>
      </c>
      <c r="B461" s="19" t="s">
        <v>71</v>
      </c>
      <c r="C461" s="19" t="s">
        <v>69</v>
      </c>
      <c r="D461" s="183" t="str">
        <f>'пр.4 вед.стр.'!E1323</f>
        <v>7Z 0 02  98400</v>
      </c>
      <c r="E461" s="164" t="str">
        <f>'пр.4 вед.стр.'!F1323</f>
        <v>244</v>
      </c>
      <c r="F461" s="21">
        <f>'пр.4 вед.стр.'!G1323</f>
        <v>3321</v>
      </c>
    </row>
    <row r="462" spans="1:6" ht="12.75">
      <c r="A462" s="31" t="str">
        <f>'пр.4 вед.стр.'!A1324</f>
        <v>Погашение кредиторской задолженности по исполненным контрактам 2017 года</v>
      </c>
      <c r="B462" s="19" t="s">
        <v>71</v>
      </c>
      <c r="C462" s="19" t="s">
        <v>69</v>
      </c>
      <c r="D462" s="183" t="str">
        <f>'пр.4 вед.стр.'!E1324</f>
        <v>7Z 0 02  98410</v>
      </c>
      <c r="E462" s="173"/>
      <c r="F462" s="21">
        <f>F463</f>
        <v>118.9</v>
      </c>
    </row>
    <row r="463" spans="1:6" ht="12.75">
      <c r="A463" s="31" t="str">
        <f>'пр.4 вед.стр.'!A1325</f>
        <v>Закупка товаров, работ и услуг для обеспечения государственных (муниципальных) нужд</v>
      </c>
      <c r="B463" s="19" t="s">
        <v>71</v>
      </c>
      <c r="C463" s="19" t="s">
        <v>69</v>
      </c>
      <c r="D463" s="183" t="str">
        <f>'пр.4 вед.стр.'!E1325</f>
        <v>7Z 0 02  98410</v>
      </c>
      <c r="E463" s="164" t="str">
        <f>'пр.4 вед.стр.'!F1325</f>
        <v>200</v>
      </c>
      <c r="F463" s="21">
        <f>F464</f>
        <v>118.9</v>
      </c>
    </row>
    <row r="464" spans="1:6" ht="12.75">
      <c r="A464" s="31" t="str">
        <f>'пр.4 вед.стр.'!A1326</f>
        <v>Иные закупки товаров, работ и услуг для обеспечения государственных (муниципальных) нужд</v>
      </c>
      <c r="B464" s="19" t="s">
        <v>71</v>
      </c>
      <c r="C464" s="19" t="s">
        <v>69</v>
      </c>
      <c r="D464" s="183" t="str">
        <f>'пр.4 вед.стр.'!E1326</f>
        <v>7Z 0 02  98410</v>
      </c>
      <c r="E464" s="164" t="str">
        <f>'пр.4 вед.стр.'!F1326</f>
        <v>240</v>
      </c>
      <c r="F464" s="21">
        <f>F465</f>
        <v>118.9</v>
      </c>
    </row>
    <row r="465" spans="1:6" ht="12.75">
      <c r="A465" s="31" t="str">
        <f>'пр.4 вед.стр.'!A1327</f>
        <v>Прочая закупка товаров, работ и услуг </v>
      </c>
      <c r="B465" s="19" t="s">
        <v>71</v>
      </c>
      <c r="C465" s="19" t="s">
        <v>69</v>
      </c>
      <c r="D465" s="183" t="str">
        <f>'пр.4 вед.стр.'!E1327</f>
        <v>7Z 0 02  98410</v>
      </c>
      <c r="E465" s="164" t="str">
        <f>'пр.4 вед.стр.'!F1327</f>
        <v>244</v>
      </c>
      <c r="F465" s="21">
        <f>'пр.4 вед.стр.'!G1327</f>
        <v>118.9</v>
      </c>
    </row>
    <row r="466" spans="1:6" ht="12.75">
      <c r="A466" s="31" t="s">
        <v>640</v>
      </c>
      <c r="B466" s="19" t="s">
        <v>71</v>
      </c>
      <c r="C466" s="19" t="s">
        <v>69</v>
      </c>
      <c r="D466" s="164" t="s">
        <v>641</v>
      </c>
      <c r="E466" s="164"/>
      <c r="F466" s="151">
        <f>F467</f>
        <v>2082.8</v>
      </c>
    </row>
    <row r="467" spans="1:6" ht="12.75">
      <c r="A467" s="16" t="str">
        <f>'пр.4 вед.стр.'!A1329</f>
        <v> Уличное освещение</v>
      </c>
      <c r="B467" s="19" t="s">
        <v>71</v>
      </c>
      <c r="C467" s="19" t="s">
        <v>69</v>
      </c>
      <c r="D467" s="164" t="s">
        <v>651</v>
      </c>
      <c r="E467" s="164"/>
      <c r="F467" s="21">
        <f>F468</f>
        <v>2082.8</v>
      </c>
    </row>
    <row r="468" spans="1:6" ht="12.75">
      <c r="A468" s="16" t="s">
        <v>401</v>
      </c>
      <c r="B468" s="19" t="s">
        <v>71</v>
      </c>
      <c r="C468" s="19" t="s">
        <v>69</v>
      </c>
      <c r="D468" s="164" t="s">
        <v>651</v>
      </c>
      <c r="E468" s="164" t="s">
        <v>100</v>
      </c>
      <c r="F468" s="21">
        <f>F469</f>
        <v>2082.8</v>
      </c>
    </row>
    <row r="469" spans="1:6" ht="12.75">
      <c r="A469" s="16" t="s">
        <v>732</v>
      </c>
      <c r="B469" s="19" t="s">
        <v>71</v>
      </c>
      <c r="C469" s="19" t="s">
        <v>69</v>
      </c>
      <c r="D469" s="164" t="s">
        <v>651</v>
      </c>
      <c r="E469" s="164" t="s">
        <v>96</v>
      </c>
      <c r="F469" s="21">
        <f>F470</f>
        <v>2082.8</v>
      </c>
    </row>
    <row r="470" spans="1:6" ht="12.75">
      <c r="A470" s="16" t="s">
        <v>674</v>
      </c>
      <c r="B470" s="19" t="s">
        <v>71</v>
      </c>
      <c r="C470" s="19" t="s">
        <v>69</v>
      </c>
      <c r="D470" s="164" t="s">
        <v>651</v>
      </c>
      <c r="E470" s="164" t="s">
        <v>97</v>
      </c>
      <c r="F470" s="21">
        <f>'пр.4 вед.стр.'!G1332</f>
        <v>2082.8</v>
      </c>
    </row>
    <row r="471" spans="1:6" ht="12.75">
      <c r="A471" s="154" t="s">
        <v>642</v>
      </c>
      <c r="B471" s="19" t="s">
        <v>71</v>
      </c>
      <c r="C471" s="19" t="s">
        <v>69</v>
      </c>
      <c r="D471" s="164" t="s">
        <v>643</v>
      </c>
      <c r="E471" s="173"/>
      <c r="F471" s="21">
        <f>F472+F476</f>
        <v>1007.5</v>
      </c>
    </row>
    <row r="472" spans="1:6" ht="12.75">
      <c r="A472" s="31" t="s">
        <v>234</v>
      </c>
      <c r="B472" s="37" t="s">
        <v>71</v>
      </c>
      <c r="C472" s="37" t="s">
        <v>69</v>
      </c>
      <c r="D472" s="164" t="s">
        <v>644</v>
      </c>
      <c r="E472" s="164"/>
      <c r="F472" s="151">
        <f>F473</f>
        <v>596</v>
      </c>
    </row>
    <row r="473" spans="1:6" ht="12.75">
      <c r="A473" s="16" t="s">
        <v>401</v>
      </c>
      <c r="B473" s="19" t="s">
        <v>71</v>
      </c>
      <c r="C473" s="19" t="s">
        <v>69</v>
      </c>
      <c r="D473" s="164" t="s">
        <v>644</v>
      </c>
      <c r="E473" s="164" t="s">
        <v>100</v>
      </c>
      <c r="F473" s="21">
        <f>F474</f>
        <v>596</v>
      </c>
    </row>
    <row r="474" spans="1:6" ht="12.75">
      <c r="A474" s="16" t="s">
        <v>732</v>
      </c>
      <c r="B474" s="19" t="s">
        <v>71</v>
      </c>
      <c r="C474" s="19" t="s">
        <v>69</v>
      </c>
      <c r="D474" s="164" t="s">
        <v>644</v>
      </c>
      <c r="E474" s="164" t="s">
        <v>96</v>
      </c>
      <c r="F474" s="21">
        <f>F475</f>
        <v>596</v>
      </c>
    </row>
    <row r="475" spans="1:6" ht="12.75">
      <c r="A475" s="16" t="s">
        <v>674</v>
      </c>
      <c r="B475" s="19" t="s">
        <v>71</v>
      </c>
      <c r="C475" s="19" t="s">
        <v>69</v>
      </c>
      <c r="D475" s="164" t="s">
        <v>644</v>
      </c>
      <c r="E475" s="164" t="s">
        <v>97</v>
      </c>
      <c r="F475" s="21">
        <f>'пр.4 вед.стр.'!G1337</f>
        <v>596</v>
      </c>
    </row>
    <row r="476" spans="1:6" ht="25.5">
      <c r="A476" s="16" t="s">
        <v>442</v>
      </c>
      <c r="B476" s="19" t="s">
        <v>71</v>
      </c>
      <c r="C476" s="19" t="s">
        <v>69</v>
      </c>
      <c r="D476" s="164" t="s">
        <v>645</v>
      </c>
      <c r="E476" s="164"/>
      <c r="F476" s="248">
        <f>F477+F480</f>
        <v>411.5</v>
      </c>
    </row>
    <row r="477" spans="1:6" ht="12.75">
      <c r="A477" s="16" t="s">
        <v>124</v>
      </c>
      <c r="B477" s="19" t="s">
        <v>71</v>
      </c>
      <c r="C477" s="19" t="s">
        <v>69</v>
      </c>
      <c r="D477" s="164" t="s">
        <v>645</v>
      </c>
      <c r="E477" s="164" t="s">
        <v>125</v>
      </c>
      <c r="F477" s="21">
        <f>F478</f>
        <v>140.3</v>
      </c>
    </row>
    <row r="478" spans="1:6" ht="25.5">
      <c r="A478" s="16" t="s">
        <v>160</v>
      </c>
      <c r="B478" s="19" t="s">
        <v>71</v>
      </c>
      <c r="C478" s="19" t="s">
        <v>69</v>
      </c>
      <c r="D478" s="164" t="s">
        <v>645</v>
      </c>
      <c r="E478" s="164" t="s">
        <v>126</v>
      </c>
      <c r="F478" s="21">
        <f>F479</f>
        <v>140.3</v>
      </c>
    </row>
    <row r="479" spans="1:6" ht="25.5">
      <c r="A479" s="16" t="s">
        <v>400</v>
      </c>
      <c r="B479" s="19" t="s">
        <v>71</v>
      </c>
      <c r="C479" s="19" t="s">
        <v>69</v>
      </c>
      <c r="D479" s="164" t="s">
        <v>645</v>
      </c>
      <c r="E479" s="164" t="s">
        <v>399</v>
      </c>
      <c r="F479" s="21">
        <f>'пр.4 вед.стр.'!G1341</f>
        <v>140.3</v>
      </c>
    </row>
    <row r="480" spans="1:6" ht="12.75">
      <c r="A480" s="16" t="s">
        <v>401</v>
      </c>
      <c r="B480" s="19" t="s">
        <v>71</v>
      </c>
      <c r="C480" s="19" t="s">
        <v>69</v>
      </c>
      <c r="D480" s="164" t="s">
        <v>645</v>
      </c>
      <c r="E480" s="164" t="s">
        <v>100</v>
      </c>
      <c r="F480" s="21">
        <f>F481</f>
        <v>271.2</v>
      </c>
    </row>
    <row r="481" spans="1:6" ht="12.75">
      <c r="A481" s="16" t="s">
        <v>732</v>
      </c>
      <c r="B481" s="19" t="s">
        <v>71</v>
      </c>
      <c r="C481" s="19" t="s">
        <v>69</v>
      </c>
      <c r="D481" s="164" t="s">
        <v>645</v>
      </c>
      <c r="E481" s="164" t="s">
        <v>96</v>
      </c>
      <c r="F481" s="21">
        <f>F482</f>
        <v>271.2</v>
      </c>
    </row>
    <row r="482" spans="1:6" ht="12.75">
      <c r="A482" s="16" t="s">
        <v>674</v>
      </c>
      <c r="B482" s="19" t="s">
        <v>71</v>
      </c>
      <c r="C482" s="19" t="s">
        <v>69</v>
      </c>
      <c r="D482" s="164" t="s">
        <v>645</v>
      </c>
      <c r="E482" s="164" t="s">
        <v>97</v>
      </c>
      <c r="F482" s="21">
        <f>'пр.4 вед.стр.'!G1344</f>
        <v>271.2</v>
      </c>
    </row>
    <row r="483" spans="1:6" ht="35.25" customHeight="1">
      <c r="A483" s="16" t="str">
        <f>'пр.4 вед.стр.'!A1345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83" s="19" t="s">
        <v>71</v>
      </c>
      <c r="C483" s="19" t="s">
        <v>69</v>
      </c>
      <c r="D483" s="164" t="str">
        <f>'пр.4 вед.стр.'!E1345</f>
        <v>Р1 0 00 00000</v>
      </c>
      <c r="E483" s="164"/>
      <c r="F483" s="21">
        <f>F484</f>
        <v>1735.7</v>
      </c>
    </row>
    <row r="484" spans="1:6" ht="16.5" customHeight="1">
      <c r="A484" s="16" t="str">
        <f>'пр.4 вед.стр.'!A1346</f>
        <v>Обеспечение государственных полномочий по отлову и содержанию безнадзорных животных </v>
      </c>
      <c r="B484" s="19" t="s">
        <v>71</v>
      </c>
      <c r="C484" s="19" t="s">
        <v>69</v>
      </c>
      <c r="D484" s="164" t="str">
        <f>'пр.4 вед.стр.'!E1346</f>
        <v>Р1 7 00 00000</v>
      </c>
      <c r="E484" s="164"/>
      <c r="F484" s="21">
        <f>F485</f>
        <v>1735.7</v>
      </c>
    </row>
    <row r="485" spans="1:6" ht="21" customHeight="1">
      <c r="A485" s="16" t="str">
        <f>'пр.4 вед.стр.'!A1347</f>
        <v>Осуществление государственных полномочий по отлову и содержанию безнадзорных животных </v>
      </c>
      <c r="B485" s="19" t="s">
        <v>71</v>
      </c>
      <c r="C485" s="19" t="s">
        <v>69</v>
      </c>
      <c r="D485" s="164" t="str">
        <f>'пр.4 вед.стр.'!E1347</f>
        <v>Р1 7 00 74170</v>
      </c>
      <c r="E485" s="164"/>
      <c r="F485" s="21">
        <f>F486</f>
        <v>1735.7</v>
      </c>
    </row>
    <row r="486" spans="1:6" ht="18.75" customHeight="1">
      <c r="A486" s="16" t="str">
        <f>'пр.4 вед.стр.'!A1348</f>
        <v>Закупка товаров, работ и услуг для обеспечения государственных (муниципальных) нужд</v>
      </c>
      <c r="B486" s="19" t="s">
        <v>71</v>
      </c>
      <c r="C486" s="19" t="s">
        <v>69</v>
      </c>
      <c r="D486" s="164" t="str">
        <f>'пр.4 вед.стр.'!E1348</f>
        <v>Р1 7 00 74170</v>
      </c>
      <c r="E486" s="164" t="str">
        <f>'пр.4 вед.стр.'!F1348</f>
        <v>200</v>
      </c>
      <c r="F486" s="21">
        <f>F487</f>
        <v>1735.7</v>
      </c>
    </row>
    <row r="487" spans="1:6" ht="15.75" customHeight="1">
      <c r="A487" s="16" t="str">
        <f>'пр.4 вед.стр.'!A1349</f>
        <v>Иные закупки товаров, работ и услуг для обеспечения государственных (муниципальных) нужд</v>
      </c>
      <c r="B487" s="19" t="s">
        <v>71</v>
      </c>
      <c r="C487" s="19" t="s">
        <v>69</v>
      </c>
      <c r="D487" s="164" t="str">
        <f>'пр.4 вед.стр.'!E1349</f>
        <v>Р1 7 00 74170</v>
      </c>
      <c r="E487" s="164" t="str">
        <f>'пр.4 вед.стр.'!F1349</f>
        <v>240</v>
      </c>
      <c r="F487" s="21">
        <f>F488</f>
        <v>1735.7</v>
      </c>
    </row>
    <row r="488" spans="1:6" ht="17.25" customHeight="1">
      <c r="A488" s="16" t="str">
        <f>'пр.4 вед.стр.'!A1350</f>
        <v>Прочая закупка товаров, работ и услуг </v>
      </c>
      <c r="B488" s="19" t="s">
        <v>71</v>
      </c>
      <c r="C488" s="19" t="s">
        <v>69</v>
      </c>
      <c r="D488" s="164" t="str">
        <f>'пр.4 вед.стр.'!E1350</f>
        <v>Р1 7 00 74170</v>
      </c>
      <c r="E488" s="164" t="str">
        <f>'пр.4 вед.стр.'!F1350</f>
        <v>244</v>
      </c>
      <c r="F488" s="21">
        <f>'пр.4 вед.стр.'!G1350</f>
        <v>1735.7</v>
      </c>
    </row>
    <row r="489" spans="1:6" ht="12.75">
      <c r="A489" s="15" t="s">
        <v>428</v>
      </c>
      <c r="B489" s="39" t="s">
        <v>75</v>
      </c>
      <c r="C489" s="39" t="s">
        <v>35</v>
      </c>
      <c r="D489" s="168"/>
      <c r="E489" s="168"/>
      <c r="F489" s="34">
        <f>F490</f>
        <v>3608.3</v>
      </c>
    </row>
    <row r="490" spans="1:6" ht="12.75">
      <c r="A490" s="15" t="s">
        <v>342</v>
      </c>
      <c r="B490" s="39" t="s">
        <v>75</v>
      </c>
      <c r="C490" s="39" t="s">
        <v>71</v>
      </c>
      <c r="D490" s="168"/>
      <c r="E490" s="168"/>
      <c r="F490" s="34">
        <f>F507+F492</f>
        <v>3608.3</v>
      </c>
    </row>
    <row r="491" spans="1:6" ht="12.75">
      <c r="A491" s="16" t="s">
        <v>549</v>
      </c>
      <c r="B491" s="66" t="s">
        <v>75</v>
      </c>
      <c r="C491" s="66" t="s">
        <v>71</v>
      </c>
      <c r="D491" s="189" t="s">
        <v>623</v>
      </c>
      <c r="E491" s="168"/>
      <c r="F491" s="21">
        <f>F492+F507</f>
        <v>3608.3</v>
      </c>
    </row>
    <row r="492" spans="1:6" ht="25.5">
      <c r="A492" s="146" t="str">
        <f>'пр.4 вед.стр.'!A1354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492" s="147" t="s">
        <v>75</v>
      </c>
      <c r="C492" s="147" t="s">
        <v>71</v>
      </c>
      <c r="D492" s="181" t="str">
        <f>'пр.4 вед.стр.'!E1354</f>
        <v>7F 0 00 00000</v>
      </c>
      <c r="E492" s="163"/>
      <c r="F492" s="281">
        <f>F493</f>
        <v>3592.3</v>
      </c>
    </row>
    <row r="493" spans="1:6" ht="12.75">
      <c r="A493" s="155" t="str">
        <f>'пр.4 вед.стр.'!A1355</f>
        <v>Основное мероприятие "Разработка технической документации гидротехнических сооружений"</v>
      </c>
      <c r="B493" s="66" t="s">
        <v>75</v>
      </c>
      <c r="C493" s="66" t="s">
        <v>71</v>
      </c>
      <c r="D493" s="189" t="str">
        <f>'пр.4 вед.стр.'!E1355</f>
        <v>7F 0 01 00000</v>
      </c>
      <c r="E493" s="175"/>
      <c r="F493" s="64">
        <f>F494+F498+F502</f>
        <v>3592.3</v>
      </c>
    </row>
    <row r="494" spans="1:15" s="77" customFormat="1" ht="25.5">
      <c r="A494" s="156" t="str">
        <f>'пр.4 вед.стр.'!A1356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494" s="157" t="s">
        <v>75</v>
      </c>
      <c r="C494" s="157" t="s">
        <v>71</v>
      </c>
      <c r="D494" s="190" t="str">
        <f>'пр.4 вед.стр.'!E1356</f>
        <v>7F 0 01 73710</v>
      </c>
      <c r="E494" s="178"/>
      <c r="F494" s="203">
        <f>F495</f>
        <v>3040</v>
      </c>
      <c r="K494" s="202"/>
      <c r="L494" s="202"/>
      <c r="M494" s="202"/>
      <c r="N494" s="202"/>
      <c r="O494" s="202"/>
    </row>
    <row r="495" spans="1:6" ht="15" customHeight="1">
      <c r="A495" s="156" t="str">
        <f>'пр.4 вед.стр.'!A1357</f>
        <v>Закупка товаров, работ и услуг для обеспечения государственных (муниципальных) нужд</v>
      </c>
      <c r="B495" s="157" t="s">
        <v>75</v>
      </c>
      <c r="C495" s="157" t="s">
        <v>71</v>
      </c>
      <c r="D495" s="190" t="str">
        <f>'пр.4 вед.стр.'!E1357</f>
        <v>7F 0 01 73710</v>
      </c>
      <c r="E495" s="178" t="str">
        <f>'пр.4 вед.стр.'!F1357</f>
        <v>200</v>
      </c>
      <c r="F495" s="158">
        <f>F496</f>
        <v>3040</v>
      </c>
    </row>
    <row r="496" spans="1:6" ht="16.5" customHeight="1">
      <c r="A496" s="156" t="str">
        <f>'пр.4 вед.стр.'!A1358</f>
        <v>Иные закупки товаров, работ и услуг для обеспечения государственных (муниципальных) нужд</v>
      </c>
      <c r="B496" s="157" t="s">
        <v>75</v>
      </c>
      <c r="C496" s="157" t="s">
        <v>71</v>
      </c>
      <c r="D496" s="190" t="str">
        <f>'пр.4 вед.стр.'!E1358</f>
        <v>7F 0 01 73710</v>
      </c>
      <c r="E496" s="178" t="str">
        <f>'пр.4 вед.стр.'!F1358</f>
        <v>240</v>
      </c>
      <c r="F496" s="158">
        <f>F497</f>
        <v>3040</v>
      </c>
    </row>
    <row r="497" spans="1:6" ht="16.5" customHeight="1">
      <c r="A497" s="156" t="str">
        <f>'пр.4 вед.стр.'!A1359</f>
        <v>Прочая закупка товаров, работ и услуг </v>
      </c>
      <c r="B497" s="157" t="s">
        <v>75</v>
      </c>
      <c r="C497" s="157" t="s">
        <v>71</v>
      </c>
      <c r="D497" s="190" t="str">
        <f>'пр.4 вед.стр.'!E1359</f>
        <v>7F 0 01 73710</v>
      </c>
      <c r="E497" s="178" t="str">
        <f>'пр.4 вед.стр.'!F1359</f>
        <v>244</v>
      </c>
      <c r="F497" s="158">
        <f>'пр.4 вед.стр.'!G1359</f>
        <v>3040</v>
      </c>
    </row>
    <row r="498" spans="1:6" ht="25.5">
      <c r="A498" s="29" t="str">
        <f>'пр.4 вед.стр.'!A1360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498" s="66" t="s">
        <v>75</v>
      </c>
      <c r="C498" s="66" t="s">
        <v>71</v>
      </c>
      <c r="D498" s="189" t="str">
        <f>'пр.4 вед.стр.'!E1360</f>
        <v>7F 0 01 S3710</v>
      </c>
      <c r="E498" s="175"/>
      <c r="F498" s="69">
        <f>F499</f>
        <v>60</v>
      </c>
    </row>
    <row r="499" spans="1:6" ht="12.75">
      <c r="A499" s="29" t="str">
        <f>'пр.4 вед.стр.'!A1361</f>
        <v>Закупка товаров, работ и услуг для обеспечения государственных (муниципальных) нужд</v>
      </c>
      <c r="B499" s="66" t="s">
        <v>75</v>
      </c>
      <c r="C499" s="66" t="s">
        <v>71</v>
      </c>
      <c r="D499" s="189" t="str">
        <f>'пр.4 вед.стр.'!E1361</f>
        <v>7F 0 01 S3710</v>
      </c>
      <c r="E499" s="175" t="str">
        <f>'пр.4 вед.стр.'!F1361</f>
        <v>200</v>
      </c>
      <c r="F499" s="64">
        <f>F500</f>
        <v>60</v>
      </c>
    </row>
    <row r="500" spans="1:14" ht="12.75">
      <c r="A500" s="29" t="str">
        <f>'пр.4 вед.стр.'!A1362</f>
        <v>Иные закупки товаров, работ и услуг для обеспечения государственных (муниципальных) нужд</v>
      </c>
      <c r="B500" s="66" t="s">
        <v>75</v>
      </c>
      <c r="C500" s="66" t="s">
        <v>71</v>
      </c>
      <c r="D500" s="189" t="str">
        <f>'пр.4 вед.стр.'!E1362</f>
        <v>7F 0 01 S3710</v>
      </c>
      <c r="E500" s="175" t="str">
        <f>'пр.4 вед.стр.'!F1362</f>
        <v>240</v>
      </c>
      <c r="F500" s="64">
        <f>F501</f>
        <v>60</v>
      </c>
      <c r="K500" s="92"/>
      <c r="L500" s="92"/>
      <c r="M500" s="92"/>
      <c r="N500" s="92"/>
    </row>
    <row r="501" spans="1:14" ht="12.75">
      <c r="A501" s="29" t="str">
        <f>'пр.4 вед.стр.'!A1363</f>
        <v>Прочая закупка товаров, работ и услуг </v>
      </c>
      <c r="B501" s="66" t="s">
        <v>75</v>
      </c>
      <c r="C501" s="66" t="s">
        <v>71</v>
      </c>
      <c r="D501" s="189" t="str">
        <f>'пр.4 вед.стр.'!E1363</f>
        <v>7F 0 01 S3710</v>
      </c>
      <c r="E501" s="175" t="str">
        <f>'пр.4 вед.стр.'!F1363</f>
        <v>244</v>
      </c>
      <c r="F501" s="64">
        <f>'пр.4 вед.стр.'!G1363</f>
        <v>60</v>
      </c>
      <c r="K501" s="92"/>
      <c r="L501" s="92"/>
      <c r="M501" s="92"/>
      <c r="N501" s="92"/>
    </row>
    <row r="502" spans="1:14" ht="24" customHeight="1">
      <c r="A502" s="156" t="str">
        <f>'пр.4 вед.стр.'!A446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502" s="157" t="s">
        <v>75</v>
      </c>
      <c r="C502" s="157" t="s">
        <v>71</v>
      </c>
      <c r="D502" s="190" t="str">
        <f>'пр.4 вед.стр.'!E446</f>
        <v>7F 0 02 00000</v>
      </c>
      <c r="E502" s="178"/>
      <c r="F502" s="158">
        <f>F503</f>
        <v>492.3</v>
      </c>
      <c r="K502" s="92"/>
      <c r="L502" s="92"/>
      <c r="M502" s="92"/>
      <c r="N502" s="92"/>
    </row>
    <row r="503" spans="1:14" ht="25.5">
      <c r="A503" s="156" t="str">
        <f>'пр.4 вед.стр.'!A447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</v>
      </c>
      <c r="B503" s="157" t="s">
        <v>75</v>
      </c>
      <c r="C503" s="157" t="s">
        <v>71</v>
      </c>
      <c r="D503" s="190" t="str">
        <f>'пр.4 вед.стр.'!E449</f>
        <v>7F 0 02 73П06</v>
      </c>
      <c r="E503" s="178"/>
      <c r="F503" s="158">
        <f>F504</f>
        <v>492.3</v>
      </c>
      <c r="K503" s="92"/>
      <c r="L503" s="92"/>
      <c r="M503" s="92"/>
      <c r="N503" s="92"/>
    </row>
    <row r="504" spans="1:14" ht="12.75">
      <c r="A504" s="156" t="str">
        <f>'пр.4 вед.стр.'!A450</f>
        <v>Закупка товаров, работ и услуг для обеспечения государственных (муниципальных) нужд</v>
      </c>
      <c r="B504" s="157" t="s">
        <v>75</v>
      </c>
      <c r="C504" s="157" t="s">
        <v>71</v>
      </c>
      <c r="D504" s="190" t="str">
        <f>'пр.4 вед.стр.'!E450</f>
        <v>7F 0 02 73П06</v>
      </c>
      <c r="E504" s="280">
        <v>200</v>
      </c>
      <c r="F504" s="158">
        <f>F505</f>
        <v>492.3</v>
      </c>
      <c r="K504" s="92"/>
      <c r="L504" s="92"/>
      <c r="M504" s="92"/>
      <c r="N504" s="92"/>
    </row>
    <row r="505" spans="1:14" ht="12.75">
      <c r="A505" s="156" t="str">
        <f>'пр.4 вед.стр.'!A451</f>
        <v>Иные закупки товаров, работ и услуг для обеспечения государственных (муниципальных) нужд</v>
      </c>
      <c r="B505" s="157" t="s">
        <v>75</v>
      </c>
      <c r="C505" s="157" t="s">
        <v>71</v>
      </c>
      <c r="D505" s="190" t="str">
        <f>'пр.4 вед.стр.'!E451</f>
        <v>7F 0 02 73П06</v>
      </c>
      <c r="E505" s="280">
        <v>240</v>
      </c>
      <c r="F505" s="158">
        <f>F506</f>
        <v>492.3</v>
      </c>
      <c r="K505" s="92"/>
      <c r="L505" s="92"/>
      <c r="M505" s="92"/>
      <c r="N505" s="92"/>
    </row>
    <row r="506" spans="1:14" ht="12.75">
      <c r="A506" s="156" t="str">
        <f>'пр.4 вед.стр.'!A452</f>
        <v>Прочая закупка товаров, работ и услуг </v>
      </c>
      <c r="B506" s="157" t="s">
        <v>75</v>
      </c>
      <c r="C506" s="157" t="s">
        <v>71</v>
      </c>
      <c r="D506" s="190" t="str">
        <f>'пр.4 вед.стр.'!E452</f>
        <v>7F 0 02 73П06</v>
      </c>
      <c r="E506" s="280">
        <v>244</v>
      </c>
      <c r="F506" s="158">
        <f>'пр.4 вед.стр.'!G452</f>
        <v>492.3</v>
      </c>
      <c r="K506" s="92"/>
      <c r="L506" s="92"/>
      <c r="M506" s="92"/>
      <c r="N506" s="92"/>
    </row>
    <row r="507" spans="1:6" ht="25.5">
      <c r="A507" s="146" t="str">
        <f>'пр.4 вед.стр.'!A1364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507" s="147" t="s">
        <v>75</v>
      </c>
      <c r="C507" s="147" t="s">
        <v>71</v>
      </c>
      <c r="D507" s="163" t="str">
        <f>'пр.4 вед.стр.'!E1364</f>
        <v>7W 0 00 00000</v>
      </c>
      <c r="E507" s="163"/>
      <c r="F507" s="145">
        <f>F508</f>
        <v>16</v>
      </c>
    </row>
    <row r="508" spans="1:6" ht="25.5">
      <c r="A508" s="31" t="str">
        <f>'пр.4 вед.стр.'!A1365</f>
        <v>Основное мероприятие "Снос ветхого, заброшенного жилья на территории Сусуманского городского округа"</v>
      </c>
      <c r="B508" s="19" t="s">
        <v>75</v>
      </c>
      <c r="C508" s="19" t="s">
        <v>71</v>
      </c>
      <c r="D508" s="164" t="str">
        <f>'пр.4 вед.стр.'!E1365</f>
        <v>7W 0 01 00000</v>
      </c>
      <c r="E508" s="164"/>
      <c r="F508" s="21">
        <f>F509</f>
        <v>16</v>
      </c>
    </row>
    <row r="509" spans="1:6" ht="30" customHeight="1">
      <c r="A509" s="31" t="str">
        <f>'пр.4 вед.стр.'!A1366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509" s="19" t="s">
        <v>75</v>
      </c>
      <c r="C509" s="19" t="s">
        <v>71</v>
      </c>
      <c r="D509" s="164" t="str">
        <f>'пр.4 вед.стр.'!E1366</f>
        <v>7W 0 01 S3520</v>
      </c>
      <c r="E509" s="164"/>
      <c r="F509" s="21">
        <f>F510</f>
        <v>16</v>
      </c>
    </row>
    <row r="510" spans="1:14" ht="12.75">
      <c r="A510" s="31" t="str">
        <f>'пр.4 вед.стр.'!A1367</f>
        <v>Закупка товаров, работ и услуг для обеспечения государственных (муниципальных) нужд</v>
      </c>
      <c r="B510" s="19" t="s">
        <v>75</v>
      </c>
      <c r="C510" s="19" t="s">
        <v>71</v>
      </c>
      <c r="D510" s="164" t="str">
        <f>'пр.4 вед.стр.'!E1367</f>
        <v>7W 0 01 S3520</v>
      </c>
      <c r="E510" s="164" t="str">
        <f>'пр.4 вед.стр.'!F1367</f>
        <v>200</v>
      </c>
      <c r="F510" s="21">
        <f>F511</f>
        <v>16</v>
      </c>
      <c r="K510" s="92"/>
      <c r="L510" s="92"/>
      <c r="M510" s="92"/>
      <c r="N510" s="92"/>
    </row>
    <row r="511" spans="1:14" ht="12.75">
      <c r="A511" s="31" t="str">
        <f>'пр.4 вед.стр.'!A1368</f>
        <v>Иные закупки товаров, работ и услуг для обеспечения государственных (муниципальных) нужд</v>
      </c>
      <c r="B511" s="19" t="s">
        <v>75</v>
      </c>
      <c r="C511" s="19" t="s">
        <v>71</v>
      </c>
      <c r="D511" s="164" t="str">
        <f>'пр.4 вед.стр.'!E1368</f>
        <v>7W 0 01 S3520</v>
      </c>
      <c r="E511" s="164" t="str">
        <f>'пр.4 вед.стр.'!F1368</f>
        <v>240</v>
      </c>
      <c r="F511" s="21">
        <f>F512</f>
        <v>16</v>
      </c>
      <c r="K511" s="92"/>
      <c r="L511" s="92"/>
      <c r="M511" s="92"/>
      <c r="N511" s="92"/>
    </row>
    <row r="512" spans="1:14" ht="12.75">
      <c r="A512" s="31" t="str">
        <f>'пр.4 вед.стр.'!A1369</f>
        <v>Прочая закупка товаров, работ и услуг </v>
      </c>
      <c r="B512" s="19" t="s">
        <v>75</v>
      </c>
      <c r="C512" s="19" t="s">
        <v>71</v>
      </c>
      <c r="D512" s="164" t="str">
        <f>'пр.4 вед.стр.'!E1369</f>
        <v>7W 0 01 S3520</v>
      </c>
      <c r="E512" s="164" t="str">
        <f>'пр.4 вед.стр.'!F1369</f>
        <v>244</v>
      </c>
      <c r="F512" s="21">
        <f>'пр.4 вед.стр.'!G1369</f>
        <v>16</v>
      </c>
      <c r="K512" s="92"/>
      <c r="L512" s="92"/>
      <c r="M512" s="92"/>
      <c r="N512" s="92"/>
    </row>
    <row r="513" spans="1:6" ht="20.25" customHeight="1">
      <c r="A513" s="15" t="s">
        <v>8</v>
      </c>
      <c r="B513" s="44" t="s">
        <v>68</v>
      </c>
      <c r="C513" s="44" t="s">
        <v>35</v>
      </c>
      <c r="D513" s="186"/>
      <c r="E513" s="171"/>
      <c r="F513" s="34">
        <f>F514+F582+F687+F842+F761</f>
        <v>357971.8</v>
      </c>
    </row>
    <row r="514" spans="1:15" s="30" customFormat="1" ht="12.75">
      <c r="A514" s="15" t="s">
        <v>9</v>
      </c>
      <c r="B514" s="33" t="s">
        <v>68</v>
      </c>
      <c r="C514" s="33" t="s">
        <v>65</v>
      </c>
      <c r="D514" s="168"/>
      <c r="E514" s="168"/>
      <c r="F514" s="34">
        <f>F516+F522+F540+F562+F568</f>
        <v>78796.4</v>
      </c>
      <c r="K514" s="89"/>
      <c r="L514" s="89"/>
      <c r="M514" s="89"/>
      <c r="N514" s="89"/>
      <c r="O514" s="92"/>
    </row>
    <row r="515" spans="1:15" s="30" customFormat="1" ht="12.75">
      <c r="A515" s="16" t="s">
        <v>549</v>
      </c>
      <c r="B515" s="20" t="s">
        <v>68</v>
      </c>
      <c r="C515" s="20" t="s">
        <v>65</v>
      </c>
      <c r="D515" s="183" t="s">
        <v>550</v>
      </c>
      <c r="E515" s="164"/>
      <c r="F515" s="21">
        <f>F516+F522+F540+F562</f>
        <v>64054.399999999994</v>
      </c>
      <c r="K515" s="89"/>
      <c r="L515" s="89"/>
      <c r="M515" s="89"/>
      <c r="N515" s="89"/>
      <c r="O515" s="92"/>
    </row>
    <row r="516" spans="1:15" s="30" customFormat="1" ht="25.5">
      <c r="A516" s="142" t="str">
        <f>'пр.4 вед.стр.'!A464</f>
        <v>Муниципальная  программа  "Безопасность образовательного процесса в образовательных учреждениях Сусуманского городского округа  на 2018- 2020 годы"</v>
      </c>
      <c r="B516" s="143" t="s">
        <v>68</v>
      </c>
      <c r="C516" s="143" t="s">
        <v>65</v>
      </c>
      <c r="D516" s="181" t="str">
        <f>'пр.4 вед.стр.'!E464</f>
        <v>7Б 0 00 00000 </v>
      </c>
      <c r="E516" s="163"/>
      <c r="F516" s="145">
        <f>F517</f>
        <v>166.8</v>
      </c>
      <c r="K516" s="89"/>
      <c r="L516" s="89"/>
      <c r="M516" s="89"/>
      <c r="N516" s="89"/>
      <c r="O516" s="92"/>
    </row>
    <row r="517" spans="1:15" s="30" customFormat="1" ht="25.5">
      <c r="A517" s="28" t="str">
        <f>'пр.4 вед.стр.'!A465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17" s="20" t="s">
        <v>68</v>
      </c>
      <c r="C517" s="20" t="s">
        <v>65</v>
      </c>
      <c r="D517" s="183" t="str">
        <f>'пр.4 вед.стр.'!E465</f>
        <v>7Б 0 01 00000 </v>
      </c>
      <c r="E517" s="164"/>
      <c r="F517" s="21">
        <f>F518</f>
        <v>166.8</v>
      </c>
      <c r="K517" s="89"/>
      <c r="L517" s="89"/>
      <c r="M517" s="89"/>
      <c r="N517" s="89"/>
      <c r="O517" s="92"/>
    </row>
    <row r="518" spans="1:15" s="30" customFormat="1" ht="12.75">
      <c r="A518" s="28" t="str">
        <f>'пр.4 вед.стр.'!A466</f>
        <v>Обслуживание систем видеонаблюдения, охранной сигнализации</v>
      </c>
      <c r="B518" s="20" t="s">
        <v>68</v>
      </c>
      <c r="C518" s="20" t="s">
        <v>65</v>
      </c>
      <c r="D518" s="183" t="str">
        <f>'пр.4 вед.стр.'!E466</f>
        <v>7Б 0 01 91600 </v>
      </c>
      <c r="E518" s="164"/>
      <c r="F518" s="21">
        <f>F519</f>
        <v>166.8</v>
      </c>
      <c r="K518" s="89"/>
      <c r="L518" s="89"/>
      <c r="M518" s="89"/>
      <c r="N518" s="89"/>
      <c r="O518" s="92"/>
    </row>
    <row r="519" spans="1:15" s="30" customFormat="1" ht="18" customHeight="1">
      <c r="A519" s="28" t="str">
        <f>'пр.4 вед.стр.'!A467</f>
        <v>Предоставление субсидий бюджетным, автономным учреждениям и иным некоммерческим организациям</v>
      </c>
      <c r="B519" s="20" t="s">
        <v>68</v>
      </c>
      <c r="C519" s="20" t="s">
        <v>65</v>
      </c>
      <c r="D519" s="183" t="str">
        <f>'пр.4 вед.стр.'!E467</f>
        <v>7Б 0 01 91600 </v>
      </c>
      <c r="E519" s="164" t="str">
        <f>'пр.4 вед.стр.'!F467</f>
        <v>600</v>
      </c>
      <c r="F519" s="21">
        <f>F520</f>
        <v>166.8</v>
      </c>
      <c r="K519" s="89"/>
      <c r="L519" s="89"/>
      <c r="M519" s="89"/>
      <c r="N519" s="89"/>
      <c r="O519" s="92"/>
    </row>
    <row r="520" spans="1:15" s="30" customFormat="1" ht="12.75">
      <c r="A520" s="28" t="str">
        <f>'пр.4 вед.стр.'!A468</f>
        <v>Субсидии бюджетным учреждениям</v>
      </c>
      <c r="B520" s="20" t="s">
        <v>68</v>
      </c>
      <c r="C520" s="20" t="s">
        <v>65</v>
      </c>
      <c r="D520" s="183" t="str">
        <f>'пр.4 вед.стр.'!E468</f>
        <v>7Б 0 01 91600 </v>
      </c>
      <c r="E520" s="164" t="str">
        <f>'пр.4 вед.стр.'!F468</f>
        <v>610</v>
      </c>
      <c r="F520" s="21">
        <f>F521</f>
        <v>166.8</v>
      </c>
      <c r="K520" s="89"/>
      <c r="L520" s="89"/>
      <c r="M520" s="89"/>
      <c r="N520" s="89"/>
      <c r="O520" s="92"/>
    </row>
    <row r="521" spans="1:15" s="30" customFormat="1" ht="12.75">
      <c r="A521" s="28" t="str">
        <f>'пр.4 вед.стр.'!A469</f>
        <v>Субсидии  бюджетным учреждениям на иные цели</v>
      </c>
      <c r="B521" s="20" t="s">
        <v>68</v>
      </c>
      <c r="C521" s="20" t="s">
        <v>65</v>
      </c>
      <c r="D521" s="183" t="str">
        <f>'пр.4 вед.стр.'!E469</f>
        <v>7Б 0 01 91600 </v>
      </c>
      <c r="E521" s="164" t="str">
        <f>'пр.4 вед.стр.'!F469</f>
        <v>612</v>
      </c>
      <c r="F521" s="21">
        <f>'пр.4 вед.стр.'!G469</f>
        <v>166.8</v>
      </c>
      <c r="K521" s="89"/>
      <c r="L521" s="89"/>
      <c r="M521" s="89"/>
      <c r="N521" s="89"/>
      <c r="O521" s="92"/>
    </row>
    <row r="522" spans="1:15" s="30" customFormat="1" ht="30.75" customHeight="1">
      <c r="A522" s="142" t="str">
        <f>'пр.4 вед.стр.'!A470</f>
        <v>Муниципальная программа  "Пожарная безопасность в Сусуманском городском округе на 2018- 2020 годы"</v>
      </c>
      <c r="B522" s="143" t="s">
        <v>68</v>
      </c>
      <c r="C522" s="143" t="s">
        <v>65</v>
      </c>
      <c r="D522" s="181" t="str">
        <f>'пр.4 вед.стр.'!E470</f>
        <v>7П 0 00 00000 </v>
      </c>
      <c r="E522" s="163"/>
      <c r="F522" s="145">
        <f>F523</f>
        <v>436.90000000000003</v>
      </c>
      <c r="K522" s="89"/>
      <c r="L522" s="89"/>
      <c r="M522" s="89"/>
      <c r="N522" s="89"/>
      <c r="O522" s="92"/>
    </row>
    <row r="523" spans="1:15" s="30" customFormat="1" ht="30" customHeight="1">
      <c r="A523" s="28" t="str">
        <f>'пр.4 вед.стр.'!A471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23" s="20" t="s">
        <v>68</v>
      </c>
      <c r="C523" s="20" t="s">
        <v>65</v>
      </c>
      <c r="D523" s="183" t="str">
        <f>'пр.4 вед.стр.'!E471</f>
        <v>7П 0 01 00000 </v>
      </c>
      <c r="E523" s="164"/>
      <c r="F523" s="21">
        <f>F524+F528+F532+F536</f>
        <v>436.90000000000003</v>
      </c>
      <c r="K523" s="89"/>
      <c r="L523" s="89"/>
      <c r="M523" s="89"/>
      <c r="N523" s="89"/>
      <c r="O523" s="92"/>
    </row>
    <row r="524" spans="1:15" s="30" customFormat="1" ht="28.5" customHeight="1">
      <c r="A524" s="28" t="str">
        <f>'пр.4 вед.стр.'!A472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24" s="20" t="s">
        <v>68</v>
      </c>
      <c r="C524" s="20" t="s">
        <v>65</v>
      </c>
      <c r="D524" s="183" t="str">
        <f>'пр.4 вед.стр.'!E472</f>
        <v>7П 0 01 94100 </v>
      </c>
      <c r="E524" s="164"/>
      <c r="F524" s="21">
        <f>F525</f>
        <v>281.3</v>
      </c>
      <c r="K524" s="89"/>
      <c r="L524" s="89"/>
      <c r="M524" s="89"/>
      <c r="N524" s="89"/>
      <c r="O524" s="92"/>
    </row>
    <row r="525" spans="1:15" s="30" customFormat="1" ht="17.25" customHeight="1">
      <c r="A525" s="28" t="str">
        <f>'пр.4 вед.стр.'!A473</f>
        <v>Предоставление субсидий бюджетным, автономным учреждениям и иным некоммерческим организациям</v>
      </c>
      <c r="B525" s="20" t="s">
        <v>68</v>
      </c>
      <c r="C525" s="20" t="s">
        <v>65</v>
      </c>
      <c r="D525" s="183" t="str">
        <f>'пр.4 вед.стр.'!E473</f>
        <v>7П 0 01 94100 </v>
      </c>
      <c r="E525" s="164" t="str">
        <f>'пр.4 вед.стр.'!F473</f>
        <v>600</v>
      </c>
      <c r="F525" s="21">
        <f>F526</f>
        <v>281.3</v>
      </c>
      <c r="K525" s="89"/>
      <c r="L525" s="89"/>
      <c r="M525" s="89"/>
      <c r="N525" s="89"/>
      <c r="O525" s="92"/>
    </row>
    <row r="526" spans="1:15" s="30" customFormat="1" ht="16.5" customHeight="1">
      <c r="A526" s="28" t="str">
        <f>'пр.4 вед.стр.'!A474</f>
        <v>Субсидии бюджетным учреждениям</v>
      </c>
      <c r="B526" s="20" t="s">
        <v>68</v>
      </c>
      <c r="C526" s="20" t="s">
        <v>65</v>
      </c>
      <c r="D526" s="183" t="str">
        <f>'пр.4 вед.стр.'!E474</f>
        <v>7П 0 01 94100 </v>
      </c>
      <c r="E526" s="164" t="str">
        <f>'пр.4 вед.стр.'!F474</f>
        <v>610</v>
      </c>
      <c r="F526" s="21">
        <f>F527</f>
        <v>281.3</v>
      </c>
      <c r="K526" s="89"/>
      <c r="L526" s="89"/>
      <c r="M526" s="89"/>
      <c r="N526" s="89"/>
      <c r="O526" s="92"/>
    </row>
    <row r="527" spans="1:15" s="30" customFormat="1" ht="16.5" customHeight="1">
      <c r="A527" s="28" t="str">
        <f>'пр.4 вед.стр.'!A475</f>
        <v>Субсидии  бюджетным учреждениям на иные цели</v>
      </c>
      <c r="B527" s="20" t="s">
        <v>68</v>
      </c>
      <c r="C527" s="20" t="s">
        <v>65</v>
      </c>
      <c r="D527" s="183" t="str">
        <f>'пр.4 вед.стр.'!E475</f>
        <v>7П 0 01 94100 </v>
      </c>
      <c r="E527" s="164" t="str">
        <f>'пр.4 вед.стр.'!F475</f>
        <v>612</v>
      </c>
      <c r="F527" s="21">
        <f>'пр.4 вед.стр.'!G475</f>
        <v>281.3</v>
      </c>
      <c r="K527" s="89"/>
      <c r="L527" s="89"/>
      <c r="M527" s="89"/>
      <c r="N527" s="89"/>
      <c r="O527" s="92"/>
    </row>
    <row r="528" spans="1:15" s="30" customFormat="1" ht="18.75" customHeight="1">
      <c r="A528" s="28" t="str">
        <f>'пр.4 вед.стр.'!A476</f>
        <v>Проведение замеров сопротивления изоляции электросетей и электрооборудования</v>
      </c>
      <c r="B528" s="20" t="s">
        <v>68</v>
      </c>
      <c r="C528" s="20" t="s">
        <v>65</v>
      </c>
      <c r="D528" s="183" t="str">
        <f>'пр.4 вед.стр.'!E476</f>
        <v>7П 0 01 94400 </v>
      </c>
      <c r="E528" s="164"/>
      <c r="F528" s="21">
        <f>F529</f>
        <v>124.5</v>
      </c>
      <c r="K528" s="89"/>
      <c r="L528" s="89"/>
      <c r="M528" s="89"/>
      <c r="N528" s="89"/>
      <c r="O528" s="92"/>
    </row>
    <row r="529" spans="1:15" s="30" customFormat="1" ht="15" customHeight="1">
      <c r="A529" s="28" t="str">
        <f>'пр.4 вед.стр.'!A477</f>
        <v>Предоставление субсидий бюджетным, автономным учреждениям и иным некоммерческим организациям</v>
      </c>
      <c r="B529" s="20" t="s">
        <v>68</v>
      </c>
      <c r="C529" s="20" t="s">
        <v>65</v>
      </c>
      <c r="D529" s="183" t="str">
        <f>'пр.4 вед.стр.'!E477</f>
        <v>7П 0 01 94400 </v>
      </c>
      <c r="E529" s="164" t="str">
        <f>'пр.4 вед.стр.'!F477</f>
        <v>600</v>
      </c>
      <c r="F529" s="21">
        <f>F530</f>
        <v>124.5</v>
      </c>
      <c r="K529" s="89"/>
      <c r="L529" s="89"/>
      <c r="M529" s="89"/>
      <c r="N529" s="89"/>
      <c r="O529" s="92"/>
    </row>
    <row r="530" spans="1:15" s="30" customFormat="1" ht="16.5" customHeight="1">
      <c r="A530" s="28" t="str">
        <f>'пр.4 вед.стр.'!A478</f>
        <v>Субсидии бюджетным учреждениям</v>
      </c>
      <c r="B530" s="20" t="s">
        <v>68</v>
      </c>
      <c r="C530" s="20" t="s">
        <v>65</v>
      </c>
      <c r="D530" s="183" t="str">
        <f>'пр.4 вед.стр.'!E478</f>
        <v>7П 0 01 94400 </v>
      </c>
      <c r="E530" s="164" t="str">
        <f>'пр.4 вед.стр.'!F478</f>
        <v>610</v>
      </c>
      <c r="F530" s="21">
        <f>F531</f>
        <v>124.5</v>
      </c>
      <c r="K530" s="89"/>
      <c r="L530" s="89"/>
      <c r="M530" s="89"/>
      <c r="N530" s="89"/>
      <c r="O530" s="92"/>
    </row>
    <row r="531" spans="1:15" s="30" customFormat="1" ht="15" customHeight="1">
      <c r="A531" s="28" t="str">
        <f>'пр.4 вед.стр.'!A479</f>
        <v>Субсидии  бюджетным учреждениям на иные цели</v>
      </c>
      <c r="B531" s="20" t="s">
        <v>68</v>
      </c>
      <c r="C531" s="20" t="s">
        <v>65</v>
      </c>
      <c r="D531" s="183" t="str">
        <f>'пр.4 вед.стр.'!E479</f>
        <v>7П 0 01 94400 </v>
      </c>
      <c r="E531" s="164" t="str">
        <f>'пр.4 вед.стр.'!F479</f>
        <v>612</v>
      </c>
      <c r="F531" s="21">
        <f>'пр.4 вед.стр.'!G479</f>
        <v>124.5</v>
      </c>
      <c r="K531" s="89"/>
      <c r="L531" s="89"/>
      <c r="M531" s="89"/>
      <c r="N531" s="89"/>
      <c r="O531" s="92"/>
    </row>
    <row r="532" spans="1:15" s="30" customFormat="1" ht="27" customHeight="1">
      <c r="A532" s="28" t="str">
        <f>'пр.4 вед.стр.'!A480</f>
        <v>Проведение проверок исправности и ремонт систем противопожарного водоснабжения, приобретение и обслуживание гидрантов</v>
      </c>
      <c r="B532" s="20" t="s">
        <v>68</v>
      </c>
      <c r="C532" s="20" t="s">
        <v>65</v>
      </c>
      <c r="D532" s="183" t="str">
        <f>'пр.4 вед.стр.'!E480</f>
        <v>7П 0 01 94500 </v>
      </c>
      <c r="E532" s="164"/>
      <c r="F532" s="21">
        <f>F533</f>
        <v>21.1</v>
      </c>
      <c r="K532" s="89"/>
      <c r="L532" s="89"/>
      <c r="M532" s="89"/>
      <c r="N532" s="89"/>
      <c r="O532" s="92"/>
    </row>
    <row r="533" spans="1:15" s="30" customFormat="1" ht="15" customHeight="1">
      <c r="A533" s="28" t="str">
        <f>'пр.4 вед.стр.'!A481</f>
        <v>Предоставление субсидий бюджетным, автономным учреждениям и иным некоммерческим организациям</v>
      </c>
      <c r="B533" s="20" t="s">
        <v>68</v>
      </c>
      <c r="C533" s="20" t="s">
        <v>65</v>
      </c>
      <c r="D533" s="183" t="str">
        <f>'пр.4 вед.стр.'!E481</f>
        <v>7П 0 01 94500 </v>
      </c>
      <c r="E533" s="164" t="str">
        <f>'пр.4 вед.стр.'!F481</f>
        <v>600</v>
      </c>
      <c r="F533" s="21">
        <f>F534</f>
        <v>21.1</v>
      </c>
      <c r="K533" s="89"/>
      <c r="L533" s="89"/>
      <c r="M533" s="89"/>
      <c r="N533" s="89"/>
      <c r="O533" s="92"/>
    </row>
    <row r="534" spans="1:15" s="30" customFormat="1" ht="14.25" customHeight="1">
      <c r="A534" s="28" t="str">
        <f>'пр.4 вед.стр.'!A482</f>
        <v>Субсидии бюджетным учреждениям</v>
      </c>
      <c r="B534" s="20" t="s">
        <v>68</v>
      </c>
      <c r="C534" s="20" t="s">
        <v>65</v>
      </c>
      <c r="D534" s="183" t="str">
        <f>'пр.4 вед.стр.'!E482</f>
        <v>7П 0 01 94500 </v>
      </c>
      <c r="E534" s="164" t="str">
        <f>'пр.4 вед.стр.'!F482</f>
        <v>610</v>
      </c>
      <c r="F534" s="21">
        <f>F535</f>
        <v>21.1</v>
      </c>
      <c r="K534" s="89"/>
      <c r="L534" s="89"/>
      <c r="M534" s="89"/>
      <c r="N534" s="89"/>
      <c r="O534" s="92"/>
    </row>
    <row r="535" spans="1:15" s="30" customFormat="1" ht="13.5" customHeight="1">
      <c r="A535" s="28" t="str">
        <f>'пр.4 вед.стр.'!A483</f>
        <v>Субсидии  бюджетным учреждениям на иные цели</v>
      </c>
      <c r="B535" s="20" t="s">
        <v>68</v>
      </c>
      <c r="C535" s="20" t="s">
        <v>65</v>
      </c>
      <c r="D535" s="183" t="str">
        <f>'пр.4 вед.стр.'!E483</f>
        <v>7П 0 01 94500 </v>
      </c>
      <c r="E535" s="164" t="str">
        <f>'пр.4 вед.стр.'!F483</f>
        <v>612</v>
      </c>
      <c r="F535" s="21">
        <f>'пр.4 вед.стр.'!G483</f>
        <v>21.1</v>
      </c>
      <c r="K535" s="89"/>
      <c r="L535" s="89"/>
      <c r="M535" s="89"/>
      <c r="N535" s="89"/>
      <c r="O535" s="92"/>
    </row>
    <row r="536" spans="1:15" s="30" customFormat="1" ht="12.75">
      <c r="A536" s="16" t="str">
        <f>'пр.4 вед.стр.'!A484</f>
        <v>Обучение сотрудников по пожарной безопасности</v>
      </c>
      <c r="B536" s="20" t="s">
        <v>68</v>
      </c>
      <c r="C536" s="20" t="s">
        <v>65</v>
      </c>
      <c r="D536" s="183" t="str">
        <f>'пр.4 вед.стр.'!E484</f>
        <v>7П 0 01 94510 </v>
      </c>
      <c r="E536" s="164"/>
      <c r="F536" s="21">
        <f>F537</f>
        <v>10</v>
      </c>
      <c r="K536" s="89"/>
      <c r="L536" s="89"/>
      <c r="M536" s="89"/>
      <c r="N536" s="89"/>
      <c r="O536" s="92"/>
    </row>
    <row r="537" spans="1:15" s="30" customFormat="1" ht="25.5">
      <c r="A537" s="16" t="str">
        <f>'пр.4 вед.стр.'!A485</f>
        <v>Предоставление субсидий бюджетным, автономным учреждениям и иным некоммерческим организациям</v>
      </c>
      <c r="B537" s="20" t="s">
        <v>68</v>
      </c>
      <c r="C537" s="20" t="s">
        <v>65</v>
      </c>
      <c r="D537" s="183" t="str">
        <f>'пр.4 вед.стр.'!E485</f>
        <v>7П 0 01 94510 </v>
      </c>
      <c r="E537" s="164" t="str">
        <f>'пр.4 вед.стр.'!F485</f>
        <v>600</v>
      </c>
      <c r="F537" s="21">
        <f>F538</f>
        <v>10</v>
      </c>
      <c r="K537" s="89"/>
      <c r="L537" s="89"/>
      <c r="M537" s="89"/>
      <c r="N537" s="89"/>
      <c r="O537" s="92"/>
    </row>
    <row r="538" spans="1:15" s="30" customFormat="1" ht="12.75">
      <c r="A538" s="16" t="str">
        <f>'пр.4 вед.стр.'!A486</f>
        <v>Субсидии бюджетным учреждениям</v>
      </c>
      <c r="B538" s="20" t="s">
        <v>68</v>
      </c>
      <c r="C538" s="20" t="s">
        <v>65</v>
      </c>
      <c r="D538" s="183" t="str">
        <f>'пр.4 вед.стр.'!E486</f>
        <v>7П 0 01 94510 </v>
      </c>
      <c r="E538" s="164" t="str">
        <f>'пр.4 вед.стр.'!F486</f>
        <v>610</v>
      </c>
      <c r="F538" s="21">
        <f>F539</f>
        <v>10</v>
      </c>
      <c r="K538" s="89"/>
      <c r="L538" s="89"/>
      <c r="M538" s="89"/>
      <c r="N538" s="89"/>
      <c r="O538" s="92"/>
    </row>
    <row r="539" spans="1:15" s="30" customFormat="1" ht="14.25" customHeight="1">
      <c r="A539" s="16" t="str">
        <f>'пр.4 вед.стр.'!A487</f>
        <v>Субсидии  бюджетным учреждениям на иные цели</v>
      </c>
      <c r="B539" s="20" t="s">
        <v>68</v>
      </c>
      <c r="C539" s="20" t="s">
        <v>65</v>
      </c>
      <c r="D539" s="183" t="str">
        <f>'пр.4 вед.стр.'!E487</f>
        <v>7П 0 01 94510 </v>
      </c>
      <c r="E539" s="164" t="str">
        <f>'пр.4 вед.стр.'!F487</f>
        <v>612</v>
      </c>
      <c r="F539" s="21">
        <f>'пр.4 вед.стр.'!G487</f>
        <v>10</v>
      </c>
      <c r="K539" s="92"/>
      <c r="L539" s="92"/>
      <c r="M539" s="92"/>
      <c r="N539" s="92"/>
      <c r="O539" s="92"/>
    </row>
    <row r="540" spans="1:15" s="30" customFormat="1" ht="13.5" customHeight="1">
      <c r="A540" s="142" t="str">
        <f>'пр.4 вед.стр.'!A488</f>
        <v>Муниципальная  программа  "Развитие образования в Сусуманском городском округе  на 2018- 2020 годы"</v>
      </c>
      <c r="B540" s="143" t="s">
        <v>68</v>
      </c>
      <c r="C540" s="143" t="s">
        <v>65</v>
      </c>
      <c r="D540" s="181" t="str">
        <f>'пр.4 вед.стр.'!E488</f>
        <v>7Р 0 00 00000 </v>
      </c>
      <c r="E540" s="163"/>
      <c r="F540" s="145">
        <f>F541</f>
        <v>63330.7</v>
      </c>
      <c r="K540" s="92"/>
      <c r="L540" s="92"/>
      <c r="M540" s="92"/>
      <c r="N540" s="92"/>
      <c r="O540" s="92"/>
    </row>
    <row r="541" spans="1:15" s="30" customFormat="1" ht="15.75" customHeight="1">
      <c r="A541" s="138" t="str">
        <f>'пр.4 вед.стр.'!A489</f>
        <v>Основное мероприятие "Управление развитием отрасли образования"</v>
      </c>
      <c r="B541" s="139" t="s">
        <v>68</v>
      </c>
      <c r="C541" s="139" t="s">
        <v>65</v>
      </c>
      <c r="D541" s="169" t="str">
        <f>'пр.4 вед.стр.'!E489</f>
        <v>7Р 0 02 00000</v>
      </c>
      <c r="E541" s="169"/>
      <c r="F541" s="212">
        <f>F546+F550+F554+F558+F542</f>
        <v>63330.7</v>
      </c>
      <c r="K541" s="89"/>
      <c r="L541" s="89"/>
      <c r="M541" s="89"/>
      <c r="N541" s="89"/>
      <c r="O541" s="92"/>
    </row>
    <row r="542" spans="1:15" s="205" customFormat="1" ht="54" customHeight="1">
      <c r="A542" s="207" t="str">
        <f>'пр.4 вед.стр.'!A490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542" s="208" t="s">
        <v>68</v>
      </c>
      <c r="C542" s="208" t="s">
        <v>65</v>
      </c>
      <c r="D542" s="214" t="str">
        <f>'пр.4 вед.стр.'!E490</f>
        <v>7Р 0 02 73С20</v>
      </c>
      <c r="E542" s="214"/>
      <c r="F542" s="212">
        <f>F543</f>
        <v>91.5</v>
      </c>
      <c r="K542" s="89"/>
      <c r="L542" s="89"/>
      <c r="M542" s="89"/>
      <c r="N542" s="89"/>
      <c r="O542" s="92"/>
    </row>
    <row r="543" spans="1:15" s="205" customFormat="1" ht="15.75" customHeight="1">
      <c r="A543" s="207" t="str">
        <f>'пр.4 вед.стр.'!A491</f>
        <v>Предоставление субсидий бюджетным, автономным учреждениям и иным некоммерческим организациям</v>
      </c>
      <c r="B543" s="208" t="s">
        <v>68</v>
      </c>
      <c r="C543" s="208" t="s">
        <v>65</v>
      </c>
      <c r="D543" s="214" t="str">
        <f>'пр.4 вед.стр.'!E491</f>
        <v>7Р 0 02 73С20</v>
      </c>
      <c r="E543" s="214" t="str">
        <f>'пр.4 вед.стр.'!F491</f>
        <v>600</v>
      </c>
      <c r="F543" s="212">
        <f>F544</f>
        <v>91.5</v>
      </c>
      <c r="K543" s="89"/>
      <c r="L543" s="89"/>
      <c r="M543" s="89"/>
      <c r="N543" s="89"/>
      <c r="O543" s="92"/>
    </row>
    <row r="544" spans="1:15" s="205" customFormat="1" ht="15.75" customHeight="1">
      <c r="A544" s="207" t="str">
        <f>'пр.4 вед.стр.'!A492</f>
        <v>Субсидии бюджетным учреждениям</v>
      </c>
      <c r="B544" s="208" t="s">
        <v>68</v>
      </c>
      <c r="C544" s="208" t="s">
        <v>65</v>
      </c>
      <c r="D544" s="214" t="str">
        <f>'пр.4 вед.стр.'!E492</f>
        <v>7Р 0 02 73С20</v>
      </c>
      <c r="E544" s="214" t="str">
        <f>'пр.4 вед.стр.'!F492</f>
        <v>610</v>
      </c>
      <c r="F544" s="212">
        <f>F545</f>
        <v>91.5</v>
      </c>
      <c r="K544" s="89"/>
      <c r="L544" s="89"/>
      <c r="M544" s="89"/>
      <c r="N544" s="89"/>
      <c r="O544" s="92"/>
    </row>
    <row r="545" spans="1:15" s="205" customFormat="1" ht="15.75" customHeight="1">
      <c r="A545" s="207" t="str">
        <f>'пр.4 вед.стр.'!A493</f>
        <v>Субсидии  бюджетным учреждениям на иные цели</v>
      </c>
      <c r="B545" s="208" t="s">
        <v>68</v>
      </c>
      <c r="C545" s="208" t="s">
        <v>65</v>
      </c>
      <c r="D545" s="214" t="str">
        <f>'пр.4 вед.стр.'!E493</f>
        <v>7Р 0 02 73С20</v>
      </c>
      <c r="E545" s="214" t="str">
        <f>'пр.4 вед.стр.'!F493</f>
        <v>612</v>
      </c>
      <c r="F545" s="212">
        <f>'пр.4 вед.стр.'!G493</f>
        <v>91.5</v>
      </c>
      <c r="K545" s="89"/>
      <c r="L545" s="89"/>
      <c r="M545" s="89"/>
      <c r="N545" s="89"/>
      <c r="O545" s="92"/>
    </row>
    <row r="546" spans="1:15" s="30" customFormat="1" ht="33" customHeight="1">
      <c r="A546" s="138" t="str">
        <f>'пр.4 вед.стр.'!A494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46" s="139" t="s">
        <v>68</v>
      </c>
      <c r="C546" s="139" t="s">
        <v>65</v>
      </c>
      <c r="D546" s="169" t="str">
        <f>'пр.4 вед.стр.'!E494</f>
        <v>7Р 0 02 74060</v>
      </c>
      <c r="E546" s="169"/>
      <c r="F546" s="212">
        <f>F547</f>
        <v>386.1</v>
      </c>
      <c r="K546" s="89"/>
      <c r="L546" s="89"/>
      <c r="M546" s="89"/>
      <c r="N546" s="89"/>
      <c r="O546" s="92"/>
    </row>
    <row r="547" spans="1:15" s="30" customFormat="1" ht="18" customHeight="1">
      <c r="A547" s="138" t="str">
        <f>'пр.4 вед.стр.'!A495</f>
        <v>Предоставление субсидий бюджетным, автономным учреждениям и иным некоммерческим организациям</v>
      </c>
      <c r="B547" s="139" t="s">
        <v>68</v>
      </c>
      <c r="C547" s="139" t="s">
        <v>65</v>
      </c>
      <c r="D547" s="169" t="str">
        <f>'пр.4 вед.стр.'!E495</f>
        <v>7Р 0 02 74060</v>
      </c>
      <c r="E547" s="169" t="str">
        <f>'пр.4 вед.стр.'!F495</f>
        <v>600</v>
      </c>
      <c r="F547" s="212">
        <f>F548</f>
        <v>386.1</v>
      </c>
      <c r="K547" s="89"/>
      <c r="L547" s="89"/>
      <c r="M547" s="89"/>
      <c r="N547" s="89"/>
      <c r="O547" s="92"/>
    </row>
    <row r="548" spans="1:15" s="30" customFormat="1" ht="15.75" customHeight="1">
      <c r="A548" s="138" t="str">
        <f>'пр.4 вед.стр.'!A496</f>
        <v>Субсидии бюджетным учреждениям</v>
      </c>
      <c r="B548" s="139" t="s">
        <v>68</v>
      </c>
      <c r="C548" s="139" t="s">
        <v>65</v>
      </c>
      <c r="D548" s="169" t="str">
        <f>'пр.4 вед.стр.'!E496</f>
        <v>7Р 0 02 74060</v>
      </c>
      <c r="E548" s="169" t="str">
        <f>'пр.4 вед.стр.'!F496</f>
        <v>610</v>
      </c>
      <c r="F548" s="212">
        <f>F549</f>
        <v>386.1</v>
      </c>
      <c r="K548" s="89"/>
      <c r="L548" s="89"/>
      <c r="M548" s="89"/>
      <c r="N548" s="89"/>
      <c r="O548" s="92"/>
    </row>
    <row r="549" spans="1:15" s="30" customFormat="1" ht="32.25" customHeight="1">
      <c r="A549" s="138" t="str">
        <f>'пр.4 вед.стр.'!A497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9" s="139" t="s">
        <v>68</v>
      </c>
      <c r="C549" s="139" t="s">
        <v>65</v>
      </c>
      <c r="D549" s="169" t="str">
        <f>'пр.4 вед.стр.'!E497</f>
        <v>7Р 0 02 74060</v>
      </c>
      <c r="E549" s="169" t="str">
        <f>'пр.4 вед.стр.'!F497</f>
        <v>611</v>
      </c>
      <c r="F549" s="212">
        <f>'пр.4 вед.стр.'!G497</f>
        <v>386.1</v>
      </c>
      <c r="K549" s="89"/>
      <c r="L549" s="89"/>
      <c r="M549" s="89"/>
      <c r="N549" s="89"/>
      <c r="O549" s="92"/>
    </row>
    <row r="550" spans="1:15" s="30" customFormat="1" ht="31.5" customHeight="1">
      <c r="A550" s="138" t="str">
        <f>'пр.4 вед.стр.'!A498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50" s="139" t="s">
        <v>68</v>
      </c>
      <c r="C550" s="139" t="s">
        <v>65</v>
      </c>
      <c r="D550" s="169" t="str">
        <f>'пр.4 вед.стр.'!E498</f>
        <v>7Р 0 02 74070</v>
      </c>
      <c r="E550" s="169"/>
      <c r="F550" s="212">
        <f>F551</f>
        <v>1066.2</v>
      </c>
      <c r="K550" s="89"/>
      <c r="L550" s="89"/>
      <c r="M550" s="89"/>
      <c r="N550" s="89"/>
      <c r="O550" s="92"/>
    </row>
    <row r="551" spans="1:15" s="30" customFormat="1" ht="21" customHeight="1">
      <c r="A551" s="138" t="str">
        <f>'пр.4 вед.стр.'!A499</f>
        <v>Предоставление субсидий бюджетным, автономным учреждениям и иным некоммерческим организациям</v>
      </c>
      <c r="B551" s="139" t="s">
        <v>68</v>
      </c>
      <c r="C551" s="139" t="s">
        <v>65</v>
      </c>
      <c r="D551" s="169" t="str">
        <f>'пр.4 вед.стр.'!E499</f>
        <v>7Р 0 02 74070</v>
      </c>
      <c r="E551" s="169" t="str">
        <f>'пр.4 вед.стр.'!F499</f>
        <v>600</v>
      </c>
      <c r="F551" s="212">
        <f>F552</f>
        <v>1066.2</v>
      </c>
      <c r="K551" s="89"/>
      <c r="L551" s="89"/>
      <c r="M551" s="89"/>
      <c r="N551" s="89"/>
      <c r="O551" s="92"/>
    </row>
    <row r="552" spans="1:15" s="30" customFormat="1" ht="16.5" customHeight="1">
      <c r="A552" s="138" t="str">
        <f>'пр.4 вед.стр.'!A500</f>
        <v>Субсидии бюджетным учреждениям</v>
      </c>
      <c r="B552" s="139" t="s">
        <v>68</v>
      </c>
      <c r="C552" s="139" t="s">
        <v>65</v>
      </c>
      <c r="D552" s="169" t="str">
        <f>'пр.4 вед.стр.'!E500</f>
        <v>7Р 0 02 74070</v>
      </c>
      <c r="E552" s="169" t="str">
        <f>'пр.4 вед.стр.'!F500</f>
        <v>610</v>
      </c>
      <c r="F552" s="212">
        <f>F553</f>
        <v>1066.2</v>
      </c>
      <c r="K552" s="89"/>
      <c r="L552" s="89"/>
      <c r="M552" s="89"/>
      <c r="N552" s="89"/>
      <c r="O552" s="92"/>
    </row>
    <row r="553" spans="1:15" s="30" customFormat="1" ht="25.5">
      <c r="A553" s="138" t="str">
        <f>'пр.4 вед.стр.'!A501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53" s="139" t="s">
        <v>68</v>
      </c>
      <c r="C553" s="139" t="s">
        <v>65</v>
      </c>
      <c r="D553" s="169" t="str">
        <f>'пр.4 вед.стр.'!E501</f>
        <v>7Р 0 02 74070</v>
      </c>
      <c r="E553" s="169" t="str">
        <f>'пр.4 вед.стр.'!F501</f>
        <v>611</v>
      </c>
      <c r="F553" s="212">
        <f>'пр.4 вед.стр.'!G501</f>
        <v>1066.2</v>
      </c>
      <c r="K553" s="92"/>
      <c r="L553" s="92"/>
      <c r="M553" s="92"/>
      <c r="N553" s="92"/>
      <c r="O553" s="92"/>
    </row>
    <row r="554" spans="1:15" s="30" customFormat="1" ht="32.25" customHeight="1">
      <c r="A554" s="138" t="str">
        <f>'пр.4 вед.стр.'!A502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554" s="139" t="s">
        <v>68</v>
      </c>
      <c r="C554" s="139" t="s">
        <v>65</v>
      </c>
      <c r="D554" s="169" t="str">
        <f>'пр.4 вед.стр.'!E502</f>
        <v>7Р 0 02 74120</v>
      </c>
      <c r="E554" s="169"/>
      <c r="F554" s="212">
        <f>F555</f>
        <v>60015.399999999994</v>
      </c>
      <c r="K554" s="92"/>
      <c r="L554" s="92"/>
      <c r="M554" s="92"/>
      <c r="N554" s="92"/>
      <c r="O554" s="92"/>
    </row>
    <row r="555" spans="1:15" s="30" customFormat="1" ht="19.5" customHeight="1">
      <c r="A555" s="138" t="str">
        <f>'пр.4 вед.стр.'!A503</f>
        <v>Предоставление субсидий бюджетным, автономным учреждениям и иным некоммерческим организациям</v>
      </c>
      <c r="B555" s="139" t="s">
        <v>68</v>
      </c>
      <c r="C555" s="139" t="s">
        <v>65</v>
      </c>
      <c r="D555" s="169" t="str">
        <f>'пр.4 вед.стр.'!E503</f>
        <v>7Р 0 02 74120</v>
      </c>
      <c r="E555" s="169" t="str">
        <f>'пр.4 вед.стр.'!F503</f>
        <v>600</v>
      </c>
      <c r="F555" s="212">
        <f>F556</f>
        <v>60015.399999999994</v>
      </c>
      <c r="K555" s="89"/>
      <c r="L555" s="89"/>
      <c r="M555" s="89"/>
      <c r="N555" s="89"/>
      <c r="O555" s="92"/>
    </row>
    <row r="556" spans="1:15" s="30" customFormat="1" ht="15" customHeight="1">
      <c r="A556" s="138" t="str">
        <f>'пр.4 вед.стр.'!A504</f>
        <v>Субсидии бюджетным учреждениям</v>
      </c>
      <c r="B556" s="139" t="s">
        <v>68</v>
      </c>
      <c r="C556" s="139" t="s">
        <v>65</v>
      </c>
      <c r="D556" s="169" t="str">
        <f>'пр.4 вед.стр.'!E504</f>
        <v>7Р 0 02 74120</v>
      </c>
      <c r="E556" s="169" t="str">
        <f>'пр.4 вед.стр.'!F504</f>
        <v>610</v>
      </c>
      <c r="F556" s="212">
        <f>F557</f>
        <v>60015.399999999994</v>
      </c>
      <c r="K556" s="89"/>
      <c r="L556" s="89"/>
      <c r="M556" s="89"/>
      <c r="N556" s="89"/>
      <c r="O556" s="92"/>
    </row>
    <row r="557" spans="1:15" s="30" customFormat="1" ht="27" customHeight="1">
      <c r="A557" s="138" t="str">
        <f>'пр.4 вед.стр.'!A505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57" s="139" t="s">
        <v>68</v>
      </c>
      <c r="C557" s="139" t="s">
        <v>65</v>
      </c>
      <c r="D557" s="169" t="str">
        <f>'пр.4 вед.стр.'!E505</f>
        <v>7Р 0 02 74120</v>
      </c>
      <c r="E557" s="169" t="str">
        <f>'пр.4 вед.стр.'!F505</f>
        <v>611</v>
      </c>
      <c r="F557" s="212">
        <f>'пр.4 вед.стр.'!G505</f>
        <v>60015.399999999994</v>
      </c>
      <c r="K557" s="89"/>
      <c r="L557" s="89"/>
      <c r="M557" s="89"/>
      <c r="N557" s="89"/>
      <c r="O557" s="92"/>
    </row>
    <row r="558" spans="1:15" s="30" customFormat="1" ht="24.75" customHeight="1">
      <c r="A558" s="138" t="str">
        <f>'пр.4 вед.стр.'!A506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58" s="139" t="s">
        <v>68</v>
      </c>
      <c r="C558" s="139" t="s">
        <v>65</v>
      </c>
      <c r="D558" s="169" t="str">
        <f>'пр.4 вед.стр.'!E506</f>
        <v>7Р 0 02 75010</v>
      </c>
      <c r="E558" s="169"/>
      <c r="F558" s="212">
        <f>F559</f>
        <v>1771.5</v>
      </c>
      <c r="K558" s="89"/>
      <c r="L558" s="89"/>
      <c r="M558" s="89"/>
      <c r="N558" s="89"/>
      <c r="O558" s="92"/>
    </row>
    <row r="559" spans="1:15" s="30" customFormat="1" ht="13.5" customHeight="1">
      <c r="A559" s="138" t="str">
        <f>'пр.4 вед.стр.'!A507</f>
        <v>Предоставление субсидий бюджетным, автономным учреждениям и иным некоммерческим организациям</v>
      </c>
      <c r="B559" s="139" t="s">
        <v>68</v>
      </c>
      <c r="C559" s="139" t="s">
        <v>65</v>
      </c>
      <c r="D559" s="169" t="str">
        <f>'пр.4 вед.стр.'!E507</f>
        <v>7Р 0 02 75010</v>
      </c>
      <c r="E559" s="169" t="str">
        <f>'пр.4 вед.стр.'!F507</f>
        <v>600</v>
      </c>
      <c r="F559" s="212">
        <f>F560</f>
        <v>1771.5</v>
      </c>
      <c r="K559" s="89"/>
      <c r="L559" s="89"/>
      <c r="M559" s="89"/>
      <c r="N559" s="89"/>
      <c r="O559" s="92"/>
    </row>
    <row r="560" spans="1:15" s="30" customFormat="1" ht="15" customHeight="1">
      <c r="A560" s="138" t="str">
        <f>'пр.4 вед.стр.'!A508</f>
        <v>Субсидии бюджетным учреждениям</v>
      </c>
      <c r="B560" s="139" t="s">
        <v>68</v>
      </c>
      <c r="C560" s="139" t="s">
        <v>65</v>
      </c>
      <c r="D560" s="169" t="str">
        <f>'пр.4 вед.стр.'!E508</f>
        <v>7Р 0 02 75010</v>
      </c>
      <c r="E560" s="169" t="str">
        <f>'пр.4 вед.стр.'!F508</f>
        <v>610</v>
      </c>
      <c r="F560" s="212">
        <f>F561</f>
        <v>1771.5</v>
      </c>
      <c r="K560" s="92"/>
      <c r="L560" s="92"/>
      <c r="M560" s="92"/>
      <c r="N560" s="92"/>
      <c r="O560" s="92"/>
    </row>
    <row r="561" spans="1:15" s="30" customFormat="1" ht="16.5" customHeight="1">
      <c r="A561" s="138" t="str">
        <f>'пр.4 вед.стр.'!A509</f>
        <v>Субсидии  бюджетным учреждениям на иные цели</v>
      </c>
      <c r="B561" s="139" t="s">
        <v>68</v>
      </c>
      <c r="C561" s="139" t="s">
        <v>65</v>
      </c>
      <c r="D561" s="169" t="str">
        <f>'пр.4 вед.стр.'!E509</f>
        <v>7Р 0 02 75010</v>
      </c>
      <c r="E561" s="169" t="str">
        <f>'пр.4 вед.стр.'!F509</f>
        <v>612</v>
      </c>
      <c r="F561" s="212">
        <f>'пр.4 вед.стр.'!G509</f>
        <v>1771.5</v>
      </c>
      <c r="K561" s="92"/>
      <c r="L561" s="92"/>
      <c r="M561" s="92"/>
      <c r="N561" s="92"/>
      <c r="O561" s="92"/>
    </row>
    <row r="562" spans="1:15" s="30" customFormat="1" ht="33.75" customHeight="1">
      <c r="A562" s="142" t="str">
        <f>'пр.4 вед.стр.'!A510</f>
        <v>Муниципальная  программа  "Здоровье обучающихся и воспитанников в Сусуманском городском округе  на 2018- 2020 годы"</v>
      </c>
      <c r="B562" s="143" t="s">
        <v>68</v>
      </c>
      <c r="C562" s="143" t="s">
        <v>65</v>
      </c>
      <c r="D562" s="181" t="str">
        <f>'пр.4 вед.стр.'!E510</f>
        <v>7Ю 0 00 00000 </v>
      </c>
      <c r="E562" s="163"/>
      <c r="F562" s="145">
        <f>F563</f>
        <v>120</v>
      </c>
      <c r="K562" s="89"/>
      <c r="L562" s="89"/>
      <c r="M562" s="89"/>
      <c r="N562" s="89"/>
      <c r="O562" s="92"/>
    </row>
    <row r="563" spans="1:15" s="30" customFormat="1" ht="30.75" customHeight="1">
      <c r="A563" s="28" t="str">
        <f>'пр.4 вед.стр.'!A511</f>
        <v>Основное мероприятие "Совершенствование системы укрепления здоровья учащихся и воспитанников образовательных учреждений"</v>
      </c>
      <c r="B563" s="20" t="s">
        <v>68</v>
      </c>
      <c r="C563" s="20" t="s">
        <v>65</v>
      </c>
      <c r="D563" s="183" t="str">
        <f>'пр.4 вед.стр.'!E511</f>
        <v>7Ю 0 01 00000 </v>
      </c>
      <c r="E563" s="164"/>
      <c r="F563" s="21">
        <f>F564</f>
        <v>120</v>
      </c>
      <c r="K563" s="89"/>
      <c r="L563" s="89"/>
      <c r="M563" s="89"/>
      <c r="N563" s="89"/>
      <c r="O563" s="92"/>
    </row>
    <row r="564" spans="1:15" s="30" customFormat="1" ht="15" customHeight="1">
      <c r="A564" s="28" t="str">
        <f>'пр.4 вед.стр.'!A512</f>
        <v>Укрепление материально- технической базы медицинских кабинетов</v>
      </c>
      <c r="B564" s="20" t="s">
        <v>68</v>
      </c>
      <c r="C564" s="20" t="s">
        <v>65</v>
      </c>
      <c r="D564" s="183" t="str">
        <f>'пр.4 вед.стр.'!E512</f>
        <v>7Ю 0 01 92520 </v>
      </c>
      <c r="E564" s="164"/>
      <c r="F564" s="21">
        <f>F565</f>
        <v>120</v>
      </c>
      <c r="K564" s="89"/>
      <c r="L564" s="89"/>
      <c r="M564" s="89"/>
      <c r="N564" s="89"/>
      <c r="O564" s="92"/>
    </row>
    <row r="565" spans="1:15" s="30" customFormat="1" ht="17.25" customHeight="1">
      <c r="A565" s="28" t="str">
        <f>'пр.4 вед.стр.'!A513</f>
        <v>Предоставление субсидий бюджетным, автономным учреждениям и иным некоммерческим организациям</v>
      </c>
      <c r="B565" s="20" t="s">
        <v>68</v>
      </c>
      <c r="C565" s="20" t="s">
        <v>65</v>
      </c>
      <c r="D565" s="183" t="str">
        <f>'пр.4 вед.стр.'!E513</f>
        <v>7Ю 0 01 92520 </v>
      </c>
      <c r="E565" s="164" t="str">
        <f>'пр.4 вед.стр.'!F513</f>
        <v>600</v>
      </c>
      <c r="F565" s="21">
        <f>F566</f>
        <v>120</v>
      </c>
      <c r="K565" s="89"/>
      <c r="L565" s="89"/>
      <c r="M565" s="89"/>
      <c r="N565" s="89"/>
      <c r="O565" s="92"/>
    </row>
    <row r="566" spans="1:15" s="30" customFormat="1" ht="15" customHeight="1">
      <c r="A566" s="28" t="str">
        <f>'пр.4 вед.стр.'!A514</f>
        <v>Субсидии бюджетным учреждениям</v>
      </c>
      <c r="B566" s="20" t="s">
        <v>68</v>
      </c>
      <c r="C566" s="20" t="s">
        <v>65</v>
      </c>
      <c r="D566" s="183" t="str">
        <f>'пр.4 вед.стр.'!E514</f>
        <v>7Ю 0 01 92520 </v>
      </c>
      <c r="E566" s="164" t="str">
        <f>'пр.4 вед.стр.'!F514</f>
        <v>610</v>
      </c>
      <c r="F566" s="21">
        <f>F567</f>
        <v>120</v>
      </c>
      <c r="K566" s="89"/>
      <c r="L566" s="89"/>
      <c r="M566" s="89"/>
      <c r="N566" s="89"/>
      <c r="O566" s="92"/>
    </row>
    <row r="567" spans="1:15" s="30" customFormat="1" ht="15" customHeight="1">
      <c r="A567" s="28" t="str">
        <f>'пр.4 вед.стр.'!A515</f>
        <v>Субсидии  бюджетным учреждениям на иные цели</v>
      </c>
      <c r="B567" s="20" t="s">
        <v>68</v>
      </c>
      <c r="C567" s="20" t="s">
        <v>65</v>
      </c>
      <c r="D567" s="183" t="str">
        <f>'пр.4 вед.стр.'!E515</f>
        <v>7Ю 0 01 92520 </v>
      </c>
      <c r="E567" s="164" t="str">
        <f>'пр.4 вед.стр.'!F515</f>
        <v>612</v>
      </c>
      <c r="F567" s="21">
        <f>'пр.4 вед.стр.'!G515</f>
        <v>120</v>
      </c>
      <c r="K567" s="89"/>
      <c r="L567" s="89"/>
      <c r="M567" s="89"/>
      <c r="N567" s="89"/>
      <c r="O567" s="92"/>
    </row>
    <row r="568" spans="1:15" s="30" customFormat="1" ht="15" customHeight="1">
      <c r="A568" s="16" t="s">
        <v>58</v>
      </c>
      <c r="B568" s="20" t="s">
        <v>68</v>
      </c>
      <c r="C568" s="20" t="s">
        <v>65</v>
      </c>
      <c r="D568" s="164" t="s">
        <v>578</v>
      </c>
      <c r="E568" s="164"/>
      <c r="F568" s="21">
        <f>F569+F574+F578</f>
        <v>14742</v>
      </c>
      <c r="K568" s="89"/>
      <c r="L568" s="89"/>
      <c r="M568" s="89"/>
      <c r="N568" s="89"/>
      <c r="O568" s="92"/>
    </row>
    <row r="569" spans="1:15" s="30" customFormat="1" ht="15" customHeight="1">
      <c r="A569" s="29" t="s">
        <v>213</v>
      </c>
      <c r="B569" s="65" t="s">
        <v>68</v>
      </c>
      <c r="C569" s="65" t="s">
        <v>65</v>
      </c>
      <c r="D569" s="175" t="s">
        <v>579</v>
      </c>
      <c r="E569" s="175"/>
      <c r="F569" s="64">
        <f>F570</f>
        <v>13324</v>
      </c>
      <c r="K569" s="89"/>
      <c r="L569" s="89"/>
      <c r="M569" s="89"/>
      <c r="N569" s="89"/>
      <c r="O569" s="92"/>
    </row>
    <row r="570" spans="1:15" s="30" customFormat="1" ht="16.5" customHeight="1">
      <c r="A570" s="29" t="s">
        <v>101</v>
      </c>
      <c r="B570" s="65" t="s">
        <v>68</v>
      </c>
      <c r="C570" s="65" t="s">
        <v>65</v>
      </c>
      <c r="D570" s="175" t="s">
        <v>579</v>
      </c>
      <c r="E570" s="175" t="s">
        <v>102</v>
      </c>
      <c r="F570" s="64">
        <f>F571</f>
        <v>13324</v>
      </c>
      <c r="K570" s="89"/>
      <c r="L570" s="89"/>
      <c r="M570" s="89"/>
      <c r="N570" s="89"/>
      <c r="O570" s="92"/>
    </row>
    <row r="571" spans="1:15" s="30" customFormat="1" ht="12.75">
      <c r="A571" s="29" t="s">
        <v>107</v>
      </c>
      <c r="B571" s="65" t="s">
        <v>68</v>
      </c>
      <c r="C571" s="65" t="s">
        <v>65</v>
      </c>
      <c r="D571" s="175" t="s">
        <v>579</v>
      </c>
      <c r="E571" s="175" t="s">
        <v>108</v>
      </c>
      <c r="F571" s="64">
        <f>F572+F573</f>
        <v>13324</v>
      </c>
      <c r="K571" s="89"/>
      <c r="L571" s="89"/>
      <c r="M571" s="89"/>
      <c r="N571" s="89"/>
      <c r="O571" s="92"/>
    </row>
    <row r="572" spans="1:15" s="30" customFormat="1" ht="25.5">
      <c r="A572" s="29" t="s">
        <v>109</v>
      </c>
      <c r="B572" s="65" t="s">
        <v>68</v>
      </c>
      <c r="C572" s="65" t="s">
        <v>65</v>
      </c>
      <c r="D572" s="175" t="s">
        <v>579</v>
      </c>
      <c r="E572" s="175" t="s">
        <v>110</v>
      </c>
      <c r="F572" s="64">
        <f>'пр.4 вед.стр.'!G520</f>
        <v>11724</v>
      </c>
      <c r="K572" s="89"/>
      <c r="L572" s="89"/>
      <c r="M572" s="89"/>
      <c r="N572" s="89"/>
      <c r="O572" s="92"/>
    </row>
    <row r="573" spans="1:15" s="30" customFormat="1" ht="12.75">
      <c r="A573" s="29" t="s">
        <v>111</v>
      </c>
      <c r="B573" s="65" t="s">
        <v>68</v>
      </c>
      <c r="C573" s="65" t="s">
        <v>65</v>
      </c>
      <c r="D573" s="175" t="s">
        <v>579</v>
      </c>
      <c r="E573" s="175" t="s">
        <v>112</v>
      </c>
      <c r="F573" s="64">
        <f>'пр.4 вед.стр.'!G521</f>
        <v>1600</v>
      </c>
      <c r="K573" s="89"/>
      <c r="L573" s="89"/>
      <c r="M573" s="89"/>
      <c r="N573" s="89"/>
      <c r="O573" s="92"/>
    </row>
    <row r="574" spans="1:15" s="30" customFormat="1" ht="38.25">
      <c r="A574" s="29" t="s">
        <v>235</v>
      </c>
      <c r="B574" s="65" t="s">
        <v>68</v>
      </c>
      <c r="C574" s="65" t="s">
        <v>65</v>
      </c>
      <c r="D574" s="175" t="s">
        <v>580</v>
      </c>
      <c r="E574" s="175"/>
      <c r="F574" s="64">
        <f>F575</f>
        <v>1200</v>
      </c>
      <c r="K574" s="89"/>
      <c r="L574" s="89"/>
      <c r="M574" s="89"/>
      <c r="N574" s="89"/>
      <c r="O574" s="92"/>
    </row>
    <row r="575" spans="1:15" s="30" customFormat="1" ht="25.5">
      <c r="A575" s="29" t="s">
        <v>101</v>
      </c>
      <c r="B575" s="65" t="s">
        <v>68</v>
      </c>
      <c r="C575" s="65" t="s">
        <v>65</v>
      </c>
      <c r="D575" s="175" t="s">
        <v>580</v>
      </c>
      <c r="E575" s="175" t="s">
        <v>102</v>
      </c>
      <c r="F575" s="64">
        <f>F576</f>
        <v>1200</v>
      </c>
      <c r="K575" s="89"/>
      <c r="L575" s="89"/>
      <c r="M575" s="89"/>
      <c r="N575" s="89"/>
      <c r="O575" s="92"/>
    </row>
    <row r="576" spans="1:15" s="30" customFormat="1" ht="12.75">
      <c r="A576" s="29" t="s">
        <v>107</v>
      </c>
      <c r="B576" s="65" t="s">
        <v>68</v>
      </c>
      <c r="C576" s="65" t="s">
        <v>65</v>
      </c>
      <c r="D576" s="175" t="s">
        <v>580</v>
      </c>
      <c r="E576" s="175" t="s">
        <v>108</v>
      </c>
      <c r="F576" s="64">
        <f>F577</f>
        <v>1200</v>
      </c>
      <c r="K576" s="89"/>
      <c r="L576" s="89"/>
      <c r="M576" s="89"/>
      <c r="N576" s="89"/>
      <c r="O576" s="92"/>
    </row>
    <row r="577" spans="1:15" s="30" customFormat="1" ht="12.75">
      <c r="A577" s="29" t="s">
        <v>111</v>
      </c>
      <c r="B577" s="65" t="s">
        <v>68</v>
      </c>
      <c r="C577" s="65" t="s">
        <v>65</v>
      </c>
      <c r="D577" s="175" t="s">
        <v>580</v>
      </c>
      <c r="E577" s="175" t="s">
        <v>112</v>
      </c>
      <c r="F577" s="64">
        <f>'пр.4 вед.стр.'!G525</f>
        <v>1200</v>
      </c>
      <c r="K577" s="89"/>
      <c r="L577" s="89"/>
      <c r="M577" s="89"/>
      <c r="N577" s="89"/>
      <c r="O577" s="92"/>
    </row>
    <row r="578" spans="1:15" s="30" customFormat="1" ht="12.75">
      <c r="A578" s="29" t="s">
        <v>203</v>
      </c>
      <c r="B578" s="65" t="s">
        <v>68</v>
      </c>
      <c r="C578" s="65" t="s">
        <v>65</v>
      </c>
      <c r="D578" s="175" t="s">
        <v>581</v>
      </c>
      <c r="E578" s="175"/>
      <c r="F578" s="64">
        <f>F579</f>
        <v>218</v>
      </c>
      <c r="K578" s="89"/>
      <c r="L578" s="89"/>
      <c r="M578" s="89"/>
      <c r="N578" s="89"/>
      <c r="O578" s="92"/>
    </row>
    <row r="579" spans="1:6" ht="25.5">
      <c r="A579" s="29" t="s">
        <v>101</v>
      </c>
      <c r="B579" s="65" t="s">
        <v>68</v>
      </c>
      <c r="C579" s="65" t="s">
        <v>65</v>
      </c>
      <c r="D579" s="175" t="s">
        <v>581</v>
      </c>
      <c r="E579" s="175" t="s">
        <v>102</v>
      </c>
      <c r="F579" s="64">
        <f>F580</f>
        <v>218</v>
      </c>
    </row>
    <row r="580" spans="1:15" s="30" customFormat="1" ht="12.75">
      <c r="A580" s="29" t="s">
        <v>107</v>
      </c>
      <c r="B580" s="65" t="s">
        <v>68</v>
      </c>
      <c r="C580" s="65" t="s">
        <v>65</v>
      </c>
      <c r="D580" s="175" t="s">
        <v>581</v>
      </c>
      <c r="E580" s="175" t="s">
        <v>108</v>
      </c>
      <c r="F580" s="64">
        <f>F581</f>
        <v>218</v>
      </c>
      <c r="K580" s="89"/>
      <c r="L580" s="89"/>
      <c r="M580" s="89"/>
      <c r="N580" s="89"/>
      <c r="O580" s="92"/>
    </row>
    <row r="581" spans="1:15" s="30" customFormat="1" ht="12.75">
      <c r="A581" s="29" t="s">
        <v>111</v>
      </c>
      <c r="B581" s="65" t="s">
        <v>68</v>
      </c>
      <c r="C581" s="65" t="s">
        <v>65</v>
      </c>
      <c r="D581" s="175" t="s">
        <v>581</v>
      </c>
      <c r="E581" s="175" t="s">
        <v>112</v>
      </c>
      <c r="F581" s="64">
        <f>'пр.4 вед.стр.'!G529</f>
        <v>218</v>
      </c>
      <c r="K581" s="89"/>
      <c r="L581" s="89"/>
      <c r="M581" s="89"/>
      <c r="N581" s="89"/>
      <c r="O581" s="92"/>
    </row>
    <row r="582" spans="1:15" s="30" customFormat="1" ht="12.75">
      <c r="A582" s="15" t="s">
        <v>10</v>
      </c>
      <c r="B582" s="33" t="s">
        <v>68</v>
      </c>
      <c r="C582" s="33" t="s">
        <v>66</v>
      </c>
      <c r="D582" s="168"/>
      <c r="E582" s="168"/>
      <c r="F582" s="34">
        <f>F584+F594+F620+F647+F673</f>
        <v>167426.8</v>
      </c>
      <c r="K582" s="89"/>
      <c r="L582" s="89"/>
      <c r="M582" s="89"/>
      <c r="N582" s="89"/>
      <c r="O582" s="92"/>
    </row>
    <row r="583" spans="1:15" s="30" customFormat="1" ht="17.25" customHeight="1">
      <c r="A583" s="16" t="s">
        <v>549</v>
      </c>
      <c r="B583" s="20" t="s">
        <v>68</v>
      </c>
      <c r="C583" s="20" t="s">
        <v>66</v>
      </c>
      <c r="D583" s="183" t="s">
        <v>550</v>
      </c>
      <c r="E583" s="164"/>
      <c r="F583" s="21">
        <f>F584+F594+F620+F647</f>
        <v>126903.99999999999</v>
      </c>
      <c r="K583" s="89"/>
      <c r="L583" s="89"/>
      <c r="M583" s="89"/>
      <c r="N583" s="89"/>
      <c r="O583" s="92"/>
    </row>
    <row r="584" spans="1:15" s="30" customFormat="1" ht="30" customHeight="1">
      <c r="A584" s="142" t="str">
        <f>'пр.4 вед.стр.'!A532</f>
        <v>Муниципальная  программа  "Безопасность образовательного процесса в образовательных учреждениях Сусуманского городского округа  на 2018- 2020 годы"</v>
      </c>
      <c r="B584" s="143" t="s">
        <v>68</v>
      </c>
      <c r="C584" s="147" t="s">
        <v>66</v>
      </c>
      <c r="D584" s="181" t="str">
        <f>'пр.4 вед.стр.'!E532</f>
        <v>7Б 0 00 00000 </v>
      </c>
      <c r="E584" s="163"/>
      <c r="F584" s="145">
        <f>F585</f>
        <v>652.8</v>
      </c>
      <c r="K584" s="89"/>
      <c r="L584" s="89"/>
      <c r="M584" s="89"/>
      <c r="N584" s="89"/>
      <c r="O584" s="92"/>
    </row>
    <row r="585" spans="1:15" s="30" customFormat="1" ht="29.25" customHeight="1">
      <c r="A585" s="28" t="str">
        <f>'пр.4 вед.стр.'!A533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85" s="20" t="s">
        <v>68</v>
      </c>
      <c r="C585" s="20" t="s">
        <v>66</v>
      </c>
      <c r="D585" s="183" t="str">
        <f>'пр.4 вед.стр.'!E533</f>
        <v>7Б 0 01 00000 </v>
      </c>
      <c r="E585" s="164"/>
      <c r="F585" s="21">
        <f>F586+F590</f>
        <v>652.8</v>
      </c>
      <c r="K585" s="89"/>
      <c r="L585" s="89"/>
      <c r="M585" s="89"/>
      <c r="N585" s="89"/>
      <c r="O585" s="92"/>
    </row>
    <row r="586" spans="1:15" s="30" customFormat="1" ht="14.25" customHeight="1">
      <c r="A586" s="28" t="str">
        <f>'пр.4 вед.стр.'!A534</f>
        <v>Обслуживание систем видеонаблюдения, охранной сигнализации</v>
      </c>
      <c r="B586" s="20" t="s">
        <v>68</v>
      </c>
      <c r="C586" s="20" t="s">
        <v>66</v>
      </c>
      <c r="D586" s="183" t="str">
        <f>'пр.4 вед.стр.'!E534</f>
        <v>7Б 0 01 91600 </v>
      </c>
      <c r="E586" s="164"/>
      <c r="F586" s="21">
        <f>F587</f>
        <v>608.8</v>
      </c>
      <c r="K586" s="89"/>
      <c r="L586" s="89"/>
      <c r="M586" s="89"/>
      <c r="N586" s="89"/>
      <c r="O586" s="92"/>
    </row>
    <row r="587" spans="1:15" s="30" customFormat="1" ht="25.5">
      <c r="A587" s="28" t="str">
        <f>'пр.4 вед.стр.'!A535</f>
        <v>Предоставление субсидий бюджетным, автономным учреждениям и иным некоммерческим организациям</v>
      </c>
      <c r="B587" s="20" t="s">
        <v>68</v>
      </c>
      <c r="C587" s="20" t="s">
        <v>66</v>
      </c>
      <c r="D587" s="183" t="str">
        <f>'пр.4 вед.стр.'!E535</f>
        <v>7Б 0 01 91600 </v>
      </c>
      <c r="E587" s="164" t="str">
        <f>'пр.4 вед.стр.'!F535</f>
        <v>600</v>
      </c>
      <c r="F587" s="21">
        <f>F588</f>
        <v>608.8</v>
      </c>
      <c r="K587" s="89"/>
      <c r="L587" s="89"/>
      <c r="M587" s="89"/>
      <c r="N587" s="89"/>
      <c r="O587" s="92"/>
    </row>
    <row r="588" spans="1:15" s="30" customFormat="1" ht="12.75">
      <c r="A588" s="28" t="str">
        <f>'пр.4 вед.стр.'!A536</f>
        <v>Субсидии бюджетным учреждениям</v>
      </c>
      <c r="B588" s="20" t="s">
        <v>68</v>
      </c>
      <c r="C588" s="20" t="s">
        <v>66</v>
      </c>
      <c r="D588" s="183" t="str">
        <f>'пр.4 вед.стр.'!E536</f>
        <v>7Б 0 01 91600 </v>
      </c>
      <c r="E588" s="164" t="str">
        <f>'пр.4 вед.стр.'!F536</f>
        <v>610</v>
      </c>
      <c r="F588" s="21">
        <f>F589</f>
        <v>608.8</v>
      </c>
      <c r="K588" s="89"/>
      <c r="L588" s="89"/>
      <c r="M588" s="89"/>
      <c r="N588" s="89"/>
      <c r="O588" s="92"/>
    </row>
    <row r="589" spans="1:15" s="30" customFormat="1" ht="18" customHeight="1">
      <c r="A589" s="28" t="str">
        <f>'пр.4 вед.стр.'!A537</f>
        <v>Субсидии  бюджетным учреждениям на иные цели</v>
      </c>
      <c r="B589" s="20" t="s">
        <v>68</v>
      </c>
      <c r="C589" s="20" t="s">
        <v>66</v>
      </c>
      <c r="D589" s="183" t="str">
        <f>'пр.4 вед.стр.'!E537</f>
        <v>7Б 0 01 91600 </v>
      </c>
      <c r="E589" s="164" t="str">
        <f>'пр.4 вед.стр.'!F537</f>
        <v>612</v>
      </c>
      <c r="F589" s="21">
        <f>'пр.4 вед.стр.'!G537</f>
        <v>608.8</v>
      </c>
      <c r="K589" s="89"/>
      <c r="L589" s="89"/>
      <c r="M589" s="89"/>
      <c r="N589" s="89"/>
      <c r="O589" s="92"/>
    </row>
    <row r="590" spans="1:15" s="30" customFormat="1" ht="13.5" customHeight="1">
      <c r="A590" s="28" t="str">
        <f>'пр.4 вед.стр.'!A538</f>
        <v>Установка видеонаблюдения</v>
      </c>
      <c r="B590" s="20" t="s">
        <v>68</v>
      </c>
      <c r="C590" s="20" t="s">
        <v>66</v>
      </c>
      <c r="D590" s="183" t="str">
        <f>'пр.4 вед.стр.'!E538</f>
        <v>7Б 0 01 95100 </v>
      </c>
      <c r="E590" s="173"/>
      <c r="F590" s="21">
        <f>F591</f>
        <v>44</v>
      </c>
      <c r="K590" s="89"/>
      <c r="L590" s="89"/>
      <c r="M590" s="89"/>
      <c r="N590" s="89"/>
      <c r="O590" s="92"/>
    </row>
    <row r="591" spans="1:15" s="30" customFormat="1" ht="15.75" customHeight="1">
      <c r="A591" s="28" t="str">
        <f>'пр.4 вед.стр.'!A539</f>
        <v>Предоставление субсидий бюджетным, автономным учреждениям и иным некоммерческим организациям</v>
      </c>
      <c r="B591" s="20" t="s">
        <v>68</v>
      </c>
      <c r="C591" s="20" t="s">
        <v>66</v>
      </c>
      <c r="D591" s="183" t="str">
        <f>'пр.4 вед.стр.'!E539</f>
        <v>7Б 0 01 95100 </v>
      </c>
      <c r="E591" s="164" t="str">
        <f>'пр.4 вед.стр.'!F539</f>
        <v>600</v>
      </c>
      <c r="F591" s="21">
        <f>F592</f>
        <v>44</v>
      </c>
      <c r="K591" s="89"/>
      <c r="L591" s="89"/>
      <c r="M591" s="89"/>
      <c r="N591" s="89"/>
      <c r="O591" s="92"/>
    </row>
    <row r="592" spans="1:15" s="30" customFormat="1" ht="12.75">
      <c r="A592" s="28" t="str">
        <f>'пр.4 вед.стр.'!A540</f>
        <v>Субсидии бюджетным учреждениям</v>
      </c>
      <c r="B592" s="20" t="s">
        <v>68</v>
      </c>
      <c r="C592" s="20" t="s">
        <v>66</v>
      </c>
      <c r="D592" s="183" t="str">
        <f>'пр.4 вед.стр.'!E540</f>
        <v>7Б 0 01 95100 </v>
      </c>
      <c r="E592" s="164" t="str">
        <f>'пр.4 вед.стр.'!F540</f>
        <v>610</v>
      </c>
      <c r="F592" s="21">
        <f>F593</f>
        <v>44</v>
      </c>
      <c r="K592" s="89"/>
      <c r="L592" s="89"/>
      <c r="M592" s="89"/>
      <c r="N592" s="89"/>
      <c r="O592" s="92"/>
    </row>
    <row r="593" spans="1:15" s="30" customFormat="1" ht="16.5" customHeight="1">
      <c r="A593" s="28" t="str">
        <f>'пр.4 вед.стр.'!A541</f>
        <v>Субсидии  бюджетным учреждениям на иные цели</v>
      </c>
      <c r="B593" s="20" t="s">
        <v>68</v>
      </c>
      <c r="C593" s="20" t="s">
        <v>66</v>
      </c>
      <c r="D593" s="183" t="str">
        <f>'пр.4 вед.стр.'!E541</f>
        <v>7Б 0 01 95100 </v>
      </c>
      <c r="E593" s="164" t="str">
        <f>'пр.4 вед.стр.'!F541</f>
        <v>612</v>
      </c>
      <c r="F593" s="21">
        <f>'пр.4 вед.стр.'!G541</f>
        <v>44</v>
      </c>
      <c r="K593" s="89"/>
      <c r="L593" s="89"/>
      <c r="M593" s="89"/>
      <c r="N593" s="89"/>
      <c r="O593" s="92"/>
    </row>
    <row r="594" spans="1:15" s="30" customFormat="1" ht="17.25" customHeight="1">
      <c r="A594" s="142" t="str">
        <f>'пр.4 вед.стр.'!A542</f>
        <v>Муниципальная программа  "Пожарная безопасность в Сусуманском городском округе на 2018- 2020 годы"</v>
      </c>
      <c r="B594" s="143" t="s">
        <v>68</v>
      </c>
      <c r="C594" s="143" t="s">
        <v>66</v>
      </c>
      <c r="D594" s="181" t="str">
        <f>'пр.4 вед.стр.'!E542</f>
        <v>7П 0 00 00000 </v>
      </c>
      <c r="E594" s="163"/>
      <c r="F594" s="145">
        <f>F595</f>
        <v>1423.1000000000001</v>
      </c>
      <c r="K594" s="89"/>
      <c r="L594" s="89"/>
      <c r="M594" s="89"/>
      <c r="N594" s="89"/>
      <c r="O594" s="92"/>
    </row>
    <row r="595" spans="1:15" s="30" customFormat="1" ht="30" customHeight="1">
      <c r="A595" s="28" t="str">
        <f>'пр.4 вед.стр.'!A543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95" s="20" t="s">
        <v>68</v>
      </c>
      <c r="C595" s="20" t="s">
        <v>66</v>
      </c>
      <c r="D595" s="183" t="str">
        <f>'пр.4 вед.стр.'!E543</f>
        <v>7П 0 01 00000 </v>
      </c>
      <c r="E595" s="164"/>
      <c r="F595" s="21">
        <f>F596+F600+F604+F608+F612+F616</f>
        <v>1423.1000000000001</v>
      </c>
      <c r="K595" s="89"/>
      <c r="L595" s="89"/>
      <c r="M595" s="89"/>
      <c r="N595" s="89"/>
      <c r="O595" s="92"/>
    </row>
    <row r="596" spans="1:15" s="30" customFormat="1" ht="29.25" customHeight="1">
      <c r="A596" s="28" t="str">
        <f>'пр.4 вед.стр.'!A544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96" s="20" t="s">
        <v>68</v>
      </c>
      <c r="C596" s="20" t="s">
        <v>66</v>
      </c>
      <c r="D596" s="183" t="str">
        <f>'пр.4 вед.стр.'!E544</f>
        <v>7П 0 01 94100 </v>
      </c>
      <c r="E596" s="164"/>
      <c r="F596" s="21">
        <f>F597</f>
        <v>846.5</v>
      </c>
      <c r="K596" s="89"/>
      <c r="L596" s="89"/>
      <c r="M596" s="89"/>
      <c r="N596" s="89"/>
      <c r="O596" s="92"/>
    </row>
    <row r="597" spans="1:15" s="30" customFormat="1" ht="25.5">
      <c r="A597" s="28" t="str">
        <f>'пр.4 вед.стр.'!A545</f>
        <v>Предоставление субсидий бюджетным, автономным учреждениям и иным некоммерческим организациям</v>
      </c>
      <c r="B597" s="20" t="s">
        <v>68</v>
      </c>
      <c r="C597" s="20" t="s">
        <v>66</v>
      </c>
      <c r="D597" s="183" t="str">
        <f>'пр.4 вед.стр.'!E545</f>
        <v>7П 0 01 94100 </v>
      </c>
      <c r="E597" s="164" t="str">
        <f>'пр.4 вед.стр.'!F545</f>
        <v>600</v>
      </c>
      <c r="F597" s="21">
        <f>F598</f>
        <v>846.5</v>
      </c>
      <c r="K597" s="89"/>
      <c r="L597" s="89"/>
      <c r="M597" s="89"/>
      <c r="N597" s="89"/>
      <c r="O597" s="92"/>
    </row>
    <row r="598" spans="1:15" s="30" customFormat="1" ht="15" customHeight="1">
      <c r="A598" s="28" t="str">
        <f>'пр.4 вед.стр.'!A546</f>
        <v>Субсидии бюджетным учреждениям</v>
      </c>
      <c r="B598" s="20" t="s">
        <v>68</v>
      </c>
      <c r="C598" s="20" t="s">
        <v>66</v>
      </c>
      <c r="D598" s="183" t="str">
        <f>'пр.4 вед.стр.'!E546</f>
        <v>7П 0 01 94100 </v>
      </c>
      <c r="E598" s="164" t="str">
        <f>'пр.4 вед.стр.'!F546</f>
        <v>610</v>
      </c>
      <c r="F598" s="21">
        <f>F599</f>
        <v>846.5</v>
      </c>
      <c r="K598" s="89"/>
      <c r="L598" s="89"/>
      <c r="M598" s="89"/>
      <c r="N598" s="89"/>
      <c r="O598" s="92"/>
    </row>
    <row r="599" spans="1:15" s="30" customFormat="1" ht="17.25" customHeight="1">
      <c r="A599" s="28" t="str">
        <f>'пр.4 вед.стр.'!A547</f>
        <v>Субсидии  бюджетным учреждениям на иные цели</v>
      </c>
      <c r="B599" s="20" t="s">
        <v>68</v>
      </c>
      <c r="C599" s="20" t="s">
        <v>66</v>
      </c>
      <c r="D599" s="183" t="str">
        <f>'пр.4 вед.стр.'!E547</f>
        <v>7П 0 01 94100 </v>
      </c>
      <c r="E599" s="164" t="str">
        <f>'пр.4 вед.стр.'!F547</f>
        <v>612</v>
      </c>
      <c r="F599" s="21">
        <f>'пр.4 вед.стр.'!G547</f>
        <v>846.5</v>
      </c>
      <c r="K599" s="89"/>
      <c r="L599" s="89"/>
      <c r="M599" s="89"/>
      <c r="N599" s="89"/>
      <c r="O599" s="92"/>
    </row>
    <row r="600" spans="1:15" s="30" customFormat="1" ht="20.25" customHeight="1">
      <c r="A600" s="28" t="str">
        <f>'пр.4 вед.стр.'!A548</f>
        <v>Обработка сгораемых конструкций огнезащитными составами</v>
      </c>
      <c r="B600" s="20" t="s">
        <v>68</v>
      </c>
      <c r="C600" s="20" t="s">
        <v>66</v>
      </c>
      <c r="D600" s="183" t="str">
        <f>'пр.4 вед.стр.'!E548</f>
        <v>7П 0 01 94200 </v>
      </c>
      <c r="E600" s="164"/>
      <c r="F600" s="21">
        <f>F601</f>
        <v>124.2</v>
      </c>
      <c r="K600" s="89"/>
      <c r="L600" s="89"/>
      <c r="M600" s="89"/>
      <c r="N600" s="89"/>
      <c r="O600" s="92"/>
    </row>
    <row r="601" spans="1:15" s="30" customFormat="1" ht="18" customHeight="1">
      <c r="A601" s="28" t="str">
        <f>'пр.4 вед.стр.'!A549</f>
        <v>Предоставление субсидий бюджетным, автономным учреждениям и иным некоммерческим организациям</v>
      </c>
      <c r="B601" s="20" t="s">
        <v>68</v>
      </c>
      <c r="C601" s="20" t="s">
        <v>66</v>
      </c>
      <c r="D601" s="183" t="str">
        <f>'пр.4 вед.стр.'!E549</f>
        <v>7П 0 01 94200 </v>
      </c>
      <c r="E601" s="164" t="str">
        <f>'пр.4 вед.стр.'!F549</f>
        <v>600</v>
      </c>
      <c r="F601" s="21">
        <f>F602</f>
        <v>124.2</v>
      </c>
      <c r="K601" s="89"/>
      <c r="L601" s="89"/>
      <c r="M601" s="89"/>
      <c r="N601" s="89"/>
      <c r="O601" s="92"/>
    </row>
    <row r="602" spans="1:15" s="30" customFormat="1" ht="21" customHeight="1">
      <c r="A602" s="28" t="str">
        <f>'пр.4 вед.стр.'!A550</f>
        <v>Субсидии бюджетным учреждениям</v>
      </c>
      <c r="B602" s="20" t="s">
        <v>68</v>
      </c>
      <c r="C602" s="20" t="s">
        <v>66</v>
      </c>
      <c r="D602" s="183" t="str">
        <f>'пр.4 вед.стр.'!E550</f>
        <v>7П 0 01 94200 </v>
      </c>
      <c r="E602" s="164" t="str">
        <f>'пр.4 вед.стр.'!F550</f>
        <v>610</v>
      </c>
      <c r="F602" s="21">
        <f>F603</f>
        <v>124.2</v>
      </c>
      <c r="K602" s="89"/>
      <c r="L602" s="89"/>
      <c r="M602" s="89"/>
      <c r="N602" s="89"/>
      <c r="O602" s="92"/>
    </row>
    <row r="603" spans="1:15" s="30" customFormat="1" ht="17.25" customHeight="1">
      <c r="A603" s="28" t="str">
        <f>'пр.4 вед.стр.'!A551</f>
        <v>Субсидии  бюджетным учреждениям на иные цели</v>
      </c>
      <c r="B603" s="20" t="s">
        <v>68</v>
      </c>
      <c r="C603" s="20" t="s">
        <v>66</v>
      </c>
      <c r="D603" s="183" t="str">
        <f>'пр.4 вед.стр.'!E551</f>
        <v>7П 0 01 94200 </v>
      </c>
      <c r="E603" s="164" t="str">
        <f>'пр.4 вед.стр.'!F551</f>
        <v>612</v>
      </c>
      <c r="F603" s="21">
        <f>'пр.4 вед.стр.'!G551</f>
        <v>124.2</v>
      </c>
      <c r="K603" s="89"/>
      <c r="L603" s="89"/>
      <c r="M603" s="89"/>
      <c r="N603" s="89"/>
      <c r="O603" s="92"/>
    </row>
    <row r="604" spans="1:15" s="30" customFormat="1" ht="17.25" customHeight="1">
      <c r="A604" s="28" t="str">
        <f>'пр.4 вед.стр.'!A552</f>
        <v>Проведение замеров сопротивления изоляции электросетей и электрооборудования</v>
      </c>
      <c r="B604" s="20" t="s">
        <v>68</v>
      </c>
      <c r="C604" s="20" t="s">
        <v>66</v>
      </c>
      <c r="D604" s="183" t="str">
        <f>'пр.4 вед.стр.'!E552</f>
        <v>7П 0 01 94400 </v>
      </c>
      <c r="E604" s="164"/>
      <c r="F604" s="21">
        <f>F605</f>
        <v>293.5</v>
      </c>
      <c r="K604" s="89"/>
      <c r="L604" s="89"/>
      <c r="M604" s="89"/>
      <c r="N604" s="89"/>
      <c r="O604" s="92"/>
    </row>
    <row r="605" spans="1:15" s="30" customFormat="1" ht="18" customHeight="1">
      <c r="A605" s="28" t="str">
        <f>'пр.4 вед.стр.'!A553</f>
        <v>Предоставление субсидий бюджетным, автономным учреждениям и иным некоммерческим организациям</v>
      </c>
      <c r="B605" s="20" t="s">
        <v>68</v>
      </c>
      <c r="C605" s="20" t="s">
        <v>66</v>
      </c>
      <c r="D605" s="183" t="str">
        <f>'пр.4 вед.стр.'!E553</f>
        <v>7П 0 01 94400 </v>
      </c>
      <c r="E605" s="164" t="str">
        <f>'пр.4 вед.стр.'!F553</f>
        <v>600</v>
      </c>
      <c r="F605" s="21">
        <f>F606</f>
        <v>293.5</v>
      </c>
      <c r="K605" s="89"/>
      <c r="L605" s="89"/>
      <c r="M605" s="89"/>
      <c r="N605" s="89"/>
      <c r="O605" s="92"/>
    </row>
    <row r="606" spans="1:15" s="30" customFormat="1" ht="17.25" customHeight="1">
      <c r="A606" s="28" t="str">
        <f>'пр.4 вед.стр.'!A554</f>
        <v>Субсидии бюджетным учреждениям</v>
      </c>
      <c r="B606" s="20" t="s">
        <v>68</v>
      </c>
      <c r="C606" s="20" t="s">
        <v>66</v>
      </c>
      <c r="D606" s="183" t="str">
        <f>'пр.4 вед.стр.'!E554</f>
        <v>7П 0 01 94400 </v>
      </c>
      <c r="E606" s="164" t="str">
        <f>'пр.4 вед.стр.'!F554</f>
        <v>610</v>
      </c>
      <c r="F606" s="21">
        <f>F607</f>
        <v>293.5</v>
      </c>
      <c r="K606" s="89"/>
      <c r="L606" s="89"/>
      <c r="M606" s="89"/>
      <c r="N606" s="89"/>
      <c r="O606" s="92"/>
    </row>
    <row r="607" spans="1:15" s="30" customFormat="1" ht="17.25" customHeight="1">
      <c r="A607" s="28" t="str">
        <f>'пр.4 вед.стр.'!A555</f>
        <v>Субсидии  бюджетным учреждениям на иные цели</v>
      </c>
      <c r="B607" s="20" t="s">
        <v>68</v>
      </c>
      <c r="C607" s="20" t="s">
        <v>66</v>
      </c>
      <c r="D607" s="183" t="str">
        <f>'пр.4 вед.стр.'!E555</f>
        <v>7П 0 01 94400 </v>
      </c>
      <c r="E607" s="164" t="str">
        <f>'пр.4 вед.стр.'!F555</f>
        <v>612</v>
      </c>
      <c r="F607" s="21">
        <f>'пр.4 вед.стр.'!G555</f>
        <v>293.5</v>
      </c>
      <c r="K607" s="89"/>
      <c r="L607" s="89"/>
      <c r="M607" s="89"/>
      <c r="N607" s="89"/>
      <c r="O607" s="92"/>
    </row>
    <row r="608" spans="1:15" s="30" customFormat="1" ht="30" customHeight="1">
      <c r="A608" s="28" t="str">
        <f>'пр.4 вед.стр.'!A556</f>
        <v>Проведение проверок исправности и ремонт систем противопожарного водоснабжения, приобретение и обслуживание гидрантов</v>
      </c>
      <c r="B608" s="20" t="s">
        <v>68</v>
      </c>
      <c r="C608" s="20" t="s">
        <v>66</v>
      </c>
      <c r="D608" s="183" t="str">
        <f>'пр.4 вед.стр.'!E556</f>
        <v>7П 0 01 94500 </v>
      </c>
      <c r="E608" s="164"/>
      <c r="F608" s="21">
        <f>F609</f>
        <v>57.9</v>
      </c>
      <c r="K608" s="89"/>
      <c r="L608" s="89"/>
      <c r="M608" s="89"/>
      <c r="N608" s="89"/>
      <c r="O608" s="92"/>
    </row>
    <row r="609" spans="1:15" s="30" customFormat="1" ht="18" customHeight="1">
      <c r="A609" s="28" t="str">
        <f>'пр.4 вед.стр.'!A557</f>
        <v>Предоставление субсидий бюджетным, автономным учреждениям и иным некоммерческим организациям</v>
      </c>
      <c r="B609" s="20" t="s">
        <v>68</v>
      </c>
      <c r="C609" s="20" t="s">
        <v>66</v>
      </c>
      <c r="D609" s="183" t="str">
        <f>'пр.4 вед.стр.'!E557</f>
        <v>7П 0 01 94500 </v>
      </c>
      <c r="E609" s="164" t="str">
        <f>'пр.4 вед.стр.'!F557</f>
        <v>600</v>
      </c>
      <c r="F609" s="21">
        <f>F610</f>
        <v>57.9</v>
      </c>
      <c r="K609" s="89"/>
      <c r="L609" s="89"/>
      <c r="M609" s="89"/>
      <c r="N609" s="89"/>
      <c r="O609" s="92"/>
    </row>
    <row r="610" spans="1:15" s="30" customFormat="1" ht="17.25" customHeight="1">
      <c r="A610" s="28" t="str">
        <f>'пр.4 вед.стр.'!A558</f>
        <v>Субсидии бюджетным учреждениям</v>
      </c>
      <c r="B610" s="20" t="s">
        <v>68</v>
      </c>
      <c r="C610" s="20" t="s">
        <v>66</v>
      </c>
      <c r="D610" s="183" t="str">
        <f>'пр.4 вед.стр.'!E558</f>
        <v>7П 0 01 94500 </v>
      </c>
      <c r="E610" s="164" t="str">
        <f>'пр.4 вед.стр.'!F558</f>
        <v>610</v>
      </c>
      <c r="F610" s="21">
        <f>F611</f>
        <v>57.9</v>
      </c>
      <c r="K610" s="89"/>
      <c r="L610" s="89"/>
      <c r="M610" s="89"/>
      <c r="N610" s="89"/>
      <c r="O610" s="92"/>
    </row>
    <row r="611" spans="1:15" s="30" customFormat="1" ht="17.25" customHeight="1">
      <c r="A611" s="28" t="str">
        <f>'пр.4 вед.стр.'!A559</f>
        <v>Субсидии  бюджетным учреждениям на иные цели</v>
      </c>
      <c r="B611" s="20" t="s">
        <v>68</v>
      </c>
      <c r="C611" s="20" t="s">
        <v>66</v>
      </c>
      <c r="D611" s="183" t="str">
        <f>'пр.4 вед.стр.'!E559</f>
        <v>7П 0 01 94500 </v>
      </c>
      <c r="E611" s="164" t="str">
        <f>'пр.4 вед.стр.'!F559</f>
        <v>612</v>
      </c>
      <c r="F611" s="21">
        <f>'пр.4 вед.стр.'!G559</f>
        <v>57.9</v>
      </c>
      <c r="K611" s="89"/>
      <c r="L611" s="89"/>
      <c r="M611" s="89"/>
      <c r="N611" s="89"/>
      <c r="O611" s="92"/>
    </row>
    <row r="612" spans="1:15" s="30" customFormat="1" ht="18" customHeight="1">
      <c r="A612" s="28" t="str">
        <f>'пр.4 вед.стр.'!A560</f>
        <v>Обучение сотрудников по пожарной безопасности</v>
      </c>
      <c r="B612" s="20" t="s">
        <v>68</v>
      </c>
      <c r="C612" s="20" t="s">
        <v>66</v>
      </c>
      <c r="D612" s="183" t="str">
        <f>'пр.4 вед.стр.'!E560</f>
        <v>7П 0 01 94510 </v>
      </c>
      <c r="E612" s="164"/>
      <c r="F612" s="21">
        <f>F613</f>
        <v>25</v>
      </c>
      <c r="K612" s="89"/>
      <c r="L612" s="89"/>
      <c r="M612" s="89"/>
      <c r="N612" s="89"/>
      <c r="O612" s="92"/>
    </row>
    <row r="613" spans="1:15" s="30" customFormat="1" ht="17.25" customHeight="1">
      <c r="A613" s="28" t="str">
        <f>'пр.4 вед.стр.'!A561</f>
        <v>Предоставление субсидий бюджетным, автономным учреждениям и иным некоммерческим организациям</v>
      </c>
      <c r="B613" s="20" t="s">
        <v>68</v>
      </c>
      <c r="C613" s="20" t="s">
        <v>66</v>
      </c>
      <c r="D613" s="183" t="str">
        <f>'пр.4 вед.стр.'!E561</f>
        <v>7П 0 01 94510 </v>
      </c>
      <c r="E613" s="164" t="str">
        <f>'пр.4 вед.стр.'!F561</f>
        <v>600</v>
      </c>
      <c r="F613" s="21">
        <f>F614</f>
        <v>25</v>
      </c>
      <c r="K613" s="89"/>
      <c r="L613" s="89"/>
      <c r="M613" s="89"/>
      <c r="N613" s="89"/>
      <c r="O613" s="92"/>
    </row>
    <row r="614" spans="1:15" s="30" customFormat="1" ht="19.5" customHeight="1">
      <c r="A614" s="28" t="str">
        <f>'пр.4 вед.стр.'!A562</f>
        <v>Субсидии бюджетным учреждениям</v>
      </c>
      <c r="B614" s="20" t="s">
        <v>68</v>
      </c>
      <c r="C614" s="20" t="s">
        <v>66</v>
      </c>
      <c r="D614" s="183" t="str">
        <f>'пр.4 вед.стр.'!E562</f>
        <v>7П 0 01 94510 </v>
      </c>
      <c r="E614" s="164" t="str">
        <f>'пр.4 вед.стр.'!F562</f>
        <v>610</v>
      </c>
      <c r="F614" s="21">
        <f>F615</f>
        <v>25</v>
      </c>
      <c r="K614" s="89"/>
      <c r="L614" s="89"/>
      <c r="M614" s="89"/>
      <c r="N614" s="89"/>
      <c r="O614" s="92"/>
    </row>
    <row r="615" spans="1:15" s="30" customFormat="1" ht="17.25" customHeight="1">
      <c r="A615" s="28" t="str">
        <f>'пр.4 вед.стр.'!A563</f>
        <v>Субсидии  бюджетным учреждениям на иные цели</v>
      </c>
      <c r="B615" s="20" t="s">
        <v>68</v>
      </c>
      <c r="C615" s="20" t="s">
        <v>66</v>
      </c>
      <c r="D615" s="183" t="str">
        <f>'пр.4 вед.стр.'!E563</f>
        <v>7П 0 01 94510 </v>
      </c>
      <c r="E615" s="164" t="str">
        <f>'пр.4 вед.стр.'!F563</f>
        <v>612</v>
      </c>
      <c r="F615" s="21">
        <f>'пр.4 вед.стр.'!G563</f>
        <v>25</v>
      </c>
      <c r="K615" s="89"/>
      <c r="L615" s="89"/>
      <c r="M615" s="89"/>
      <c r="N615" s="89"/>
      <c r="O615" s="92"/>
    </row>
    <row r="616" spans="1:15" s="30" customFormat="1" ht="17.25" customHeight="1">
      <c r="A616" s="28" t="str">
        <f>'пр.4 вед.стр.'!A564</f>
        <v>Установка противопожарных дверей на запасных выходах</v>
      </c>
      <c r="B616" s="20" t="s">
        <v>68</v>
      </c>
      <c r="C616" s="20" t="s">
        <v>66</v>
      </c>
      <c r="D616" s="183" t="str">
        <f>'пр.4 вед.стр.'!E564</f>
        <v>7П 0 01 94600</v>
      </c>
      <c r="E616" s="164"/>
      <c r="F616" s="21">
        <f>F617</f>
        <v>76</v>
      </c>
      <c r="K616" s="89"/>
      <c r="L616" s="89"/>
      <c r="M616" s="89"/>
      <c r="N616" s="89"/>
      <c r="O616" s="92"/>
    </row>
    <row r="617" spans="1:15" s="30" customFormat="1" ht="18" customHeight="1">
      <c r="A617" s="28" t="str">
        <f>'пр.4 вед.стр.'!A565</f>
        <v>Предоставление субсидий бюджетным, автономным учреждениям и иным некоммерческим организациям</v>
      </c>
      <c r="B617" s="140" t="s">
        <v>68</v>
      </c>
      <c r="C617" s="140" t="s">
        <v>66</v>
      </c>
      <c r="D617" s="183" t="str">
        <f>'пр.4 вед.стр.'!E565</f>
        <v>7П 0 01 94600</v>
      </c>
      <c r="E617" s="179" t="str">
        <f>'пр.4 вед.стр.'!F565</f>
        <v>600</v>
      </c>
      <c r="F617" s="151">
        <f>F618</f>
        <v>76</v>
      </c>
      <c r="K617" s="89"/>
      <c r="L617" s="89"/>
      <c r="M617" s="89"/>
      <c r="N617" s="89"/>
      <c r="O617" s="92"/>
    </row>
    <row r="618" spans="1:15" s="30" customFormat="1" ht="20.25" customHeight="1">
      <c r="A618" s="28" t="str">
        <f>'пр.4 вед.стр.'!A566</f>
        <v>Субсидии бюджетным учреждениям</v>
      </c>
      <c r="B618" s="140" t="s">
        <v>68</v>
      </c>
      <c r="C618" s="140" t="s">
        <v>66</v>
      </c>
      <c r="D618" s="183" t="str">
        <f>'пр.4 вед.стр.'!E566</f>
        <v>7П 0 01 94600</v>
      </c>
      <c r="E618" s="179" t="str">
        <f>'пр.4 вед.стр.'!F566</f>
        <v>610</v>
      </c>
      <c r="F618" s="151">
        <f>F619</f>
        <v>76</v>
      </c>
      <c r="K618" s="89"/>
      <c r="L618" s="89"/>
      <c r="M618" s="89"/>
      <c r="N618" s="89"/>
      <c r="O618" s="92"/>
    </row>
    <row r="619" spans="1:15" s="30" customFormat="1" ht="17.25" customHeight="1">
      <c r="A619" s="28" t="str">
        <f>'пр.4 вед.стр.'!A567</f>
        <v>Субсидии  бюджетным учреждениям на иные цели</v>
      </c>
      <c r="B619" s="140" t="s">
        <v>68</v>
      </c>
      <c r="C619" s="140" t="s">
        <v>66</v>
      </c>
      <c r="D619" s="183" t="str">
        <f>'пр.4 вед.стр.'!E567</f>
        <v>7П 0 01 94600</v>
      </c>
      <c r="E619" s="179" t="str">
        <f>'пр.4 вед.стр.'!F567</f>
        <v>612</v>
      </c>
      <c r="F619" s="151">
        <f>'пр.4 вед.стр.'!G567</f>
        <v>76</v>
      </c>
      <c r="K619" s="89"/>
      <c r="L619" s="89"/>
      <c r="M619" s="89"/>
      <c r="N619" s="89"/>
      <c r="O619" s="92"/>
    </row>
    <row r="620" spans="1:15" s="30" customFormat="1" ht="18" customHeight="1">
      <c r="A620" s="142" t="str">
        <f>'пр.4 вед.стр.'!A568</f>
        <v>Муниципальная  программа  "Развитие образования в Сусуманском городском округе  на 2018- 2020 годы"</v>
      </c>
      <c r="B620" s="143" t="s">
        <v>68</v>
      </c>
      <c r="C620" s="143" t="s">
        <v>66</v>
      </c>
      <c r="D620" s="163" t="str">
        <f>'пр.4 вед.стр.'!E568</f>
        <v>7Р 0 00 00000 </v>
      </c>
      <c r="E620" s="180"/>
      <c r="F620" s="145">
        <f>F621+F642</f>
        <v>119962.59999999999</v>
      </c>
      <c r="K620" s="89"/>
      <c r="L620" s="89"/>
      <c r="M620" s="89"/>
      <c r="N620" s="89"/>
      <c r="O620" s="92"/>
    </row>
    <row r="621" spans="1:15" s="30" customFormat="1" ht="18" customHeight="1">
      <c r="A621" s="16" t="str">
        <f>'пр.4 вед.стр.'!A569</f>
        <v>Основное мероприятие "Управление развитием отрасли образования"</v>
      </c>
      <c r="B621" s="20" t="s">
        <v>68</v>
      </c>
      <c r="C621" s="20" t="s">
        <v>66</v>
      </c>
      <c r="D621" s="164" t="str">
        <f>'пр.4 вед.стр.'!E569</f>
        <v>7Р 0 02 00000</v>
      </c>
      <c r="E621" s="168"/>
      <c r="F621" s="21">
        <f>F622+F626+F630+F634+F638</f>
        <v>119687.59999999999</v>
      </c>
      <c r="K621" s="89"/>
      <c r="L621" s="89"/>
      <c r="M621" s="89"/>
      <c r="N621" s="89"/>
      <c r="O621" s="92"/>
    </row>
    <row r="622" spans="1:15" s="30" customFormat="1" ht="27" customHeight="1">
      <c r="A622" s="138" t="str">
        <f>'пр.4 вед.стр.'!A570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622" s="139" t="s">
        <v>68</v>
      </c>
      <c r="C622" s="139" t="s">
        <v>66</v>
      </c>
      <c r="D622" s="169" t="str">
        <f>'пр.4 вед.стр.'!E570</f>
        <v>7Р 0 02 74050</v>
      </c>
      <c r="E622" s="169"/>
      <c r="F622" s="212">
        <f>F623</f>
        <v>109644.4</v>
      </c>
      <c r="K622" s="89"/>
      <c r="L622" s="89"/>
      <c r="M622" s="89"/>
      <c r="N622" s="89"/>
      <c r="O622" s="92"/>
    </row>
    <row r="623" spans="1:15" s="30" customFormat="1" ht="21" customHeight="1">
      <c r="A623" s="138" t="str">
        <f>'пр.4 вед.стр.'!A571</f>
        <v>Предоставление субсидий бюджетным, автономным учреждениям и иным некоммерческим организациям</v>
      </c>
      <c r="B623" s="139" t="s">
        <v>68</v>
      </c>
      <c r="C623" s="139" t="s">
        <v>66</v>
      </c>
      <c r="D623" s="169" t="str">
        <f>'пр.4 вед.стр.'!E571</f>
        <v>7Р 0 02 74050</v>
      </c>
      <c r="E623" s="169" t="str">
        <f>'пр.4 вед.стр.'!F571</f>
        <v>600</v>
      </c>
      <c r="F623" s="212">
        <f>F624</f>
        <v>109644.4</v>
      </c>
      <c r="K623" s="89"/>
      <c r="L623" s="89"/>
      <c r="M623" s="89"/>
      <c r="N623" s="89"/>
      <c r="O623" s="92"/>
    </row>
    <row r="624" spans="1:15" s="30" customFormat="1" ht="17.25" customHeight="1">
      <c r="A624" s="138" t="str">
        <f>'пр.4 вед.стр.'!A572</f>
        <v>Субсидии бюджетным учреждениям</v>
      </c>
      <c r="B624" s="139" t="s">
        <v>68</v>
      </c>
      <c r="C624" s="139" t="s">
        <v>66</v>
      </c>
      <c r="D624" s="169" t="str">
        <f>'пр.4 вед.стр.'!E572</f>
        <v>7Р 0 02 74050</v>
      </c>
      <c r="E624" s="169" t="str">
        <f>'пр.4 вед.стр.'!F572</f>
        <v>610</v>
      </c>
      <c r="F624" s="212">
        <f>F625</f>
        <v>109644.4</v>
      </c>
      <c r="K624" s="89"/>
      <c r="L624" s="89"/>
      <c r="M624" s="89"/>
      <c r="N624" s="89"/>
      <c r="O624" s="92"/>
    </row>
    <row r="625" spans="1:15" s="30" customFormat="1" ht="26.25" customHeight="1">
      <c r="A625" s="138" t="str">
        <f>'пр.4 вед.стр.'!A573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25" s="139" t="s">
        <v>68</v>
      </c>
      <c r="C625" s="139" t="s">
        <v>66</v>
      </c>
      <c r="D625" s="169" t="str">
        <f>'пр.4 вед.стр.'!E573</f>
        <v>7Р 0 02 74050</v>
      </c>
      <c r="E625" s="169" t="str">
        <f>'пр.4 вед.стр.'!F573</f>
        <v>611</v>
      </c>
      <c r="F625" s="212">
        <f>'пр.4 вед.стр.'!G573</f>
        <v>109644.4</v>
      </c>
      <c r="K625" s="89"/>
      <c r="L625" s="89"/>
      <c r="M625" s="89"/>
      <c r="N625" s="89"/>
      <c r="O625" s="92"/>
    </row>
    <row r="626" spans="1:15" s="30" customFormat="1" ht="25.5" customHeight="1">
      <c r="A626" s="138" t="str">
        <f>'пр.4 вед.стр.'!A574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26" s="139" t="s">
        <v>68</v>
      </c>
      <c r="C626" s="139" t="s">
        <v>66</v>
      </c>
      <c r="D626" s="169" t="str">
        <f>'пр.4 вед.стр.'!E574</f>
        <v>7Р 0 02 74060</v>
      </c>
      <c r="E626" s="169"/>
      <c r="F626" s="212">
        <f>F627</f>
        <v>1284.6</v>
      </c>
      <c r="K626" s="89"/>
      <c r="L626" s="89"/>
      <c r="M626" s="89"/>
      <c r="N626" s="89"/>
      <c r="O626" s="92"/>
    </row>
    <row r="627" spans="1:15" s="30" customFormat="1" ht="20.25" customHeight="1">
      <c r="A627" s="138" t="str">
        <f>'пр.4 вед.стр.'!A575</f>
        <v>Предоставление субсидий бюджетным, автономным учреждениям и иным некоммерческим организациям</v>
      </c>
      <c r="B627" s="139" t="s">
        <v>68</v>
      </c>
      <c r="C627" s="139" t="s">
        <v>66</v>
      </c>
      <c r="D627" s="169" t="str">
        <f>'пр.4 вед.стр.'!E575</f>
        <v>7Р 0 02 74060</v>
      </c>
      <c r="E627" s="169" t="str">
        <f>'пр.4 вед.стр.'!F575</f>
        <v>600</v>
      </c>
      <c r="F627" s="212">
        <f>F628</f>
        <v>1284.6</v>
      </c>
      <c r="K627" s="89"/>
      <c r="L627" s="89"/>
      <c r="M627" s="89"/>
      <c r="N627" s="89"/>
      <c r="O627" s="92"/>
    </row>
    <row r="628" spans="1:15" s="30" customFormat="1" ht="17.25" customHeight="1">
      <c r="A628" s="138" t="str">
        <f>'пр.4 вед.стр.'!A576</f>
        <v>Субсидии бюджетным учреждениям</v>
      </c>
      <c r="B628" s="139" t="s">
        <v>68</v>
      </c>
      <c r="C628" s="139" t="s">
        <v>66</v>
      </c>
      <c r="D628" s="169" t="str">
        <f>'пр.4 вед.стр.'!E576</f>
        <v>7Р 0 02 74060</v>
      </c>
      <c r="E628" s="169" t="str">
        <f>'пр.4 вед.стр.'!F576</f>
        <v>610</v>
      </c>
      <c r="F628" s="212">
        <f>F629</f>
        <v>1284.6</v>
      </c>
      <c r="K628" s="89"/>
      <c r="L628" s="89"/>
      <c r="M628" s="89"/>
      <c r="N628" s="89"/>
      <c r="O628" s="92"/>
    </row>
    <row r="629" spans="1:15" s="30" customFormat="1" ht="30" customHeight="1">
      <c r="A629" s="138" t="str">
        <f>'пр.4 вед.стр.'!A577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29" s="139" t="s">
        <v>68</v>
      </c>
      <c r="C629" s="139" t="s">
        <v>66</v>
      </c>
      <c r="D629" s="169" t="str">
        <f>'пр.4 вед.стр.'!E577</f>
        <v>7Р 0 02 74060</v>
      </c>
      <c r="E629" s="169" t="str">
        <f>'пр.4 вед.стр.'!F577</f>
        <v>611</v>
      </c>
      <c r="F629" s="212">
        <f>'пр.4 вед.стр.'!G577</f>
        <v>1284.6</v>
      </c>
      <c r="K629" s="89"/>
      <c r="L629" s="89"/>
      <c r="M629" s="89"/>
      <c r="N629" s="89"/>
      <c r="O629" s="92"/>
    </row>
    <row r="630" spans="1:15" s="30" customFormat="1" ht="30.75" customHeight="1">
      <c r="A630" s="138" t="str">
        <f>'пр.4 вед.стр.'!A578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30" s="139" t="s">
        <v>68</v>
      </c>
      <c r="C630" s="139" t="s">
        <v>66</v>
      </c>
      <c r="D630" s="169" t="str">
        <f>'пр.4 вед.стр.'!E578</f>
        <v>7Р 0 02 74070</v>
      </c>
      <c r="E630" s="169"/>
      <c r="F630" s="212">
        <f>F631</f>
        <v>3121.4</v>
      </c>
      <c r="K630" s="89"/>
      <c r="L630" s="89"/>
      <c r="M630" s="89"/>
      <c r="N630" s="89"/>
      <c r="O630" s="92"/>
    </row>
    <row r="631" spans="1:15" s="30" customFormat="1" ht="21" customHeight="1">
      <c r="A631" s="138" t="str">
        <f>'пр.4 вед.стр.'!A579</f>
        <v>Предоставление субсидий бюджетным, автономным учреждениям и иным некоммерческим организациям</v>
      </c>
      <c r="B631" s="139" t="s">
        <v>68</v>
      </c>
      <c r="C631" s="139" t="s">
        <v>66</v>
      </c>
      <c r="D631" s="169" t="str">
        <f>'пр.4 вед.стр.'!E579</f>
        <v>7Р 0 02 74070</v>
      </c>
      <c r="E631" s="169" t="str">
        <f>'пр.4 вед.стр.'!F579</f>
        <v>600</v>
      </c>
      <c r="F631" s="212">
        <f>F632</f>
        <v>3121.4</v>
      </c>
      <c r="K631" s="89"/>
      <c r="L631" s="89"/>
      <c r="M631" s="89"/>
      <c r="N631" s="89"/>
      <c r="O631" s="92"/>
    </row>
    <row r="632" spans="1:15" s="30" customFormat="1" ht="17.25" customHeight="1">
      <c r="A632" s="138" t="str">
        <f>'пр.4 вед.стр.'!A580</f>
        <v>Субсидии бюджетным учреждениям</v>
      </c>
      <c r="B632" s="139" t="s">
        <v>68</v>
      </c>
      <c r="C632" s="139" t="s">
        <v>66</v>
      </c>
      <c r="D632" s="169" t="str">
        <f>'пр.4 вед.стр.'!E580</f>
        <v>7Р 0 02 74070</v>
      </c>
      <c r="E632" s="169" t="str">
        <f>'пр.4 вед.стр.'!F580</f>
        <v>610</v>
      </c>
      <c r="F632" s="212">
        <f>F633</f>
        <v>3121.4</v>
      </c>
      <c r="K632" s="89"/>
      <c r="L632" s="89"/>
      <c r="M632" s="89"/>
      <c r="N632" s="89"/>
      <c r="O632" s="92"/>
    </row>
    <row r="633" spans="1:15" s="30" customFormat="1" ht="24" customHeight="1">
      <c r="A633" s="138" t="str">
        <f>'пр.4 вед.стр.'!A581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33" s="139" t="s">
        <v>68</v>
      </c>
      <c r="C633" s="139" t="s">
        <v>66</v>
      </c>
      <c r="D633" s="169" t="str">
        <f>'пр.4 вед.стр.'!E581</f>
        <v>7Р 0 02 74070</v>
      </c>
      <c r="E633" s="169" t="str">
        <f>'пр.4 вед.стр.'!F581</f>
        <v>611</v>
      </c>
      <c r="F633" s="212">
        <f>'пр.4 вед.стр.'!G581</f>
        <v>3121.4</v>
      </c>
      <c r="K633" s="89"/>
      <c r="L633" s="89"/>
      <c r="M633" s="89"/>
      <c r="N633" s="89"/>
      <c r="O633" s="92"/>
    </row>
    <row r="634" spans="1:15" s="30" customFormat="1" ht="17.25" customHeight="1">
      <c r="A634" s="138" t="str">
        <f>'пр.4 вед.стр.'!A582</f>
        <v>Обеспечение ежемесячного денежного вознаграждения за классное руководство</v>
      </c>
      <c r="B634" s="139" t="s">
        <v>68</v>
      </c>
      <c r="C634" s="139" t="s">
        <v>66</v>
      </c>
      <c r="D634" s="169" t="str">
        <f>'пр.4 вед.стр.'!E582</f>
        <v>7Р 0 02 74130</v>
      </c>
      <c r="E634" s="169"/>
      <c r="F634" s="212">
        <f>F635</f>
        <v>1128</v>
      </c>
      <c r="K634" s="89"/>
      <c r="L634" s="89"/>
      <c r="M634" s="89"/>
      <c r="N634" s="89"/>
      <c r="O634" s="92"/>
    </row>
    <row r="635" spans="1:15" s="30" customFormat="1" ht="18.75" customHeight="1">
      <c r="A635" s="138" t="str">
        <f>'пр.4 вед.стр.'!A583</f>
        <v>Предоставление субсидий бюджетным, автономным учреждениям и иным некоммерческим организациям</v>
      </c>
      <c r="B635" s="139" t="s">
        <v>68</v>
      </c>
      <c r="C635" s="139" t="s">
        <v>66</v>
      </c>
      <c r="D635" s="169" t="str">
        <f>'пр.4 вед.стр.'!E583</f>
        <v>7Р 0 02 74130</v>
      </c>
      <c r="E635" s="169" t="str">
        <f>'пр.4 вед.стр.'!F583</f>
        <v>600</v>
      </c>
      <c r="F635" s="212">
        <f>F636</f>
        <v>1128</v>
      </c>
      <c r="K635" s="89"/>
      <c r="L635" s="89"/>
      <c r="M635" s="89"/>
      <c r="N635" s="89"/>
      <c r="O635" s="92"/>
    </row>
    <row r="636" spans="1:15" s="30" customFormat="1" ht="19.5" customHeight="1">
      <c r="A636" s="138" t="str">
        <f>'пр.4 вед.стр.'!A584</f>
        <v>Субсидии бюджетным учреждениям</v>
      </c>
      <c r="B636" s="139" t="s">
        <v>68</v>
      </c>
      <c r="C636" s="139" t="s">
        <v>66</v>
      </c>
      <c r="D636" s="169" t="str">
        <f>'пр.4 вед.стр.'!E584</f>
        <v>7Р 0 02 74130</v>
      </c>
      <c r="E636" s="169" t="str">
        <f>'пр.4 вед.стр.'!F584</f>
        <v>610</v>
      </c>
      <c r="F636" s="212">
        <f>F637</f>
        <v>1128</v>
      </c>
      <c r="K636" s="89"/>
      <c r="L636" s="89"/>
      <c r="M636" s="89"/>
      <c r="N636" s="89"/>
      <c r="O636" s="92"/>
    </row>
    <row r="637" spans="1:15" s="30" customFormat="1" ht="26.25" customHeight="1">
      <c r="A637" s="138" t="str">
        <f>'пр.4 вед.стр.'!A585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37" s="139" t="s">
        <v>68</v>
      </c>
      <c r="C637" s="139" t="s">
        <v>66</v>
      </c>
      <c r="D637" s="169" t="str">
        <f>'пр.4 вед.стр.'!E585</f>
        <v>7Р 0 02 74130</v>
      </c>
      <c r="E637" s="169" t="str">
        <f>'пр.4 вед.стр.'!F585</f>
        <v>611</v>
      </c>
      <c r="F637" s="212">
        <f>'пр.4 вед.стр.'!G585</f>
        <v>1128</v>
      </c>
      <c r="K637" s="89"/>
      <c r="L637" s="89"/>
      <c r="M637" s="89"/>
      <c r="N637" s="89"/>
      <c r="O637" s="92"/>
    </row>
    <row r="638" spans="1:15" s="30" customFormat="1" ht="30" customHeight="1">
      <c r="A638" s="138" t="str">
        <f>'пр.4 вед.стр.'!A586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38" s="139" t="s">
        <v>68</v>
      </c>
      <c r="C638" s="139" t="s">
        <v>66</v>
      </c>
      <c r="D638" s="169" t="str">
        <f>'пр.4 вед.стр.'!E586</f>
        <v>7Р 0 02 75010</v>
      </c>
      <c r="E638" s="169"/>
      <c r="F638" s="212">
        <f>F639</f>
        <v>4509.2</v>
      </c>
      <c r="K638" s="89"/>
      <c r="L638" s="89"/>
      <c r="M638" s="89"/>
      <c r="N638" s="89"/>
      <c r="O638" s="92"/>
    </row>
    <row r="639" spans="1:15" s="30" customFormat="1" ht="21" customHeight="1">
      <c r="A639" s="138" t="str">
        <f>'пр.4 вед.стр.'!A587</f>
        <v>Предоставление субсидий бюджетным, автономным учреждениям и иным некоммерческим организациям</v>
      </c>
      <c r="B639" s="139" t="s">
        <v>68</v>
      </c>
      <c r="C639" s="139" t="s">
        <v>66</v>
      </c>
      <c r="D639" s="169" t="str">
        <f>'пр.4 вед.стр.'!E587</f>
        <v>7Р 0 02 75010</v>
      </c>
      <c r="E639" s="169" t="str">
        <f>'пр.4 вед.стр.'!F587</f>
        <v>600</v>
      </c>
      <c r="F639" s="212">
        <f>F640</f>
        <v>4509.2</v>
      </c>
      <c r="K639" s="89"/>
      <c r="L639" s="89"/>
      <c r="M639" s="89"/>
      <c r="N639" s="89"/>
      <c r="O639" s="92"/>
    </row>
    <row r="640" spans="1:15" s="30" customFormat="1" ht="17.25" customHeight="1">
      <c r="A640" s="138" t="str">
        <f>'пр.4 вед.стр.'!A588</f>
        <v>Субсидии бюджетным учреждениям</v>
      </c>
      <c r="B640" s="139" t="s">
        <v>68</v>
      </c>
      <c r="C640" s="139" t="s">
        <v>66</v>
      </c>
      <c r="D640" s="169" t="str">
        <f>'пр.4 вед.стр.'!E588</f>
        <v>7Р 0 02 75010</v>
      </c>
      <c r="E640" s="169" t="str">
        <f>'пр.4 вед.стр.'!F588</f>
        <v>610</v>
      </c>
      <c r="F640" s="212">
        <f>F641</f>
        <v>4509.2</v>
      </c>
      <c r="K640" s="89"/>
      <c r="L640" s="89"/>
      <c r="M640" s="89"/>
      <c r="N640" s="89"/>
      <c r="O640" s="92"/>
    </row>
    <row r="641" spans="1:15" s="30" customFormat="1" ht="17.25" customHeight="1">
      <c r="A641" s="138" t="str">
        <f>'пр.4 вед.стр.'!A589</f>
        <v>Субсидии  бюджетным учреждениям на иные цели</v>
      </c>
      <c r="B641" s="139" t="s">
        <v>68</v>
      </c>
      <c r="C641" s="139" t="s">
        <v>66</v>
      </c>
      <c r="D641" s="169" t="str">
        <f>'пр.4 вед.стр.'!E589</f>
        <v>7Р 0 02 75010</v>
      </c>
      <c r="E641" s="169" t="str">
        <f>'пр.4 вед.стр.'!F589</f>
        <v>612</v>
      </c>
      <c r="F641" s="212">
        <f>'пр.4 вед.стр.'!G589</f>
        <v>4509.2</v>
      </c>
      <c r="K641" s="89"/>
      <c r="L641" s="89"/>
      <c r="M641" s="89"/>
      <c r="N641" s="89"/>
      <c r="O641" s="92"/>
    </row>
    <row r="642" spans="1:6" ht="23.25" customHeight="1">
      <c r="A642" s="16" t="str">
        <f>'пр.4 вед.стр.'!A590</f>
        <v>Основное мероприятие "Формирование доступной среды в образовательных учреждениях Сусуманского городского округа"</v>
      </c>
      <c r="B642" s="20" t="s">
        <v>68</v>
      </c>
      <c r="C642" s="20" t="s">
        <v>66</v>
      </c>
      <c r="D642" s="164" t="str">
        <f>'пр.4 вед.стр.'!E590</f>
        <v>7Р 0 05 00000</v>
      </c>
      <c r="E642" s="164"/>
      <c r="F642" s="21">
        <f>F643</f>
        <v>275</v>
      </c>
    </row>
    <row r="643" spans="1:6" ht="17.25" customHeight="1">
      <c r="A643" s="16" t="str">
        <f>'пр.4 вед.стр.'!A591</f>
        <v>Адаптация социально- значимых объектов для инвалидов и маломобильных групп населения </v>
      </c>
      <c r="B643" s="20" t="s">
        <v>68</v>
      </c>
      <c r="C643" s="20" t="s">
        <v>66</v>
      </c>
      <c r="D643" s="164" t="str">
        <f>'пр.4 вед.стр.'!E591</f>
        <v>7Р 0 05 91500</v>
      </c>
      <c r="E643" s="164"/>
      <c r="F643" s="21">
        <f>F644</f>
        <v>275</v>
      </c>
    </row>
    <row r="644" spans="1:15" s="30" customFormat="1" ht="15.75" customHeight="1">
      <c r="A644" s="16" t="str">
        <f>'пр.4 вед.стр.'!A592</f>
        <v>Предоставление субсидий бюджетным, автономным учреждениям и иным некоммерческим организациям</v>
      </c>
      <c r="B644" s="20" t="s">
        <v>68</v>
      </c>
      <c r="C644" s="20" t="s">
        <v>66</v>
      </c>
      <c r="D644" s="164" t="str">
        <f>'пр.4 вед.стр.'!E592</f>
        <v>7Р 0 05 91500</v>
      </c>
      <c r="E644" s="164" t="str">
        <f>'пр.4 вед.стр.'!F592</f>
        <v>600</v>
      </c>
      <c r="F644" s="21">
        <f>F645</f>
        <v>275</v>
      </c>
      <c r="K644" s="89"/>
      <c r="L644" s="89"/>
      <c r="M644" s="89"/>
      <c r="N644" s="89"/>
      <c r="O644" s="92"/>
    </row>
    <row r="645" spans="1:15" s="30" customFormat="1" ht="15.75" customHeight="1">
      <c r="A645" s="16" t="str">
        <f>'пр.4 вед.стр.'!A593</f>
        <v>Субсидии бюджетным учреждениям</v>
      </c>
      <c r="B645" s="20" t="s">
        <v>68</v>
      </c>
      <c r="C645" s="20" t="s">
        <v>66</v>
      </c>
      <c r="D645" s="164" t="str">
        <f>'пр.4 вед.стр.'!E593</f>
        <v>7Р 0 05 91500</v>
      </c>
      <c r="E645" s="164" t="str">
        <f>'пр.4 вед.стр.'!F593</f>
        <v>610</v>
      </c>
      <c r="F645" s="21">
        <f>F646</f>
        <v>275</v>
      </c>
      <c r="K645" s="89"/>
      <c r="L645" s="89"/>
      <c r="M645" s="89"/>
      <c r="N645" s="89"/>
      <c r="O645" s="92"/>
    </row>
    <row r="646" spans="1:15" s="30" customFormat="1" ht="17.25" customHeight="1">
      <c r="A646" s="16" t="str">
        <f>'пр.4 вед.стр.'!A594</f>
        <v>Субсидии  бюджетным учреждениям на иные цели</v>
      </c>
      <c r="B646" s="20" t="s">
        <v>68</v>
      </c>
      <c r="C646" s="20" t="s">
        <v>66</v>
      </c>
      <c r="D646" s="164" t="str">
        <f>'пр.4 вед.стр.'!E594</f>
        <v>7Р 0 05 91500</v>
      </c>
      <c r="E646" s="164" t="str">
        <f>'пр.4 вед.стр.'!F594</f>
        <v>612</v>
      </c>
      <c r="F646" s="21">
        <f>'пр.4 вед.стр.'!G594</f>
        <v>275</v>
      </c>
      <c r="K646" s="89"/>
      <c r="L646" s="89"/>
      <c r="M646" s="89"/>
      <c r="N646" s="89"/>
      <c r="O646" s="92"/>
    </row>
    <row r="647" spans="1:15" s="30" customFormat="1" ht="28.5" customHeight="1">
      <c r="A647" s="142" t="str">
        <f>'пр.4 вед.стр.'!A595</f>
        <v>Муниципальная  программа  "Здоровье обучающихся и воспитанников в Сусуманском городском округе  на 2018- 2020 годы"</v>
      </c>
      <c r="B647" s="147" t="s">
        <v>68</v>
      </c>
      <c r="C647" s="147" t="s">
        <v>66</v>
      </c>
      <c r="D647" s="181" t="str">
        <f>'пр.4 вед.стр.'!E595</f>
        <v>7Ю 0 00 00000 </v>
      </c>
      <c r="E647" s="181"/>
      <c r="F647" s="145">
        <f>F648</f>
        <v>4865.499999999999</v>
      </c>
      <c r="K647" s="89"/>
      <c r="L647" s="89"/>
      <c r="M647" s="89"/>
      <c r="N647" s="89"/>
      <c r="O647" s="92"/>
    </row>
    <row r="648" spans="1:15" s="30" customFormat="1" ht="29.25" customHeight="1">
      <c r="A648" s="28" t="str">
        <f>'пр.4 вед.стр.'!A596</f>
        <v>Основное мероприятие "Совершенствование системы укрепления здоровья учащихся и воспитанников образовательных учреждений"</v>
      </c>
      <c r="B648" s="20" t="s">
        <v>68</v>
      </c>
      <c r="C648" s="20" t="s">
        <v>66</v>
      </c>
      <c r="D648" s="183" t="str">
        <f>'пр.4 вед.стр.'!E596</f>
        <v>7Ю 0 01 00000 </v>
      </c>
      <c r="E648" s="164"/>
      <c r="F648" s="21">
        <f>F649+F653+F657+F661+F669+F665</f>
        <v>4865.499999999999</v>
      </c>
      <c r="K648" s="89"/>
      <c r="L648" s="89"/>
      <c r="M648" s="89"/>
      <c r="N648" s="89"/>
      <c r="O648" s="92"/>
    </row>
    <row r="649" spans="1:15" s="30" customFormat="1" ht="18.75" customHeight="1">
      <c r="A649" s="28" t="str">
        <f>'пр.4 вед.стр.'!A597</f>
        <v>Укрепление материально- технической базы медицинских кабинетов</v>
      </c>
      <c r="B649" s="20" t="s">
        <v>68</v>
      </c>
      <c r="C649" s="20" t="s">
        <v>66</v>
      </c>
      <c r="D649" s="183" t="str">
        <f>'пр.4 вед.стр.'!E597</f>
        <v>7Ю 0 01 92520 </v>
      </c>
      <c r="E649" s="164"/>
      <c r="F649" s="21">
        <f>F650</f>
        <v>260</v>
      </c>
      <c r="K649" s="89"/>
      <c r="L649" s="89"/>
      <c r="M649" s="89"/>
      <c r="N649" s="89"/>
      <c r="O649" s="92"/>
    </row>
    <row r="650" spans="1:15" s="30" customFormat="1" ht="17.25" customHeight="1">
      <c r="A650" s="28" t="str">
        <f>'пр.4 вед.стр.'!A598</f>
        <v>Предоставление субсидий бюджетным, автономным учреждениям и иным некоммерческим организациям</v>
      </c>
      <c r="B650" s="20" t="s">
        <v>68</v>
      </c>
      <c r="C650" s="20" t="s">
        <v>66</v>
      </c>
      <c r="D650" s="183" t="str">
        <f>'пр.4 вед.стр.'!E598</f>
        <v>7Ю 0 01 92520 </v>
      </c>
      <c r="E650" s="164" t="str">
        <f>'пр.4 вед.стр.'!F598</f>
        <v>600</v>
      </c>
      <c r="F650" s="21">
        <f>F651</f>
        <v>260</v>
      </c>
      <c r="K650" s="89"/>
      <c r="L650" s="89"/>
      <c r="M650" s="89"/>
      <c r="N650" s="89"/>
      <c r="O650" s="92"/>
    </row>
    <row r="651" spans="1:15" s="30" customFormat="1" ht="17.25" customHeight="1">
      <c r="A651" s="28" t="str">
        <f>'пр.4 вед.стр.'!A599</f>
        <v>Субсидии бюджетным учреждениям</v>
      </c>
      <c r="B651" s="20" t="s">
        <v>68</v>
      </c>
      <c r="C651" s="20" t="s">
        <v>66</v>
      </c>
      <c r="D651" s="183" t="str">
        <f>'пр.4 вед.стр.'!E599</f>
        <v>7Ю 0 01 92520 </v>
      </c>
      <c r="E651" s="164" t="str">
        <f>'пр.4 вед.стр.'!F599</f>
        <v>610</v>
      </c>
      <c r="F651" s="21">
        <f>F652</f>
        <v>260</v>
      </c>
      <c r="K651" s="89"/>
      <c r="L651" s="89"/>
      <c r="M651" s="89"/>
      <c r="N651" s="89"/>
      <c r="O651" s="92"/>
    </row>
    <row r="652" spans="1:15" s="30" customFormat="1" ht="15" customHeight="1">
      <c r="A652" s="28" t="str">
        <f>'пр.4 вед.стр.'!A600</f>
        <v>Субсидии  бюджетным учреждениям на иные цели</v>
      </c>
      <c r="B652" s="20" t="s">
        <v>68</v>
      </c>
      <c r="C652" s="20" t="s">
        <v>66</v>
      </c>
      <c r="D652" s="183" t="str">
        <f>'пр.4 вед.стр.'!E600</f>
        <v>7Ю 0 01 92520 </v>
      </c>
      <c r="E652" s="164" t="str">
        <f>'пр.4 вед.стр.'!F600</f>
        <v>612</v>
      </c>
      <c r="F652" s="21">
        <f>'пр.4 вед.стр.'!G600</f>
        <v>260</v>
      </c>
      <c r="K652" s="89"/>
      <c r="L652" s="89"/>
      <c r="M652" s="89"/>
      <c r="N652" s="89"/>
      <c r="O652" s="92"/>
    </row>
    <row r="653" spans="1:15" s="77" customFormat="1" ht="17.25" customHeight="1">
      <c r="A653" s="138" t="str">
        <f>'пр.4 вед.стр.'!A601</f>
        <v>Совершенствование системы укрепления здоровья учащихся в общеобразовательных учреждениях </v>
      </c>
      <c r="B653" s="139" t="s">
        <v>68</v>
      </c>
      <c r="C653" s="139" t="s">
        <v>66</v>
      </c>
      <c r="D653" s="169" t="str">
        <f>'пр.4 вед.стр.'!E601</f>
        <v>7Ю 0 01 73440</v>
      </c>
      <c r="E653" s="182"/>
      <c r="F653" s="212">
        <f>F654</f>
        <v>1324.3</v>
      </c>
      <c r="K653" s="202"/>
      <c r="L653" s="202"/>
      <c r="M653" s="202"/>
      <c r="N653" s="202"/>
      <c r="O653" s="202"/>
    </row>
    <row r="654" spans="1:15" s="77" customFormat="1" ht="18" customHeight="1">
      <c r="A654" s="138" t="str">
        <f>'пр.4 вед.стр.'!A602</f>
        <v>Предоставление субсидий бюджетным, автономным учреждениям и иным некоммерческим организациям</v>
      </c>
      <c r="B654" s="139" t="s">
        <v>68</v>
      </c>
      <c r="C654" s="139" t="s">
        <v>66</v>
      </c>
      <c r="D654" s="169" t="str">
        <f>'пр.4 вед.стр.'!E602</f>
        <v>7Ю 0 01 73440</v>
      </c>
      <c r="E654" s="169" t="str">
        <f>'пр.4 вед.стр.'!F602</f>
        <v>600</v>
      </c>
      <c r="F654" s="212">
        <f>F655</f>
        <v>1324.3</v>
      </c>
      <c r="K654" s="202"/>
      <c r="L654" s="202"/>
      <c r="M654" s="202"/>
      <c r="N654" s="202"/>
      <c r="O654" s="202"/>
    </row>
    <row r="655" spans="1:15" s="30" customFormat="1" ht="20.25" customHeight="1">
      <c r="A655" s="138" t="str">
        <f>'пр.4 вед.стр.'!A603</f>
        <v>Субсидии бюджетным учреждениям</v>
      </c>
      <c r="B655" s="139" t="s">
        <v>68</v>
      </c>
      <c r="C655" s="139" t="s">
        <v>66</v>
      </c>
      <c r="D655" s="169" t="str">
        <f>'пр.4 вед.стр.'!E603</f>
        <v>7Ю 0 01 73440</v>
      </c>
      <c r="E655" s="169" t="str">
        <f>'пр.4 вед.стр.'!F603</f>
        <v>610</v>
      </c>
      <c r="F655" s="212">
        <f>F656</f>
        <v>1324.3</v>
      </c>
      <c r="K655" s="89"/>
      <c r="L655" s="89"/>
      <c r="M655" s="89"/>
      <c r="N655" s="89"/>
      <c r="O655" s="92"/>
    </row>
    <row r="656" spans="1:15" s="30" customFormat="1" ht="17.25" customHeight="1">
      <c r="A656" s="138" t="str">
        <f>'пр.4 вед.стр.'!A604</f>
        <v>Субсидии  бюджетным учреждениям на иные цели</v>
      </c>
      <c r="B656" s="139" t="s">
        <v>68</v>
      </c>
      <c r="C656" s="139" t="s">
        <v>66</v>
      </c>
      <c r="D656" s="169" t="str">
        <f>'пр.4 вед.стр.'!E604</f>
        <v>7Ю 0 01 73440</v>
      </c>
      <c r="E656" s="169" t="str">
        <f>'пр.4 вед.стр.'!F604</f>
        <v>612</v>
      </c>
      <c r="F656" s="212">
        <f>'пр.4 вед.стр.'!G604</f>
        <v>1324.3</v>
      </c>
      <c r="K656" s="89"/>
      <c r="L656" s="89"/>
      <c r="M656" s="89"/>
      <c r="N656" s="89"/>
      <c r="O656" s="92"/>
    </row>
    <row r="657" spans="1:6" ht="24" customHeight="1">
      <c r="A657" s="16" t="str">
        <f>'пр.4 вед.стр.'!A605</f>
        <v>Совершенствование системы укрепления здоровья учащихся в общеобразовательных учреждениях  за счет средств местного бюджета</v>
      </c>
      <c r="B657" s="20" t="s">
        <v>68</v>
      </c>
      <c r="C657" s="20" t="s">
        <v>66</v>
      </c>
      <c r="D657" s="164" t="str">
        <f>'пр.4 вед.стр.'!E605</f>
        <v>7Ю 0 01 S3440</v>
      </c>
      <c r="E657" s="164"/>
      <c r="F657" s="21">
        <f>F658</f>
        <v>2350.1</v>
      </c>
    </row>
    <row r="658" spans="1:15" s="30" customFormat="1" ht="15" customHeight="1">
      <c r="A658" s="16" t="str">
        <f>'пр.4 вед.стр.'!A606</f>
        <v>Предоставление субсидий бюджетным, автономным учреждениям и иным некоммерческим организациям</v>
      </c>
      <c r="B658" s="20" t="s">
        <v>68</v>
      </c>
      <c r="C658" s="20" t="s">
        <v>66</v>
      </c>
      <c r="D658" s="164" t="str">
        <f>'пр.4 вед.стр.'!E606</f>
        <v>7Ю 0 01 S3440</v>
      </c>
      <c r="E658" s="164" t="str">
        <f>'пр.4 вед.стр.'!F606</f>
        <v>600</v>
      </c>
      <c r="F658" s="21">
        <f>F659</f>
        <v>2350.1</v>
      </c>
      <c r="K658" s="89"/>
      <c r="L658" s="89"/>
      <c r="M658" s="89"/>
      <c r="N658" s="89"/>
      <c r="O658" s="92"/>
    </row>
    <row r="659" spans="1:15" s="30" customFormat="1" ht="17.25" customHeight="1">
      <c r="A659" s="16" t="str">
        <f>'пр.4 вед.стр.'!A607</f>
        <v>Субсидии бюджетным учреждениям</v>
      </c>
      <c r="B659" s="20" t="s">
        <v>68</v>
      </c>
      <c r="C659" s="20" t="s">
        <v>66</v>
      </c>
      <c r="D659" s="164" t="str">
        <f>'пр.4 вед.стр.'!E607</f>
        <v>7Ю 0 01 S3440</v>
      </c>
      <c r="E659" s="164" t="str">
        <f>'пр.4 вед.стр.'!F607</f>
        <v>610</v>
      </c>
      <c r="F659" s="21">
        <f>F660</f>
        <v>2350.1</v>
      </c>
      <c r="K659" s="89"/>
      <c r="L659" s="89"/>
      <c r="M659" s="89"/>
      <c r="N659" s="89"/>
      <c r="O659" s="92"/>
    </row>
    <row r="660" spans="1:15" s="30" customFormat="1" ht="15" customHeight="1">
      <c r="A660" s="16" t="str">
        <f>'пр.4 вед.стр.'!A608</f>
        <v>Субсидии  бюджетным учреждениям на иные цели</v>
      </c>
      <c r="B660" s="20" t="s">
        <v>68</v>
      </c>
      <c r="C660" s="20" t="s">
        <v>66</v>
      </c>
      <c r="D660" s="164" t="str">
        <f>'пр.4 вед.стр.'!E608</f>
        <v>7Ю 0 01 S3440</v>
      </c>
      <c r="E660" s="164" t="str">
        <f>'пр.4 вед.стр.'!F608</f>
        <v>612</v>
      </c>
      <c r="F660" s="21">
        <f>'пр.4 вед.стр.'!G608</f>
        <v>2350.1</v>
      </c>
      <c r="K660" s="89"/>
      <c r="L660" s="89"/>
      <c r="M660" s="89"/>
      <c r="N660" s="89"/>
      <c r="O660" s="92"/>
    </row>
    <row r="661" spans="1:15" s="77" customFormat="1" ht="24.75" customHeight="1">
      <c r="A661" s="191" t="str">
        <f>'пр.4 вед.стр.'!A609</f>
        <v>Расходы на питание (завтрак или полдник) детей из многодетных семей, обучающихся в общеобразовательных учреждениях </v>
      </c>
      <c r="B661" s="139" t="s">
        <v>68</v>
      </c>
      <c r="C661" s="139" t="s">
        <v>66</v>
      </c>
      <c r="D661" s="184" t="str">
        <f>'пр.4 вед.стр.'!E609</f>
        <v>7Ю 0 01 73950 </v>
      </c>
      <c r="E661" s="169"/>
      <c r="F661" s="212">
        <f>F662</f>
        <v>510.9</v>
      </c>
      <c r="K661" s="202"/>
      <c r="L661" s="202"/>
      <c r="M661" s="202"/>
      <c r="N661" s="202"/>
      <c r="O661" s="202"/>
    </row>
    <row r="662" spans="1:15" s="30" customFormat="1" ht="18" customHeight="1">
      <c r="A662" s="191" t="str">
        <f>'пр.4 вед.стр.'!A610</f>
        <v>Предоставление субсидий бюджетным, автономным учреждениям и иным некоммерческим организациям</v>
      </c>
      <c r="B662" s="139" t="s">
        <v>68</v>
      </c>
      <c r="C662" s="139" t="s">
        <v>66</v>
      </c>
      <c r="D662" s="184" t="str">
        <f>'пр.4 вед.стр.'!E610</f>
        <v>7Ю 0 01 73950 </v>
      </c>
      <c r="E662" s="169" t="str">
        <f>'пр.4 вед.стр.'!F610</f>
        <v>600</v>
      </c>
      <c r="F662" s="212">
        <f>F663</f>
        <v>510.9</v>
      </c>
      <c r="K662" s="89"/>
      <c r="L662" s="89"/>
      <c r="M662" s="89"/>
      <c r="N662" s="89"/>
      <c r="O662" s="92"/>
    </row>
    <row r="663" spans="1:15" s="30" customFormat="1" ht="17.25" customHeight="1">
      <c r="A663" s="191" t="str">
        <f>'пр.4 вед.стр.'!A611</f>
        <v>Субсидии бюджетным учреждениям</v>
      </c>
      <c r="B663" s="139" t="s">
        <v>68</v>
      </c>
      <c r="C663" s="139" t="s">
        <v>66</v>
      </c>
      <c r="D663" s="184" t="str">
        <f>'пр.4 вед.стр.'!E611</f>
        <v>7Ю 0 01 73950 </v>
      </c>
      <c r="E663" s="169" t="str">
        <f>'пр.4 вед.стр.'!F611</f>
        <v>610</v>
      </c>
      <c r="F663" s="212">
        <f>F664</f>
        <v>510.9</v>
      </c>
      <c r="K663" s="89"/>
      <c r="L663" s="89"/>
      <c r="M663" s="89"/>
      <c r="N663" s="89"/>
      <c r="O663" s="92"/>
    </row>
    <row r="664" spans="1:15" s="30" customFormat="1" ht="17.25" customHeight="1">
      <c r="A664" s="191" t="str">
        <f>'пр.4 вед.стр.'!A612</f>
        <v>Субсидии  бюджетным учреждениям на иные цели</v>
      </c>
      <c r="B664" s="139" t="s">
        <v>68</v>
      </c>
      <c r="C664" s="139" t="s">
        <v>66</v>
      </c>
      <c r="D664" s="184" t="str">
        <f>'пр.4 вед.стр.'!E612</f>
        <v>7Ю 0 01 73950 </v>
      </c>
      <c r="E664" s="169" t="str">
        <f>'пр.4 вед.стр.'!F612</f>
        <v>612</v>
      </c>
      <c r="F664" s="212">
        <f>'пр.4 вед.стр.'!G612</f>
        <v>510.9</v>
      </c>
      <c r="K664" s="89"/>
      <c r="L664" s="89"/>
      <c r="M664" s="89"/>
      <c r="N664" s="89"/>
      <c r="O664" s="92"/>
    </row>
    <row r="665" spans="1:6" ht="28.5" customHeight="1">
      <c r="A665" s="28" t="str">
        <f>'пр.4 вед.стр.'!A613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665" s="20" t="s">
        <v>68</v>
      </c>
      <c r="C665" s="20" t="s">
        <v>66</v>
      </c>
      <c r="D665" s="183" t="str">
        <f>'пр.4 вед.стр.'!E613</f>
        <v>7Ю 0 01 S3950 </v>
      </c>
      <c r="E665" s="164"/>
      <c r="F665" s="21">
        <f>F666</f>
        <v>336</v>
      </c>
    </row>
    <row r="666" spans="1:15" s="30" customFormat="1" ht="18" customHeight="1">
      <c r="A666" s="28" t="str">
        <f>'пр.4 вед.стр.'!A614</f>
        <v>Предоставление субсидий бюджетным, автономным учреждениям и иным некоммерческим организациям</v>
      </c>
      <c r="B666" s="140" t="s">
        <v>68</v>
      </c>
      <c r="C666" s="140" t="s">
        <v>66</v>
      </c>
      <c r="D666" s="185" t="str">
        <f>'пр.4 вед.стр.'!E614</f>
        <v>7Ю 0 01 S3950 </v>
      </c>
      <c r="E666" s="179" t="str">
        <f>'пр.4 вед.стр.'!F614</f>
        <v>600</v>
      </c>
      <c r="F666" s="151">
        <f>F667</f>
        <v>336</v>
      </c>
      <c r="K666" s="89"/>
      <c r="L666" s="89"/>
      <c r="M666" s="89"/>
      <c r="N666" s="89"/>
      <c r="O666" s="92"/>
    </row>
    <row r="667" spans="1:15" s="30" customFormat="1" ht="17.25" customHeight="1">
      <c r="A667" s="28" t="str">
        <f>'пр.4 вед.стр.'!A615</f>
        <v>Субсидии бюджетным учреждениям</v>
      </c>
      <c r="B667" s="140" t="s">
        <v>68</v>
      </c>
      <c r="C667" s="140" t="s">
        <v>66</v>
      </c>
      <c r="D667" s="185" t="str">
        <f>'пр.4 вед.стр.'!E615</f>
        <v>7Ю 0 01 S3950 </v>
      </c>
      <c r="E667" s="179" t="str">
        <f>'пр.4 вед.стр.'!F615</f>
        <v>610</v>
      </c>
      <c r="F667" s="151">
        <f>F668</f>
        <v>336</v>
      </c>
      <c r="K667" s="89"/>
      <c r="L667" s="89"/>
      <c r="M667" s="89"/>
      <c r="N667" s="89"/>
      <c r="O667" s="92"/>
    </row>
    <row r="668" spans="1:15" s="30" customFormat="1" ht="17.25" customHeight="1">
      <c r="A668" s="28" t="str">
        <f>'пр.4 вед.стр.'!A616</f>
        <v>Субсидии  бюджетным учреждениям на иные цели</v>
      </c>
      <c r="B668" s="140" t="s">
        <v>68</v>
      </c>
      <c r="C668" s="140" t="s">
        <v>66</v>
      </c>
      <c r="D668" s="185" t="str">
        <f>'пр.4 вед.стр.'!E616</f>
        <v>7Ю 0 01 S3950 </v>
      </c>
      <c r="E668" s="179" t="str">
        <f>'пр.4 вед.стр.'!F616</f>
        <v>612</v>
      </c>
      <c r="F668" s="151">
        <f>'пр.4 вед.стр.'!G616</f>
        <v>336</v>
      </c>
      <c r="K668" s="89"/>
      <c r="L668" s="89"/>
      <c r="M668" s="89"/>
      <c r="N668" s="89"/>
      <c r="O668" s="92"/>
    </row>
    <row r="669" spans="1:15" s="30" customFormat="1" ht="15.75" customHeight="1">
      <c r="A669" s="28" t="str">
        <f>'пр.4 вед.стр.'!A617</f>
        <v>Проведение конкурсов, спартакиад, соревнований, акций и других мероприятий</v>
      </c>
      <c r="B669" s="20" t="s">
        <v>68</v>
      </c>
      <c r="C669" s="20" t="s">
        <v>66</v>
      </c>
      <c r="D669" s="185" t="str">
        <f>'пр.4 вед.стр.'!E617</f>
        <v>7Ю 0 01 93800 </v>
      </c>
      <c r="E669" s="164"/>
      <c r="F669" s="21">
        <f>F670</f>
        <v>84.2</v>
      </c>
      <c r="K669" s="89"/>
      <c r="L669" s="89"/>
      <c r="M669" s="89"/>
      <c r="N669" s="89"/>
      <c r="O669" s="92"/>
    </row>
    <row r="670" spans="1:15" s="30" customFormat="1" ht="15" customHeight="1">
      <c r="A670" s="28" t="str">
        <f>'пр.4 вед.стр.'!A618</f>
        <v>Предоставление субсидий бюджетным, автономным учреждениям и иным некоммерческим организациям</v>
      </c>
      <c r="B670" s="20" t="s">
        <v>68</v>
      </c>
      <c r="C670" s="20" t="s">
        <v>66</v>
      </c>
      <c r="D670" s="185" t="str">
        <f>'пр.4 вед.стр.'!E618</f>
        <v>7Ю 0 01 93800 </v>
      </c>
      <c r="E670" s="164" t="str">
        <f>'пр.4 вед.стр.'!F618</f>
        <v>600</v>
      </c>
      <c r="F670" s="21">
        <f>F671</f>
        <v>84.2</v>
      </c>
      <c r="K670" s="89"/>
      <c r="L670" s="89"/>
      <c r="M670" s="89"/>
      <c r="N670" s="89"/>
      <c r="O670" s="92"/>
    </row>
    <row r="671" spans="1:15" s="30" customFormat="1" ht="17.25" customHeight="1">
      <c r="A671" s="28" t="str">
        <f>'пр.4 вед.стр.'!A619</f>
        <v>Субсидии бюджетным учреждениям</v>
      </c>
      <c r="B671" s="20" t="s">
        <v>68</v>
      </c>
      <c r="C671" s="20" t="s">
        <v>66</v>
      </c>
      <c r="D671" s="185" t="str">
        <f>'пр.4 вед.стр.'!E619</f>
        <v>7Ю 0 01 93800 </v>
      </c>
      <c r="E671" s="164" t="str">
        <f>'пр.4 вед.стр.'!F619</f>
        <v>610</v>
      </c>
      <c r="F671" s="21">
        <f>F672</f>
        <v>84.2</v>
      </c>
      <c r="K671" s="89"/>
      <c r="L671" s="89"/>
      <c r="M671" s="89"/>
      <c r="N671" s="89"/>
      <c r="O671" s="92"/>
    </row>
    <row r="672" spans="1:15" s="30" customFormat="1" ht="17.25" customHeight="1">
      <c r="A672" s="28" t="str">
        <f>'пр.4 вед.стр.'!A620</f>
        <v>Субсидии  бюджетным учреждениям на иные цели</v>
      </c>
      <c r="B672" s="20" t="s">
        <v>68</v>
      </c>
      <c r="C672" s="20" t="s">
        <v>66</v>
      </c>
      <c r="D672" s="185" t="str">
        <f>'пр.4 вед.стр.'!E620</f>
        <v>7Ю 0 01 93800 </v>
      </c>
      <c r="E672" s="164" t="str">
        <f>'пр.4 вед.стр.'!F620</f>
        <v>612</v>
      </c>
      <c r="F672" s="21">
        <f>'пр.4 вед.стр.'!G620</f>
        <v>84.2</v>
      </c>
      <c r="K672" s="89"/>
      <c r="L672" s="89"/>
      <c r="M672" s="89"/>
      <c r="N672" s="89"/>
      <c r="O672" s="92"/>
    </row>
    <row r="673" spans="1:15" s="30" customFormat="1" ht="18.75" customHeight="1">
      <c r="A673" s="16" t="s">
        <v>59</v>
      </c>
      <c r="B673" s="20" t="s">
        <v>68</v>
      </c>
      <c r="C673" s="20" t="s">
        <v>66</v>
      </c>
      <c r="D673" s="164" t="s">
        <v>582</v>
      </c>
      <c r="E673" s="164"/>
      <c r="F673" s="21">
        <f>F674+F679+F683</f>
        <v>40522.8</v>
      </c>
      <c r="K673" s="89"/>
      <c r="L673" s="89"/>
      <c r="M673" s="89"/>
      <c r="N673" s="89"/>
      <c r="O673" s="92"/>
    </row>
    <row r="674" spans="1:15" s="30" customFormat="1" ht="17.25" customHeight="1">
      <c r="A674" s="16" t="s">
        <v>213</v>
      </c>
      <c r="B674" s="20" t="s">
        <v>68</v>
      </c>
      <c r="C674" s="20" t="s">
        <v>66</v>
      </c>
      <c r="D674" s="164" t="s">
        <v>583</v>
      </c>
      <c r="E674" s="164"/>
      <c r="F674" s="21">
        <f>F675</f>
        <v>35952.8</v>
      </c>
      <c r="K674" s="89"/>
      <c r="L674" s="89"/>
      <c r="M674" s="89"/>
      <c r="N674" s="89"/>
      <c r="O674" s="92"/>
    </row>
    <row r="675" spans="1:15" s="30" customFormat="1" ht="15" customHeight="1">
      <c r="A675" s="16" t="s">
        <v>101</v>
      </c>
      <c r="B675" s="20" t="s">
        <v>68</v>
      </c>
      <c r="C675" s="20" t="s">
        <v>66</v>
      </c>
      <c r="D675" s="164" t="s">
        <v>583</v>
      </c>
      <c r="E675" s="164" t="s">
        <v>102</v>
      </c>
      <c r="F675" s="21">
        <f>F676</f>
        <v>35952.8</v>
      </c>
      <c r="K675" s="89"/>
      <c r="L675" s="89"/>
      <c r="M675" s="89"/>
      <c r="N675" s="89"/>
      <c r="O675" s="92"/>
    </row>
    <row r="676" spans="1:15" s="30" customFormat="1" ht="14.25" customHeight="1">
      <c r="A676" s="16" t="s">
        <v>107</v>
      </c>
      <c r="B676" s="20" t="s">
        <v>68</v>
      </c>
      <c r="C676" s="20" t="s">
        <v>66</v>
      </c>
      <c r="D676" s="164" t="s">
        <v>583</v>
      </c>
      <c r="E676" s="164" t="s">
        <v>108</v>
      </c>
      <c r="F676" s="21">
        <f>F677+F678</f>
        <v>35952.8</v>
      </c>
      <c r="K676" s="89"/>
      <c r="L676" s="89"/>
      <c r="M676" s="89"/>
      <c r="N676" s="89"/>
      <c r="O676" s="92"/>
    </row>
    <row r="677" spans="1:15" s="30" customFormat="1" ht="27" customHeight="1">
      <c r="A677" s="16" t="s">
        <v>109</v>
      </c>
      <c r="B677" s="20" t="s">
        <v>68</v>
      </c>
      <c r="C677" s="20" t="s">
        <v>66</v>
      </c>
      <c r="D677" s="164" t="s">
        <v>583</v>
      </c>
      <c r="E677" s="164" t="s">
        <v>110</v>
      </c>
      <c r="F677" s="21">
        <f>'пр.4 вед.стр.'!G625</f>
        <v>34172.8</v>
      </c>
      <c r="K677" s="89"/>
      <c r="L677" s="89"/>
      <c r="M677" s="89"/>
      <c r="N677" s="89"/>
      <c r="O677" s="92"/>
    </row>
    <row r="678" spans="1:15" s="30" customFormat="1" ht="18.75" customHeight="1">
      <c r="A678" s="16" t="s">
        <v>111</v>
      </c>
      <c r="B678" s="20" t="s">
        <v>68</v>
      </c>
      <c r="C678" s="20" t="s">
        <v>66</v>
      </c>
      <c r="D678" s="164" t="s">
        <v>583</v>
      </c>
      <c r="E678" s="164" t="s">
        <v>112</v>
      </c>
      <c r="F678" s="21">
        <f>'пр.4 вед.стр.'!G626</f>
        <v>1780</v>
      </c>
      <c r="K678" s="89"/>
      <c r="L678" s="89"/>
      <c r="M678" s="89"/>
      <c r="N678" s="89"/>
      <c r="O678" s="92"/>
    </row>
    <row r="679" spans="1:15" s="30" customFormat="1" ht="39" customHeight="1">
      <c r="A679" s="16" t="s">
        <v>235</v>
      </c>
      <c r="B679" s="20" t="s">
        <v>68</v>
      </c>
      <c r="C679" s="20" t="s">
        <v>66</v>
      </c>
      <c r="D679" s="164" t="s">
        <v>584</v>
      </c>
      <c r="E679" s="164"/>
      <c r="F679" s="21">
        <f>F680</f>
        <v>3870</v>
      </c>
      <c r="K679" s="89"/>
      <c r="L679" s="89"/>
      <c r="M679" s="89"/>
      <c r="N679" s="89"/>
      <c r="O679" s="92"/>
    </row>
    <row r="680" spans="1:15" s="30" customFormat="1" ht="15" customHeight="1">
      <c r="A680" s="16" t="s">
        <v>101</v>
      </c>
      <c r="B680" s="20" t="s">
        <v>68</v>
      </c>
      <c r="C680" s="20" t="s">
        <v>66</v>
      </c>
      <c r="D680" s="164" t="s">
        <v>584</v>
      </c>
      <c r="E680" s="164" t="s">
        <v>102</v>
      </c>
      <c r="F680" s="21">
        <f>F681</f>
        <v>3870</v>
      </c>
      <c r="K680" s="89"/>
      <c r="L680" s="89"/>
      <c r="M680" s="89"/>
      <c r="N680" s="89"/>
      <c r="O680" s="92"/>
    </row>
    <row r="681" spans="1:15" s="30" customFormat="1" ht="17.25" customHeight="1">
      <c r="A681" s="16" t="s">
        <v>107</v>
      </c>
      <c r="B681" s="20" t="s">
        <v>68</v>
      </c>
      <c r="C681" s="20" t="s">
        <v>66</v>
      </c>
      <c r="D681" s="164" t="s">
        <v>584</v>
      </c>
      <c r="E681" s="164" t="s">
        <v>108</v>
      </c>
      <c r="F681" s="21">
        <f>F682</f>
        <v>3870</v>
      </c>
      <c r="K681" s="89"/>
      <c r="L681" s="89"/>
      <c r="M681" s="89"/>
      <c r="N681" s="89"/>
      <c r="O681" s="92"/>
    </row>
    <row r="682" spans="1:15" s="30" customFormat="1" ht="18.75" customHeight="1">
      <c r="A682" s="16" t="s">
        <v>111</v>
      </c>
      <c r="B682" s="20" t="s">
        <v>68</v>
      </c>
      <c r="C682" s="20" t="s">
        <v>66</v>
      </c>
      <c r="D682" s="164" t="s">
        <v>584</v>
      </c>
      <c r="E682" s="164" t="s">
        <v>112</v>
      </c>
      <c r="F682" s="21">
        <f>'пр.4 вед.стр.'!G630</f>
        <v>3870</v>
      </c>
      <c r="K682" s="89"/>
      <c r="L682" s="89"/>
      <c r="M682" s="89"/>
      <c r="N682" s="89"/>
      <c r="O682" s="92"/>
    </row>
    <row r="683" spans="1:15" s="30" customFormat="1" ht="17.25" customHeight="1">
      <c r="A683" s="16" t="s">
        <v>203</v>
      </c>
      <c r="B683" s="20" t="s">
        <v>68</v>
      </c>
      <c r="C683" s="20" t="s">
        <v>66</v>
      </c>
      <c r="D683" s="164" t="s">
        <v>585</v>
      </c>
      <c r="E683" s="164"/>
      <c r="F683" s="21">
        <f>F684</f>
        <v>700</v>
      </c>
      <c r="K683" s="89"/>
      <c r="L683" s="89"/>
      <c r="M683" s="89"/>
      <c r="N683" s="89"/>
      <c r="O683" s="92"/>
    </row>
    <row r="684" spans="1:15" s="30" customFormat="1" ht="15" customHeight="1">
      <c r="A684" s="16" t="s">
        <v>101</v>
      </c>
      <c r="B684" s="20" t="s">
        <v>68</v>
      </c>
      <c r="C684" s="20" t="s">
        <v>66</v>
      </c>
      <c r="D684" s="164" t="s">
        <v>585</v>
      </c>
      <c r="E684" s="164" t="s">
        <v>102</v>
      </c>
      <c r="F684" s="21">
        <f>F685</f>
        <v>700</v>
      </c>
      <c r="K684" s="89"/>
      <c r="L684" s="89"/>
      <c r="M684" s="89"/>
      <c r="N684" s="89"/>
      <c r="O684" s="92"/>
    </row>
    <row r="685" spans="1:15" s="30" customFormat="1" ht="18" customHeight="1">
      <c r="A685" s="16" t="s">
        <v>107</v>
      </c>
      <c r="B685" s="20" t="s">
        <v>68</v>
      </c>
      <c r="C685" s="20" t="s">
        <v>66</v>
      </c>
      <c r="D685" s="164" t="s">
        <v>585</v>
      </c>
      <c r="E685" s="164" t="s">
        <v>108</v>
      </c>
      <c r="F685" s="21">
        <f>F686</f>
        <v>700</v>
      </c>
      <c r="K685" s="89"/>
      <c r="L685" s="89"/>
      <c r="M685" s="89"/>
      <c r="N685" s="89"/>
      <c r="O685" s="92"/>
    </row>
    <row r="686" spans="1:15" s="30" customFormat="1" ht="19.5" customHeight="1">
      <c r="A686" s="16" t="s">
        <v>111</v>
      </c>
      <c r="B686" s="20" t="s">
        <v>68</v>
      </c>
      <c r="C686" s="20" t="s">
        <v>66</v>
      </c>
      <c r="D686" s="164" t="s">
        <v>585</v>
      </c>
      <c r="E686" s="164" t="s">
        <v>112</v>
      </c>
      <c r="F686" s="21">
        <f>'пр.4 вед.стр.'!G634</f>
        <v>700</v>
      </c>
      <c r="K686" s="89"/>
      <c r="L686" s="89"/>
      <c r="M686" s="89"/>
      <c r="N686" s="89"/>
      <c r="O686" s="92"/>
    </row>
    <row r="687" spans="1:15" s="30" customFormat="1" ht="17.25" customHeight="1">
      <c r="A687" s="15" t="s">
        <v>357</v>
      </c>
      <c r="B687" s="33" t="s">
        <v>68</v>
      </c>
      <c r="C687" s="33" t="s">
        <v>69</v>
      </c>
      <c r="D687" s="168"/>
      <c r="E687" s="168"/>
      <c r="F687" s="34">
        <f>F689+F703+F733+F747</f>
        <v>61430</v>
      </c>
      <c r="K687" s="89"/>
      <c r="L687" s="89"/>
      <c r="M687" s="89"/>
      <c r="N687" s="89"/>
      <c r="O687" s="92"/>
    </row>
    <row r="688" spans="1:15" s="30" customFormat="1" ht="15" customHeight="1">
      <c r="A688" s="16" t="s">
        <v>549</v>
      </c>
      <c r="B688" s="20" t="s">
        <v>68</v>
      </c>
      <c r="C688" s="20" t="s">
        <v>69</v>
      </c>
      <c r="D688" s="183" t="s">
        <v>550</v>
      </c>
      <c r="E688" s="164"/>
      <c r="F688" s="21">
        <f>F689+F703+F733</f>
        <v>4634.4</v>
      </c>
      <c r="K688" s="89"/>
      <c r="L688" s="89"/>
      <c r="M688" s="89"/>
      <c r="N688" s="89"/>
      <c r="O688" s="92"/>
    </row>
    <row r="689" spans="1:15" s="30" customFormat="1" ht="33" customHeight="1">
      <c r="A689" s="142" t="str">
        <f>'пр.4 вед.стр.'!A637</f>
        <v>Муниципальная  программа  "Безопасность образовательного процесса в образовательных учреждениях Сусуманского городского округа  на 2018- 2020 годы"</v>
      </c>
      <c r="B689" s="143" t="s">
        <v>68</v>
      </c>
      <c r="C689" s="147" t="s">
        <v>69</v>
      </c>
      <c r="D689" s="181" t="str">
        <f>'пр.4 вед.стр.'!E637</f>
        <v>7Б 0 00 00000 </v>
      </c>
      <c r="E689" s="163"/>
      <c r="F689" s="145">
        <f>F690</f>
        <v>243.39999999999998</v>
      </c>
      <c r="K689" s="89"/>
      <c r="L689" s="89"/>
      <c r="M689" s="89"/>
      <c r="N689" s="89"/>
      <c r="O689" s="92"/>
    </row>
    <row r="690" spans="1:15" s="30" customFormat="1" ht="33" customHeight="1">
      <c r="A690" s="28" t="str">
        <f>'пр.4 вед.стр.'!A638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90" s="20" t="s">
        <v>68</v>
      </c>
      <c r="C690" s="20" t="s">
        <v>69</v>
      </c>
      <c r="D690" s="183" t="str">
        <f>'пр.4 вед.стр.'!E638</f>
        <v>7Б 0 01 00000 </v>
      </c>
      <c r="E690" s="164"/>
      <c r="F690" s="21">
        <f>F691+F695+F699</f>
        <v>243.39999999999998</v>
      </c>
      <c r="K690" s="89"/>
      <c r="L690" s="89"/>
      <c r="M690" s="89"/>
      <c r="N690" s="89"/>
      <c r="O690" s="92"/>
    </row>
    <row r="691" spans="1:15" s="30" customFormat="1" ht="16.5" customHeight="1">
      <c r="A691" s="28" t="str">
        <f>'пр.4 вед.стр.'!A639</f>
        <v>Обслуживание систем видеонаблюдения, охранной сигнализации</v>
      </c>
      <c r="B691" s="20" t="s">
        <v>68</v>
      </c>
      <c r="C691" s="20" t="s">
        <v>69</v>
      </c>
      <c r="D691" s="183" t="str">
        <f>'пр.4 вед.стр.'!E639</f>
        <v>7Б 0 01 91600 </v>
      </c>
      <c r="E691" s="164"/>
      <c r="F691" s="21">
        <f>F692</f>
        <v>140.6</v>
      </c>
      <c r="K691" s="89"/>
      <c r="L691" s="89"/>
      <c r="M691" s="89"/>
      <c r="N691" s="89"/>
      <c r="O691" s="92"/>
    </row>
    <row r="692" spans="1:15" s="30" customFormat="1" ht="17.25" customHeight="1">
      <c r="A692" s="28" t="str">
        <f>'пр.4 вед.стр.'!A640</f>
        <v>Предоставление субсидий бюджетным, автономным учреждениям и иным некоммерческим организациям</v>
      </c>
      <c r="B692" s="20" t="s">
        <v>68</v>
      </c>
      <c r="C692" s="20" t="s">
        <v>69</v>
      </c>
      <c r="D692" s="183" t="str">
        <f>'пр.4 вед.стр.'!E640</f>
        <v>7Б 0 01 91600 </v>
      </c>
      <c r="E692" s="164" t="str">
        <f>'пр.4 вед.стр.'!F640</f>
        <v>600</v>
      </c>
      <c r="F692" s="21">
        <f>F693</f>
        <v>140.6</v>
      </c>
      <c r="K692" s="89"/>
      <c r="L692" s="89"/>
      <c r="M692" s="89"/>
      <c r="N692" s="89"/>
      <c r="O692" s="92"/>
    </row>
    <row r="693" spans="1:15" s="30" customFormat="1" ht="18" customHeight="1">
      <c r="A693" s="28" t="str">
        <f>'пр.4 вед.стр.'!A641</f>
        <v>Субсидии бюджетным учреждениям</v>
      </c>
      <c r="B693" s="20" t="s">
        <v>68</v>
      </c>
      <c r="C693" s="20" t="s">
        <v>69</v>
      </c>
      <c r="D693" s="183" t="str">
        <f>'пр.4 вед.стр.'!E641</f>
        <v>7Б 0 01 91600 </v>
      </c>
      <c r="E693" s="164" t="str">
        <f>'пр.4 вед.стр.'!F641</f>
        <v>610</v>
      </c>
      <c r="F693" s="21">
        <f>F694</f>
        <v>140.6</v>
      </c>
      <c r="K693" s="89"/>
      <c r="L693" s="89"/>
      <c r="M693" s="89"/>
      <c r="N693" s="89"/>
      <c r="O693" s="92"/>
    </row>
    <row r="694" spans="1:15" s="30" customFormat="1" ht="18" customHeight="1">
      <c r="A694" s="28" t="str">
        <f>'пр.4 вед.стр.'!A642</f>
        <v>Субсидии  бюджетным учреждениям на иные цели</v>
      </c>
      <c r="B694" s="20" t="s">
        <v>68</v>
      </c>
      <c r="C694" s="20" t="s">
        <v>69</v>
      </c>
      <c r="D694" s="183" t="str">
        <f>'пр.4 вед.стр.'!E642</f>
        <v>7Б 0 01 91600 </v>
      </c>
      <c r="E694" s="164" t="str">
        <f>'пр.4 вед.стр.'!F642</f>
        <v>612</v>
      </c>
      <c r="F694" s="21">
        <f>'пр.4 вед.стр.'!G642</f>
        <v>140.6</v>
      </c>
      <c r="K694" s="89"/>
      <c r="L694" s="89"/>
      <c r="M694" s="89"/>
      <c r="N694" s="89"/>
      <c r="O694" s="92"/>
    </row>
    <row r="695" spans="1:15" s="30" customFormat="1" ht="17.25" customHeight="1">
      <c r="A695" s="28" t="str">
        <f>'пр.4 вед.стр.'!A643</f>
        <v>Укрепление материально- технической базы </v>
      </c>
      <c r="B695" s="20" t="s">
        <v>68</v>
      </c>
      <c r="C695" s="20" t="s">
        <v>69</v>
      </c>
      <c r="D695" s="183" t="str">
        <f>'пр.4 вед.стр.'!E643</f>
        <v>7Б 0 01 92500</v>
      </c>
      <c r="E695" s="164"/>
      <c r="F695" s="21">
        <f>F696</f>
        <v>36.8</v>
      </c>
      <c r="K695" s="89"/>
      <c r="L695" s="89"/>
      <c r="M695" s="89"/>
      <c r="N695" s="89"/>
      <c r="O695" s="92"/>
    </row>
    <row r="696" spans="1:15" s="30" customFormat="1" ht="14.25" customHeight="1">
      <c r="A696" s="28" t="str">
        <f>'пр.4 вед.стр.'!A644</f>
        <v>Предоставление субсидий бюджетным, автономным учреждениям и иным некоммерческим организациям</v>
      </c>
      <c r="B696" s="20" t="s">
        <v>68</v>
      </c>
      <c r="C696" s="20" t="s">
        <v>69</v>
      </c>
      <c r="D696" s="183" t="str">
        <f>'пр.4 вед.стр.'!E644</f>
        <v>7Б 0 01 92500</v>
      </c>
      <c r="E696" s="164" t="str">
        <f>'пр.4 вед.стр.'!F644</f>
        <v>600</v>
      </c>
      <c r="F696" s="21">
        <f>F697</f>
        <v>36.8</v>
      </c>
      <c r="K696" s="89"/>
      <c r="L696" s="89"/>
      <c r="M696" s="89"/>
      <c r="N696" s="89"/>
      <c r="O696" s="92"/>
    </row>
    <row r="697" spans="1:15" s="30" customFormat="1" ht="15.75" customHeight="1">
      <c r="A697" s="28" t="str">
        <f>'пр.4 вед.стр.'!A645</f>
        <v>Субсидии бюджетным учреждениям</v>
      </c>
      <c r="B697" s="20" t="s">
        <v>68</v>
      </c>
      <c r="C697" s="20" t="s">
        <v>69</v>
      </c>
      <c r="D697" s="183" t="str">
        <f>'пр.4 вед.стр.'!E645</f>
        <v>7Б 0 01 92500</v>
      </c>
      <c r="E697" s="164" t="str">
        <f>'пр.4 вед.стр.'!F645</f>
        <v>610</v>
      </c>
      <c r="F697" s="21">
        <f>F698</f>
        <v>36.8</v>
      </c>
      <c r="K697" s="89"/>
      <c r="L697" s="89"/>
      <c r="M697" s="89"/>
      <c r="N697" s="89"/>
      <c r="O697" s="92"/>
    </row>
    <row r="698" spans="1:15" s="30" customFormat="1" ht="17.25" customHeight="1">
      <c r="A698" s="28" t="str">
        <f>'пр.4 вед.стр.'!A646</f>
        <v>Субсидии  бюджетным учреждениям на иные цели</v>
      </c>
      <c r="B698" s="20" t="s">
        <v>68</v>
      </c>
      <c r="C698" s="20" t="s">
        <v>69</v>
      </c>
      <c r="D698" s="183" t="str">
        <f>'пр.4 вед.стр.'!E646</f>
        <v>7Б 0 01 92500</v>
      </c>
      <c r="E698" s="164" t="str">
        <f>'пр.4 вед.стр.'!F646</f>
        <v>612</v>
      </c>
      <c r="F698" s="21">
        <f>'пр.4 вед.стр.'!G646</f>
        <v>36.8</v>
      </c>
      <c r="K698" s="89"/>
      <c r="L698" s="89"/>
      <c r="M698" s="89"/>
      <c r="N698" s="89"/>
      <c r="O698" s="92"/>
    </row>
    <row r="699" spans="1:15" s="30" customFormat="1" ht="17.25" customHeight="1">
      <c r="A699" s="28" t="str">
        <f>'пр.4 вед.стр.'!A647</f>
        <v>Установка видеонаблюдения</v>
      </c>
      <c r="B699" s="20" t="s">
        <v>68</v>
      </c>
      <c r="C699" s="20" t="s">
        <v>69</v>
      </c>
      <c r="D699" s="183" t="str">
        <f>'пр.4 вед.стр.'!E647</f>
        <v>7Б 0 01 95100 </v>
      </c>
      <c r="E699" s="173"/>
      <c r="F699" s="21">
        <f>F700</f>
        <v>66</v>
      </c>
      <c r="K699" s="89"/>
      <c r="L699" s="89"/>
      <c r="M699" s="89"/>
      <c r="N699" s="89"/>
      <c r="O699" s="92"/>
    </row>
    <row r="700" spans="1:15" s="30" customFormat="1" ht="16.5" customHeight="1">
      <c r="A700" s="28" t="str">
        <f>'пр.4 вед.стр.'!A648</f>
        <v>Предоставление субсидий бюджетным, автономным учреждениям и иным некоммерческим организациям</v>
      </c>
      <c r="B700" s="20" t="s">
        <v>68</v>
      </c>
      <c r="C700" s="20" t="s">
        <v>69</v>
      </c>
      <c r="D700" s="183" t="str">
        <f>'пр.4 вед.стр.'!E648</f>
        <v>7Б 0 01 95100 </v>
      </c>
      <c r="E700" s="164" t="str">
        <f>'пр.4 вед.стр.'!F648</f>
        <v>600</v>
      </c>
      <c r="F700" s="21">
        <f>F701</f>
        <v>66</v>
      </c>
      <c r="K700" s="89"/>
      <c r="L700" s="89"/>
      <c r="M700" s="89"/>
      <c r="N700" s="89"/>
      <c r="O700" s="92"/>
    </row>
    <row r="701" spans="1:15" s="30" customFormat="1" ht="17.25" customHeight="1">
      <c r="A701" s="28" t="str">
        <f>'пр.4 вед.стр.'!A649</f>
        <v>Субсидии бюджетным учреждениям</v>
      </c>
      <c r="B701" s="20" t="s">
        <v>68</v>
      </c>
      <c r="C701" s="20" t="s">
        <v>69</v>
      </c>
      <c r="D701" s="183" t="str">
        <f>'пр.4 вед.стр.'!E649</f>
        <v>7Б 0 01 95100 </v>
      </c>
      <c r="E701" s="164" t="str">
        <f>'пр.4 вед.стр.'!F649</f>
        <v>610</v>
      </c>
      <c r="F701" s="21">
        <f>F702</f>
        <v>66</v>
      </c>
      <c r="K701" s="89"/>
      <c r="L701" s="89"/>
      <c r="M701" s="89"/>
      <c r="N701" s="89"/>
      <c r="O701" s="92"/>
    </row>
    <row r="702" spans="1:15" s="30" customFormat="1" ht="17.25" customHeight="1">
      <c r="A702" s="28" t="str">
        <f>'пр.4 вед.стр.'!A650</f>
        <v>Субсидии  бюджетным учреждениям на иные цели</v>
      </c>
      <c r="B702" s="20" t="s">
        <v>68</v>
      </c>
      <c r="C702" s="20" t="s">
        <v>69</v>
      </c>
      <c r="D702" s="183" t="str">
        <f>'пр.4 вед.стр.'!E650</f>
        <v>7Б 0 01 95100 </v>
      </c>
      <c r="E702" s="164" t="str">
        <f>'пр.4 вед.стр.'!F650</f>
        <v>612</v>
      </c>
      <c r="F702" s="21">
        <f>'пр.4 вед.стр.'!G650</f>
        <v>66</v>
      </c>
      <c r="K702" s="89"/>
      <c r="L702" s="89"/>
      <c r="M702" s="89"/>
      <c r="N702" s="89"/>
      <c r="O702" s="92"/>
    </row>
    <row r="703" spans="1:15" s="30" customFormat="1" ht="25.5" customHeight="1">
      <c r="A703" s="142" t="str">
        <f>'пр.4 вед.стр.'!A651</f>
        <v>Муниципальная программа  "Пожарная безопасность в Сусуманском городском округе на 2018- 2020 годы"</v>
      </c>
      <c r="B703" s="143" t="s">
        <v>68</v>
      </c>
      <c r="C703" s="143" t="s">
        <v>69</v>
      </c>
      <c r="D703" s="181" t="str">
        <f>'пр.4 вед.стр.'!E651</f>
        <v>7П 0 00 00000 </v>
      </c>
      <c r="E703" s="163"/>
      <c r="F703" s="145">
        <f>F704</f>
        <v>716.3</v>
      </c>
      <c r="K703" s="89"/>
      <c r="L703" s="89"/>
      <c r="M703" s="89"/>
      <c r="N703" s="89"/>
      <c r="O703" s="92"/>
    </row>
    <row r="704" spans="1:15" s="30" customFormat="1" ht="27.75" customHeight="1">
      <c r="A704" s="28" t="str">
        <f>'пр.4 вед.стр.'!A652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704" s="20" t="s">
        <v>68</v>
      </c>
      <c r="C704" s="20" t="s">
        <v>69</v>
      </c>
      <c r="D704" s="183" t="str">
        <f>'пр.4 вед.стр.'!E652</f>
        <v>7П 0 01 00000 </v>
      </c>
      <c r="E704" s="164"/>
      <c r="F704" s="21">
        <f>F705+F709+F713+F717+F721+F725+F729</f>
        <v>716.3</v>
      </c>
      <c r="K704" s="89"/>
      <c r="L704" s="89"/>
      <c r="M704" s="89"/>
      <c r="N704" s="89"/>
      <c r="O704" s="92"/>
    </row>
    <row r="705" spans="1:15" s="30" customFormat="1" ht="30" customHeight="1">
      <c r="A705" s="28" t="str">
        <f>'пр.4 вед.стр.'!A653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705" s="20" t="s">
        <v>68</v>
      </c>
      <c r="C705" s="20" t="s">
        <v>69</v>
      </c>
      <c r="D705" s="183" t="str">
        <f>'пр.4 вед.стр.'!E653</f>
        <v>7П 0 01 94100 </v>
      </c>
      <c r="E705" s="164"/>
      <c r="F705" s="21">
        <f>F706</f>
        <v>466.1</v>
      </c>
      <c r="K705" s="89"/>
      <c r="L705" s="89"/>
      <c r="M705" s="89"/>
      <c r="N705" s="89"/>
      <c r="O705" s="92"/>
    </row>
    <row r="706" spans="1:15" s="30" customFormat="1" ht="15.75" customHeight="1">
      <c r="A706" s="28" t="str">
        <f>'пр.4 вед.стр.'!A654</f>
        <v>Предоставление субсидий бюджетным, автономным учреждениям и иным некоммерческим организациям</v>
      </c>
      <c r="B706" s="20" t="s">
        <v>68</v>
      </c>
      <c r="C706" s="20" t="s">
        <v>69</v>
      </c>
      <c r="D706" s="183" t="str">
        <f>'пр.4 вед.стр.'!E654</f>
        <v>7П 0 01 94100 </v>
      </c>
      <c r="E706" s="164" t="str">
        <f>'пр.4 вед.стр.'!F654</f>
        <v>600</v>
      </c>
      <c r="F706" s="21">
        <f>F707</f>
        <v>466.1</v>
      </c>
      <c r="K706" s="89"/>
      <c r="L706" s="89"/>
      <c r="M706" s="89"/>
      <c r="N706" s="89"/>
      <c r="O706" s="92"/>
    </row>
    <row r="707" spans="1:15" s="30" customFormat="1" ht="16.5" customHeight="1">
      <c r="A707" s="28" t="str">
        <f>'пр.4 вед.стр.'!A655</f>
        <v>Субсидии бюджетным учреждениям</v>
      </c>
      <c r="B707" s="20" t="s">
        <v>68</v>
      </c>
      <c r="C707" s="20" t="s">
        <v>69</v>
      </c>
      <c r="D707" s="183" t="str">
        <f>'пр.4 вед.стр.'!E655</f>
        <v>7П 0 01 94100 </v>
      </c>
      <c r="E707" s="164" t="str">
        <f>'пр.4 вед.стр.'!F655</f>
        <v>610</v>
      </c>
      <c r="F707" s="21">
        <f>F708</f>
        <v>466.1</v>
      </c>
      <c r="K707" s="89"/>
      <c r="L707" s="89"/>
      <c r="M707" s="89"/>
      <c r="N707" s="89"/>
      <c r="O707" s="92"/>
    </row>
    <row r="708" spans="1:15" s="30" customFormat="1" ht="17.25" customHeight="1">
      <c r="A708" s="28" t="str">
        <f>'пр.4 вед.стр.'!A656</f>
        <v>Субсидии  бюджетным учреждениям на иные цели</v>
      </c>
      <c r="B708" s="20" t="s">
        <v>68</v>
      </c>
      <c r="C708" s="20" t="s">
        <v>69</v>
      </c>
      <c r="D708" s="183" t="str">
        <f>'пр.4 вед.стр.'!E656</f>
        <v>7П 0 01 94100 </v>
      </c>
      <c r="E708" s="164" t="str">
        <f>'пр.4 вед.стр.'!F656</f>
        <v>612</v>
      </c>
      <c r="F708" s="21">
        <f>'пр.4 вед.стр.'!G656+'пр.4 вед.стр.'!G834</f>
        <v>466.1</v>
      </c>
      <c r="K708" s="89"/>
      <c r="L708" s="89"/>
      <c r="M708" s="89"/>
      <c r="N708" s="89"/>
      <c r="O708" s="92"/>
    </row>
    <row r="709" spans="1:15" s="30" customFormat="1" ht="18.75" customHeight="1">
      <c r="A709" s="28" t="str">
        <f>'пр.4 вед.стр.'!A835</f>
        <v>Обработка сгораемых конструкций огнезащитными составами</v>
      </c>
      <c r="B709" s="20" t="s">
        <v>68</v>
      </c>
      <c r="C709" s="20" t="s">
        <v>69</v>
      </c>
      <c r="D709" s="183" t="str">
        <f>'пр.4 вед.стр.'!E835</f>
        <v>7П 0 01 94200 </v>
      </c>
      <c r="E709" s="164"/>
      <c r="F709" s="21">
        <f>F710</f>
        <v>70</v>
      </c>
      <c r="K709" s="89"/>
      <c r="L709" s="89"/>
      <c r="M709" s="89"/>
      <c r="N709" s="89"/>
      <c r="O709" s="92"/>
    </row>
    <row r="710" spans="1:15" s="30" customFormat="1" ht="16.5" customHeight="1">
      <c r="A710" s="28" t="str">
        <f>'пр.4 вед.стр.'!A836</f>
        <v>Предоставление субсидий бюджетным, автономным учреждениям и иным некоммерческим организациям</v>
      </c>
      <c r="B710" s="20" t="s">
        <v>68</v>
      </c>
      <c r="C710" s="20" t="s">
        <v>69</v>
      </c>
      <c r="D710" s="183" t="str">
        <f>'пр.4 вед.стр.'!E836</f>
        <v>7П 0 01 94200 </v>
      </c>
      <c r="E710" s="164" t="str">
        <f>'пр.4 вед.стр.'!F836</f>
        <v>600</v>
      </c>
      <c r="F710" s="21">
        <f>F711</f>
        <v>70</v>
      </c>
      <c r="K710" s="89"/>
      <c r="L710" s="89"/>
      <c r="M710" s="89"/>
      <c r="N710" s="89"/>
      <c r="O710" s="92"/>
    </row>
    <row r="711" spans="1:15" s="30" customFormat="1" ht="17.25" customHeight="1">
      <c r="A711" s="28" t="str">
        <f>'пр.4 вед.стр.'!A837</f>
        <v>Субсидии бюджетным учреждениям</v>
      </c>
      <c r="B711" s="20" t="s">
        <v>68</v>
      </c>
      <c r="C711" s="20" t="s">
        <v>69</v>
      </c>
      <c r="D711" s="183" t="str">
        <f>'пр.4 вед.стр.'!E837</f>
        <v>7П 0 01 94200 </v>
      </c>
      <c r="E711" s="164" t="str">
        <f>'пр.4 вед.стр.'!F837</f>
        <v>610</v>
      </c>
      <c r="F711" s="21">
        <f>F712</f>
        <v>70</v>
      </c>
      <c r="K711" s="89"/>
      <c r="L711" s="89"/>
      <c r="M711" s="89"/>
      <c r="N711" s="89"/>
      <c r="O711" s="92"/>
    </row>
    <row r="712" spans="1:15" s="30" customFormat="1" ht="17.25" customHeight="1">
      <c r="A712" s="28" t="str">
        <f>'пр.4 вед.стр.'!A838</f>
        <v>Субсидии  бюджетным учреждениям на иные цели</v>
      </c>
      <c r="B712" s="20" t="s">
        <v>68</v>
      </c>
      <c r="C712" s="20" t="s">
        <v>69</v>
      </c>
      <c r="D712" s="183" t="str">
        <f>'пр.4 вед.стр.'!E838</f>
        <v>7П 0 01 94200 </v>
      </c>
      <c r="E712" s="164" t="str">
        <f>'пр.4 вед.стр.'!F838</f>
        <v>612</v>
      </c>
      <c r="F712" s="21">
        <f>'пр.4 вед.стр.'!G838</f>
        <v>70</v>
      </c>
      <c r="K712" s="89"/>
      <c r="L712" s="89"/>
      <c r="M712" s="89"/>
      <c r="N712" s="89"/>
      <c r="O712" s="92"/>
    </row>
    <row r="713" spans="1:15" s="30" customFormat="1" ht="16.5" customHeight="1">
      <c r="A713" s="28" t="str">
        <f>'пр.4 вед.стр.'!A839</f>
        <v>Приобретение и заправка огнетушителей, средств индивидуальной защиты</v>
      </c>
      <c r="B713" s="20" t="s">
        <v>68</v>
      </c>
      <c r="C713" s="20" t="s">
        <v>69</v>
      </c>
      <c r="D713" s="183" t="str">
        <f>'пр.4 вед.стр.'!E839</f>
        <v>7П 0 01 94300 </v>
      </c>
      <c r="E713" s="164"/>
      <c r="F713" s="21">
        <f>F714</f>
        <v>40</v>
      </c>
      <c r="K713" s="89"/>
      <c r="L713" s="89"/>
      <c r="M713" s="89"/>
      <c r="N713" s="89"/>
      <c r="O713" s="92"/>
    </row>
    <row r="714" spans="1:15" s="30" customFormat="1" ht="15" customHeight="1">
      <c r="A714" s="28" t="str">
        <f>'пр.4 вед.стр.'!A840</f>
        <v>Предоставление субсидий бюджетным, автономным учреждениям и иным некоммерческим организациям</v>
      </c>
      <c r="B714" s="20" t="s">
        <v>68</v>
      </c>
      <c r="C714" s="20" t="s">
        <v>69</v>
      </c>
      <c r="D714" s="183" t="str">
        <f>'пр.4 вед.стр.'!E840</f>
        <v>7П 0 01 94300 </v>
      </c>
      <c r="E714" s="164" t="str">
        <f>'пр.4 вед.стр.'!F840</f>
        <v>600</v>
      </c>
      <c r="F714" s="21">
        <f>F715</f>
        <v>40</v>
      </c>
      <c r="K714" s="89"/>
      <c r="L714" s="89"/>
      <c r="M714" s="89"/>
      <c r="N714" s="89"/>
      <c r="O714" s="92"/>
    </row>
    <row r="715" spans="1:15" s="30" customFormat="1" ht="14.25" customHeight="1">
      <c r="A715" s="28" t="str">
        <f>'пр.4 вед.стр.'!A841</f>
        <v>Субсидии бюджетным учреждениям</v>
      </c>
      <c r="B715" s="20" t="s">
        <v>68</v>
      </c>
      <c r="C715" s="20" t="s">
        <v>69</v>
      </c>
      <c r="D715" s="183" t="str">
        <f>'пр.4 вед.стр.'!E841</f>
        <v>7П 0 01 94300 </v>
      </c>
      <c r="E715" s="164" t="str">
        <f>'пр.4 вед.стр.'!F841</f>
        <v>610</v>
      </c>
      <c r="F715" s="21">
        <f>F716</f>
        <v>40</v>
      </c>
      <c r="K715" s="89"/>
      <c r="L715" s="89"/>
      <c r="M715" s="89"/>
      <c r="N715" s="89"/>
      <c r="O715" s="92"/>
    </row>
    <row r="716" spans="1:15" s="30" customFormat="1" ht="13.5" customHeight="1">
      <c r="A716" s="28" t="str">
        <f>'пр.4 вед.стр.'!A842</f>
        <v>Субсидии  бюджетным учреждениям на иные цели</v>
      </c>
      <c r="B716" s="20" t="s">
        <v>68</v>
      </c>
      <c r="C716" s="20" t="s">
        <v>69</v>
      </c>
      <c r="D716" s="183" t="str">
        <f>'пр.4 вед.стр.'!E842</f>
        <v>7П 0 01 94300 </v>
      </c>
      <c r="E716" s="164" t="str">
        <f>'пр.4 вед.стр.'!F842</f>
        <v>612</v>
      </c>
      <c r="F716" s="21">
        <f>'пр.4 вед.стр.'!G842</f>
        <v>40</v>
      </c>
      <c r="K716" s="89"/>
      <c r="L716" s="89"/>
      <c r="M716" s="89"/>
      <c r="N716" s="89"/>
      <c r="O716" s="92"/>
    </row>
    <row r="717" spans="1:15" s="30" customFormat="1" ht="17.25" customHeight="1">
      <c r="A717" s="28" t="str">
        <f>'пр.4 вед.стр.'!A657</f>
        <v>Проведение замеров сопротивления изоляции электросетей и электрооборудования</v>
      </c>
      <c r="B717" s="20" t="s">
        <v>68</v>
      </c>
      <c r="C717" s="20" t="s">
        <v>69</v>
      </c>
      <c r="D717" s="183" t="str">
        <f>'пр.4 вед.стр.'!E657</f>
        <v>7П 0 01 94400 </v>
      </c>
      <c r="E717" s="164"/>
      <c r="F717" s="21">
        <f>F718</f>
        <v>38.4</v>
      </c>
      <c r="K717" s="89"/>
      <c r="L717" s="89"/>
      <c r="M717" s="89"/>
      <c r="N717" s="89"/>
      <c r="O717" s="92"/>
    </row>
    <row r="718" spans="1:15" s="30" customFormat="1" ht="14.25" customHeight="1">
      <c r="A718" s="28" t="str">
        <f>'пр.4 вед.стр.'!A658</f>
        <v>Предоставление субсидий бюджетным, автономным учреждениям и иным некоммерческим организациям</v>
      </c>
      <c r="B718" s="20" t="s">
        <v>68</v>
      </c>
      <c r="C718" s="20" t="s">
        <v>69</v>
      </c>
      <c r="D718" s="183" t="str">
        <f>'пр.4 вед.стр.'!E658</f>
        <v>7П 0 01 94400 </v>
      </c>
      <c r="E718" s="164" t="str">
        <f>'пр.4 вед.стр.'!F658</f>
        <v>600</v>
      </c>
      <c r="F718" s="21">
        <f>F719</f>
        <v>38.4</v>
      </c>
      <c r="K718" s="89"/>
      <c r="L718" s="89"/>
      <c r="M718" s="89"/>
      <c r="N718" s="89"/>
      <c r="O718" s="92"/>
    </row>
    <row r="719" spans="1:15" s="30" customFormat="1" ht="17.25" customHeight="1">
      <c r="A719" s="28" t="str">
        <f>'пр.4 вед.стр.'!A659</f>
        <v>Субсидии бюджетным учреждениям</v>
      </c>
      <c r="B719" s="20" t="s">
        <v>68</v>
      </c>
      <c r="C719" s="20" t="s">
        <v>69</v>
      </c>
      <c r="D719" s="183" t="str">
        <f>'пр.4 вед.стр.'!E659</f>
        <v>7П 0 01 94400 </v>
      </c>
      <c r="E719" s="164" t="str">
        <f>'пр.4 вед.стр.'!F659</f>
        <v>610</v>
      </c>
      <c r="F719" s="21">
        <f>F720</f>
        <v>38.4</v>
      </c>
      <c r="K719" s="89"/>
      <c r="L719" s="89"/>
      <c r="M719" s="89"/>
      <c r="N719" s="89"/>
      <c r="O719" s="92"/>
    </row>
    <row r="720" spans="1:15" s="30" customFormat="1" ht="17.25" customHeight="1">
      <c r="A720" s="28" t="str">
        <f>'пр.4 вед.стр.'!A660</f>
        <v>Субсидии  бюджетным учреждениям на иные цели</v>
      </c>
      <c r="B720" s="20" t="s">
        <v>68</v>
      </c>
      <c r="C720" s="20" t="s">
        <v>69</v>
      </c>
      <c r="D720" s="183" t="str">
        <f>'пр.4 вед.стр.'!E660</f>
        <v>7П 0 01 94400 </v>
      </c>
      <c r="E720" s="164" t="str">
        <f>'пр.4 вед.стр.'!F660</f>
        <v>612</v>
      </c>
      <c r="F720" s="21">
        <f>'пр.4 вед.стр.'!G660</f>
        <v>38.4</v>
      </c>
      <c r="K720" s="89"/>
      <c r="L720" s="89"/>
      <c r="M720" s="89"/>
      <c r="N720" s="89"/>
      <c r="O720" s="92"/>
    </row>
    <row r="721" spans="1:15" s="30" customFormat="1" ht="30" customHeight="1">
      <c r="A721" s="28" t="str">
        <f>'пр.4 вед.стр.'!A661</f>
        <v>Проведение проверок исправности и ремонт систем противопожарного водоснабжения, приобретение и обслуживание гидрантов</v>
      </c>
      <c r="B721" s="20" t="s">
        <v>68</v>
      </c>
      <c r="C721" s="20" t="s">
        <v>69</v>
      </c>
      <c r="D721" s="183" t="str">
        <f>'пр.4 вед.стр.'!E661</f>
        <v>7П 0 01 94500 </v>
      </c>
      <c r="E721" s="164"/>
      <c r="F721" s="21">
        <f>F722</f>
        <v>15.8</v>
      </c>
      <c r="K721" s="89"/>
      <c r="L721" s="89"/>
      <c r="M721" s="89"/>
      <c r="N721" s="89"/>
      <c r="O721" s="92"/>
    </row>
    <row r="722" spans="1:15" s="30" customFormat="1" ht="20.25" customHeight="1">
      <c r="A722" s="28" t="str">
        <f>'пр.4 вед.стр.'!A662</f>
        <v>Предоставление субсидий бюджетным, автономным учреждениям и иным некоммерческим организациям</v>
      </c>
      <c r="B722" s="20" t="s">
        <v>68</v>
      </c>
      <c r="C722" s="20" t="s">
        <v>69</v>
      </c>
      <c r="D722" s="183" t="str">
        <f>'пр.4 вед.стр.'!E662</f>
        <v>7П 0 01 94500 </v>
      </c>
      <c r="E722" s="164" t="str">
        <f>'пр.4 вед.стр.'!F662</f>
        <v>600</v>
      </c>
      <c r="F722" s="21">
        <f>F723</f>
        <v>15.8</v>
      </c>
      <c r="K722" s="89"/>
      <c r="L722" s="89"/>
      <c r="M722" s="89"/>
      <c r="N722" s="89"/>
      <c r="O722" s="92"/>
    </row>
    <row r="723" spans="1:15" s="30" customFormat="1" ht="17.25" customHeight="1">
      <c r="A723" s="28" t="str">
        <f>'пр.4 вед.стр.'!A663</f>
        <v>Субсидии бюджетным учреждениям</v>
      </c>
      <c r="B723" s="20" t="s">
        <v>68</v>
      </c>
      <c r="C723" s="20" t="s">
        <v>69</v>
      </c>
      <c r="D723" s="183" t="str">
        <f>'пр.4 вед.стр.'!E663</f>
        <v>7П 0 01 94500 </v>
      </c>
      <c r="E723" s="164" t="str">
        <f>'пр.4 вед.стр.'!F663</f>
        <v>610</v>
      </c>
      <c r="F723" s="21">
        <f>F724</f>
        <v>15.8</v>
      </c>
      <c r="K723" s="89"/>
      <c r="L723" s="89"/>
      <c r="M723" s="89"/>
      <c r="N723" s="89"/>
      <c r="O723" s="92"/>
    </row>
    <row r="724" spans="1:15" s="30" customFormat="1" ht="17.25" customHeight="1">
      <c r="A724" s="28" t="str">
        <f>'пр.4 вед.стр.'!A664</f>
        <v>Субсидии  бюджетным учреждениям на иные цели</v>
      </c>
      <c r="B724" s="20" t="s">
        <v>68</v>
      </c>
      <c r="C724" s="20" t="s">
        <v>69</v>
      </c>
      <c r="D724" s="183" t="str">
        <f>'пр.4 вед.стр.'!E664</f>
        <v>7П 0 01 94500 </v>
      </c>
      <c r="E724" s="164" t="str">
        <f>'пр.4 вед.стр.'!F664</f>
        <v>612</v>
      </c>
      <c r="F724" s="21">
        <f>'пр.4 вед.стр.'!G664</f>
        <v>15.8</v>
      </c>
      <c r="K724" s="89"/>
      <c r="L724" s="89"/>
      <c r="M724" s="89"/>
      <c r="N724" s="89"/>
      <c r="O724" s="92"/>
    </row>
    <row r="725" spans="1:15" s="30" customFormat="1" ht="20.25" customHeight="1">
      <c r="A725" s="16" t="str">
        <f>'пр.4 вед.стр.'!A665</f>
        <v>Обучение сотрудников по пожарной безопасности</v>
      </c>
      <c r="B725" s="20" t="s">
        <v>68</v>
      </c>
      <c r="C725" s="20" t="s">
        <v>69</v>
      </c>
      <c r="D725" s="183" t="str">
        <f>'пр.4 вед.стр.'!E665</f>
        <v>7П 0 01 94510 </v>
      </c>
      <c r="E725" s="164"/>
      <c r="F725" s="21">
        <f>F726</f>
        <v>10</v>
      </c>
      <c r="K725" s="89"/>
      <c r="L725" s="89"/>
      <c r="M725" s="89"/>
      <c r="N725" s="89"/>
      <c r="O725" s="92"/>
    </row>
    <row r="726" spans="1:15" s="30" customFormat="1" ht="15.75" customHeight="1">
      <c r="A726" s="16" t="str">
        <f>'пр.4 вед.стр.'!A666</f>
        <v>Предоставление субсидий бюджетным, автономным учреждениям и иным некоммерческим организациям</v>
      </c>
      <c r="B726" s="20" t="s">
        <v>68</v>
      </c>
      <c r="C726" s="20" t="s">
        <v>69</v>
      </c>
      <c r="D726" s="183" t="str">
        <f>'пр.4 вед.стр.'!E666</f>
        <v>7П 0 01 94510 </v>
      </c>
      <c r="E726" s="164" t="str">
        <f>'пр.4 вед.стр.'!F666</f>
        <v>600</v>
      </c>
      <c r="F726" s="21">
        <f>F727</f>
        <v>10</v>
      </c>
      <c r="K726" s="89"/>
      <c r="L726" s="89"/>
      <c r="M726" s="89"/>
      <c r="N726" s="89"/>
      <c r="O726" s="92"/>
    </row>
    <row r="727" spans="1:15" s="30" customFormat="1" ht="17.25" customHeight="1">
      <c r="A727" s="16" t="str">
        <f>'пр.4 вед.стр.'!A667</f>
        <v>Субсидии бюджетным учреждениям</v>
      </c>
      <c r="B727" s="20" t="s">
        <v>68</v>
      </c>
      <c r="C727" s="20" t="s">
        <v>69</v>
      </c>
      <c r="D727" s="183" t="str">
        <f>'пр.4 вед.стр.'!E667</f>
        <v>7П 0 01 94510 </v>
      </c>
      <c r="E727" s="164" t="str">
        <f>'пр.4 вед.стр.'!F667</f>
        <v>610</v>
      </c>
      <c r="F727" s="21">
        <f>F728</f>
        <v>10</v>
      </c>
      <c r="K727" s="89"/>
      <c r="L727" s="89"/>
      <c r="M727" s="89"/>
      <c r="N727" s="89"/>
      <c r="O727" s="92"/>
    </row>
    <row r="728" spans="1:15" s="30" customFormat="1" ht="17.25" customHeight="1">
      <c r="A728" s="16" t="str">
        <f>'пр.4 вед.стр.'!A668</f>
        <v>Субсидии  бюджетным учреждениям на иные цели</v>
      </c>
      <c r="B728" s="20" t="s">
        <v>68</v>
      </c>
      <c r="C728" s="20" t="s">
        <v>69</v>
      </c>
      <c r="D728" s="183" t="str">
        <f>'пр.4 вед.стр.'!E668</f>
        <v>7П 0 01 94510 </v>
      </c>
      <c r="E728" s="164" t="str">
        <f>'пр.4 вед.стр.'!F668</f>
        <v>612</v>
      </c>
      <c r="F728" s="21">
        <f>'пр.4 вед.стр.'!G668</f>
        <v>10</v>
      </c>
      <c r="K728" s="89"/>
      <c r="L728" s="89"/>
      <c r="M728" s="89"/>
      <c r="N728" s="89"/>
      <c r="O728" s="92"/>
    </row>
    <row r="729" spans="1:6" ht="15.75" customHeight="1">
      <c r="A729" s="28" t="str">
        <f>'пр.4 вед.стр.'!A669</f>
        <v>Установка противопожарных дверей на запасных выходах</v>
      </c>
      <c r="B729" s="20" t="s">
        <v>68</v>
      </c>
      <c r="C729" s="20" t="s">
        <v>69</v>
      </c>
      <c r="D729" s="183" t="str">
        <f>'пр.4 вед.стр.'!E669</f>
        <v>7П 0 01 94600</v>
      </c>
      <c r="E729" s="164"/>
      <c r="F729" s="21">
        <f>F730</f>
        <v>76</v>
      </c>
    </row>
    <row r="730" spans="1:15" s="30" customFormat="1" ht="17.25" customHeight="1">
      <c r="A730" s="28" t="str">
        <f>'пр.4 вед.стр.'!A670</f>
        <v>Предоставление субсидий бюджетным, автономным учреждениям и иным некоммерческим организациям</v>
      </c>
      <c r="B730" s="140" t="s">
        <v>68</v>
      </c>
      <c r="C730" s="20" t="s">
        <v>69</v>
      </c>
      <c r="D730" s="183" t="str">
        <f>'пр.4 вед.стр.'!E670</f>
        <v>7П 0 01 94600</v>
      </c>
      <c r="E730" s="179" t="str">
        <f>'пр.4 вед.стр.'!F670</f>
        <v>600</v>
      </c>
      <c r="F730" s="151">
        <f>F731</f>
        <v>76</v>
      </c>
      <c r="K730" s="89"/>
      <c r="L730" s="89"/>
      <c r="M730" s="89"/>
      <c r="N730" s="89"/>
      <c r="O730" s="92"/>
    </row>
    <row r="731" spans="1:15" s="30" customFormat="1" ht="17.25" customHeight="1">
      <c r="A731" s="28" t="str">
        <f>'пр.4 вед.стр.'!A671</f>
        <v>Субсидии бюджетным учреждениям</v>
      </c>
      <c r="B731" s="140" t="s">
        <v>68</v>
      </c>
      <c r="C731" s="20" t="s">
        <v>69</v>
      </c>
      <c r="D731" s="183" t="str">
        <f>'пр.4 вед.стр.'!E671</f>
        <v>7П 0 01 94600</v>
      </c>
      <c r="E731" s="179" t="str">
        <f>'пр.4 вед.стр.'!F671</f>
        <v>610</v>
      </c>
      <c r="F731" s="151">
        <f>F732</f>
        <v>76</v>
      </c>
      <c r="K731" s="89"/>
      <c r="L731" s="89"/>
      <c r="M731" s="89"/>
      <c r="N731" s="89"/>
      <c r="O731" s="92"/>
    </row>
    <row r="732" spans="1:15" s="30" customFormat="1" ht="17.25" customHeight="1">
      <c r="A732" s="28" t="str">
        <f>'пр.4 вед.стр.'!A672</f>
        <v>Субсидии  бюджетным учреждениям на иные цели</v>
      </c>
      <c r="B732" s="140" t="s">
        <v>68</v>
      </c>
      <c r="C732" s="20" t="s">
        <v>69</v>
      </c>
      <c r="D732" s="183" t="str">
        <f>'пр.4 вед.стр.'!E672</f>
        <v>7П 0 01 94600</v>
      </c>
      <c r="E732" s="179" t="str">
        <f>'пр.4 вед.стр.'!F672</f>
        <v>612</v>
      </c>
      <c r="F732" s="151">
        <f>'пр.4 вед.стр.'!G672</f>
        <v>76</v>
      </c>
      <c r="K732" s="89"/>
      <c r="L732" s="89"/>
      <c r="M732" s="89"/>
      <c r="N732" s="89"/>
      <c r="O732" s="92"/>
    </row>
    <row r="733" spans="1:15" s="30" customFormat="1" ht="20.25" customHeight="1">
      <c r="A733" s="142" t="str">
        <f>'пр.4 вед.стр.'!A673</f>
        <v>Муниципальная  программа  "Развитие образования в Сусуманском городском округе  на 2018- 2020 годы"</v>
      </c>
      <c r="B733" s="143" t="s">
        <v>68</v>
      </c>
      <c r="C733" s="143" t="s">
        <v>69</v>
      </c>
      <c r="D733" s="163" t="str">
        <f>'пр.4 вед.стр.'!E673</f>
        <v>7Р 0 00 00000 </v>
      </c>
      <c r="E733" s="180"/>
      <c r="F733" s="145">
        <f>F734</f>
        <v>3674.7</v>
      </c>
      <c r="K733" s="89"/>
      <c r="L733" s="89"/>
      <c r="M733" s="89"/>
      <c r="N733" s="89"/>
      <c r="O733" s="92"/>
    </row>
    <row r="734" spans="1:15" s="30" customFormat="1" ht="19.5" customHeight="1">
      <c r="A734" s="16" t="str">
        <f>'пр.4 вед.стр.'!A674</f>
        <v>Основное мероприятие "Управление развитием отрасли образования"</v>
      </c>
      <c r="B734" s="20" t="s">
        <v>68</v>
      </c>
      <c r="C734" s="20" t="s">
        <v>69</v>
      </c>
      <c r="D734" s="164" t="str">
        <f>'пр.4 вед.стр.'!E674</f>
        <v>7Р 0 02 00000</v>
      </c>
      <c r="E734" s="168"/>
      <c r="F734" s="21">
        <f>F735+F739+F743</f>
        <v>3674.7</v>
      </c>
      <c r="K734" s="89"/>
      <c r="L734" s="89"/>
      <c r="M734" s="89"/>
      <c r="N734" s="89"/>
      <c r="O734" s="92"/>
    </row>
    <row r="735" spans="1:15" s="30" customFormat="1" ht="32.25" customHeight="1">
      <c r="A735" s="138" t="str">
        <f>'пр.4 вед.стр.'!A675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735" s="139" t="s">
        <v>68</v>
      </c>
      <c r="C735" s="139" t="s">
        <v>69</v>
      </c>
      <c r="D735" s="169" t="str">
        <f>'пр.4 вед.стр.'!E675</f>
        <v>7Р 0 02 74060</v>
      </c>
      <c r="E735" s="169"/>
      <c r="F735" s="212">
        <f>F736</f>
        <v>384.09999999999997</v>
      </c>
      <c r="K735" s="89"/>
      <c r="L735" s="89"/>
      <c r="M735" s="89"/>
      <c r="N735" s="89"/>
      <c r="O735" s="92"/>
    </row>
    <row r="736" spans="1:15" s="30" customFormat="1" ht="15" customHeight="1">
      <c r="A736" s="138" t="str">
        <f>'пр.4 вед.стр.'!A676</f>
        <v>Предоставление субсидий бюджетным, автономным учреждениям и иным некоммерческим организациям</v>
      </c>
      <c r="B736" s="139" t="s">
        <v>68</v>
      </c>
      <c r="C736" s="139" t="s">
        <v>69</v>
      </c>
      <c r="D736" s="169" t="str">
        <f>'пр.4 вед.стр.'!E676</f>
        <v>7Р 0 02 74060</v>
      </c>
      <c r="E736" s="169" t="str">
        <f>'пр.4 вед.стр.'!F676</f>
        <v>600</v>
      </c>
      <c r="F736" s="212">
        <f>F737</f>
        <v>384.09999999999997</v>
      </c>
      <c r="K736" s="89"/>
      <c r="L736" s="89"/>
      <c r="M736" s="89"/>
      <c r="N736" s="89"/>
      <c r="O736" s="92"/>
    </row>
    <row r="737" spans="1:15" s="30" customFormat="1" ht="17.25" customHeight="1">
      <c r="A737" s="138" t="str">
        <f>'пр.4 вед.стр.'!A677</f>
        <v>Субсидии бюджетным учреждениям</v>
      </c>
      <c r="B737" s="139" t="s">
        <v>68</v>
      </c>
      <c r="C737" s="139" t="s">
        <v>69</v>
      </c>
      <c r="D737" s="169" t="str">
        <f>'пр.4 вед.стр.'!E677</f>
        <v>7Р 0 02 74060</v>
      </c>
      <c r="E737" s="169" t="str">
        <f>'пр.4 вед.стр.'!F677</f>
        <v>610</v>
      </c>
      <c r="F737" s="212">
        <f>F738</f>
        <v>384.09999999999997</v>
      </c>
      <c r="K737" s="89"/>
      <c r="L737" s="89"/>
      <c r="M737" s="89"/>
      <c r="N737" s="89"/>
      <c r="O737" s="92"/>
    </row>
    <row r="738" spans="1:15" s="30" customFormat="1" ht="27.75" customHeight="1">
      <c r="A738" s="138" t="str">
        <f>'пр.4 вед.стр.'!A678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738" s="139" t="s">
        <v>68</v>
      </c>
      <c r="C738" s="139" t="s">
        <v>69</v>
      </c>
      <c r="D738" s="169" t="str">
        <f>'пр.4 вед.стр.'!E678</f>
        <v>7Р 0 02 74060</v>
      </c>
      <c r="E738" s="169" t="str">
        <f>'пр.4 вед.стр.'!F678</f>
        <v>611</v>
      </c>
      <c r="F738" s="212">
        <f>'пр.4 вед.стр.'!G848+'пр.4 вед.стр.'!G678</f>
        <v>384.09999999999997</v>
      </c>
      <c r="K738" s="89"/>
      <c r="L738" s="89"/>
      <c r="M738" s="89"/>
      <c r="N738" s="89"/>
      <c r="O738" s="92"/>
    </row>
    <row r="739" spans="1:15" s="30" customFormat="1" ht="27.75" customHeight="1">
      <c r="A739" s="138" t="str">
        <f>'пр.4 вед.стр.'!A679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739" s="139" t="s">
        <v>68</v>
      </c>
      <c r="C739" s="139" t="s">
        <v>69</v>
      </c>
      <c r="D739" s="169" t="str">
        <f>'пр.4 вед.стр.'!E679</f>
        <v>7Р 0 02 74070</v>
      </c>
      <c r="E739" s="169"/>
      <c r="F739" s="212">
        <f>F740</f>
        <v>1230.6</v>
      </c>
      <c r="K739" s="89"/>
      <c r="L739" s="89"/>
      <c r="M739" s="89"/>
      <c r="N739" s="89"/>
      <c r="O739" s="92"/>
    </row>
    <row r="740" spans="1:15" s="30" customFormat="1" ht="21" customHeight="1">
      <c r="A740" s="138" t="str">
        <f>'пр.4 вед.стр.'!A680</f>
        <v>Предоставление субсидий бюджетным, автономным учреждениям и иным некоммерческим организациям</v>
      </c>
      <c r="B740" s="139" t="s">
        <v>68</v>
      </c>
      <c r="C740" s="139" t="s">
        <v>69</v>
      </c>
      <c r="D740" s="169" t="str">
        <f>'пр.4 вед.стр.'!E680</f>
        <v>7Р 0 02 74070</v>
      </c>
      <c r="E740" s="169" t="str">
        <f>'пр.4 вед.стр.'!F680</f>
        <v>600</v>
      </c>
      <c r="F740" s="212">
        <f>F741</f>
        <v>1230.6</v>
      </c>
      <c r="K740" s="89"/>
      <c r="L740" s="89"/>
      <c r="M740" s="89"/>
      <c r="N740" s="89"/>
      <c r="O740" s="92"/>
    </row>
    <row r="741" spans="1:15" s="30" customFormat="1" ht="18" customHeight="1">
      <c r="A741" s="138" t="str">
        <f>'пр.4 вед.стр.'!A681</f>
        <v>Субсидии бюджетным учреждениям</v>
      </c>
      <c r="B741" s="139" t="s">
        <v>68</v>
      </c>
      <c r="C741" s="139" t="s">
        <v>69</v>
      </c>
      <c r="D741" s="169" t="str">
        <f>'пр.4 вед.стр.'!E681</f>
        <v>7Р 0 02 74070</v>
      </c>
      <c r="E741" s="169" t="str">
        <f>'пр.4 вед.стр.'!F681</f>
        <v>610</v>
      </c>
      <c r="F741" s="212">
        <f>F742</f>
        <v>1230.6</v>
      </c>
      <c r="K741" s="89"/>
      <c r="L741" s="89"/>
      <c r="M741" s="89"/>
      <c r="N741" s="89"/>
      <c r="O741" s="92"/>
    </row>
    <row r="742" spans="1:15" s="30" customFormat="1" ht="32.25" customHeight="1">
      <c r="A742" s="138" t="str">
        <f>'пр.4 вед.стр.'!A682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742" s="139" t="s">
        <v>68</v>
      </c>
      <c r="C742" s="139" t="s">
        <v>69</v>
      </c>
      <c r="D742" s="169" t="str">
        <f>'пр.4 вед.стр.'!E682</f>
        <v>7Р 0 02 74070</v>
      </c>
      <c r="E742" s="169" t="str">
        <f>'пр.4 вед.стр.'!F682</f>
        <v>611</v>
      </c>
      <c r="F742" s="212">
        <f>'пр.4 вед.стр.'!G682+'пр.4 вед.стр.'!G852</f>
        <v>1230.6</v>
      </c>
      <c r="K742" s="89"/>
      <c r="L742" s="89"/>
      <c r="M742" s="89"/>
      <c r="N742" s="89"/>
      <c r="O742" s="92"/>
    </row>
    <row r="743" spans="1:15" s="30" customFormat="1" ht="30" customHeight="1">
      <c r="A743" s="138" t="str">
        <f>'пр.4 вед.стр.'!A683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743" s="139" t="s">
        <v>68</v>
      </c>
      <c r="C743" s="139" t="s">
        <v>69</v>
      </c>
      <c r="D743" s="169" t="str">
        <f>'пр.4 вед.стр.'!E683</f>
        <v>7Р 0 02 75010</v>
      </c>
      <c r="E743" s="169"/>
      <c r="F743" s="212">
        <f>F744</f>
        <v>2060</v>
      </c>
      <c r="K743" s="89"/>
      <c r="L743" s="89"/>
      <c r="M743" s="89"/>
      <c r="N743" s="89"/>
      <c r="O743" s="92"/>
    </row>
    <row r="744" spans="1:15" s="30" customFormat="1" ht="18" customHeight="1">
      <c r="A744" s="138" t="str">
        <f>'пр.4 вед.стр.'!A684</f>
        <v>Предоставление субсидий бюджетным, автономным учреждениям и иным некоммерческим организациям</v>
      </c>
      <c r="B744" s="139" t="s">
        <v>68</v>
      </c>
      <c r="C744" s="139" t="s">
        <v>69</v>
      </c>
      <c r="D744" s="169" t="str">
        <f>'пр.4 вед.стр.'!E684</f>
        <v>7Р 0 02 75010</v>
      </c>
      <c r="E744" s="169" t="str">
        <f>'пр.4 вед.стр.'!F684</f>
        <v>600</v>
      </c>
      <c r="F744" s="212">
        <f>F745</f>
        <v>2060</v>
      </c>
      <c r="K744" s="89"/>
      <c r="L744" s="89"/>
      <c r="M744" s="89"/>
      <c r="N744" s="89"/>
      <c r="O744" s="92"/>
    </row>
    <row r="745" spans="1:15" s="30" customFormat="1" ht="17.25" customHeight="1">
      <c r="A745" s="138" t="str">
        <f>'пр.4 вед.стр.'!A685</f>
        <v>Субсидии бюджетным учреждениям</v>
      </c>
      <c r="B745" s="139" t="s">
        <v>68</v>
      </c>
      <c r="C745" s="139" t="s">
        <v>69</v>
      </c>
      <c r="D745" s="169" t="str">
        <f>'пр.4 вед.стр.'!E685</f>
        <v>7Р 0 02 75010</v>
      </c>
      <c r="E745" s="169" t="str">
        <f>'пр.4 вед.стр.'!F685</f>
        <v>610</v>
      </c>
      <c r="F745" s="212">
        <f>F746</f>
        <v>2060</v>
      </c>
      <c r="K745" s="89"/>
      <c r="L745" s="89"/>
      <c r="M745" s="89"/>
      <c r="N745" s="89"/>
      <c r="O745" s="92"/>
    </row>
    <row r="746" spans="1:15" s="30" customFormat="1" ht="17.25" customHeight="1">
      <c r="A746" s="138" t="str">
        <f>'пр.4 вед.стр.'!A686</f>
        <v>Субсидии  бюджетным учреждениям на иные цели</v>
      </c>
      <c r="B746" s="139" t="s">
        <v>68</v>
      </c>
      <c r="C746" s="139" t="s">
        <v>69</v>
      </c>
      <c r="D746" s="169" t="str">
        <f>'пр.4 вед.стр.'!E686</f>
        <v>7Р 0 02 75010</v>
      </c>
      <c r="E746" s="169" t="str">
        <f>'пр.4 вед.стр.'!F686</f>
        <v>612</v>
      </c>
      <c r="F746" s="212">
        <f>'пр.4 вед.стр.'!G856+'пр.4 вед.стр.'!G683</f>
        <v>2060</v>
      </c>
      <c r="K746" s="89"/>
      <c r="L746" s="89"/>
      <c r="M746" s="89"/>
      <c r="N746" s="89"/>
      <c r="O746" s="92"/>
    </row>
    <row r="747" spans="1:15" s="30" customFormat="1" ht="17.25" customHeight="1">
      <c r="A747" s="16" t="s">
        <v>263</v>
      </c>
      <c r="B747" s="20" t="s">
        <v>68</v>
      </c>
      <c r="C747" s="20" t="s">
        <v>69</v>
      </c>
      <c r="D747" s="164" t="s">
        <v>586</v>
      </c>
      <c r="E747" s="164"/>
      <c r="F747" s="21">
        <f>F748+F753+F757</f>
        <v>56795.6</v>
      </c>
      <c r="K747" s="89"/>
      <c r="L747" s="89"/>
      <c r="M747" s="89"/>
      <c r="N747" s="89"/>
      <c r="O747" s="92"/>
    </row>
    <row r="748" spans="1:15" s="30" customFormat="1" ht="16.5" customHeight="1">
      <c r="A748" s="29" t="s">
        <v>213</v>
      </c>
      <c r="B748" s="65" t="s">
        <v>68</v>
      </c>
      <c r="C748" s="65" t="s">
        <v>69</v>
      </c>
      <c r="D748" s="175" t="s">
        <v>587</v>
      </c>
      <c r="E748" s="175"/>
      <c r="F748" s="64">
        <f>F749</f>
        <v>55379.6</v>
      </c>
      <c r="K748" s="89"/>
      <c r="L748" s="89"/>
      <c r="M748" s="89"/>
      <c r="N748" s="89"/>
      <c r="O748" s="92"/>
    </row>
    <row r="749" spans="1:15" s="30" customFormat="1" ht="18" customHeight="1">
      <c r="A749" s="29" t="s">
        <v>101</v>
      </c>
      <c r="B749" s="65" t="s">
        <v>68</v>
      </c>
      <c r="C749" s="65" t="s">
        <v>69</v>
      </c>
      <c r="D749" s="175" t="s">
        <v>587</v>
      </c>
      <c r="E749" s="175" t="s">
        <v>102</v>
      </c>
      <c r="F749" s="64">
        <f>F750</f>
        <v>55379.6</v>
      </c>
      <c r="K749" s="89"/>
      <c r="L749" s="89"/>
      <c r="M749" s="89"/>
      <c r="N749" s="89"/>
      <c r="O749" s="92"/>
    </row>
    <row r="750" spans="1:15" s="30" customFormat="1" ht="17.25" customHeight="1">
      <c r="A750" s="29" t="s">
        <v>107</v>
      </c>
      <c r="B750" s="65" t="s">
        <v>68</v>
      </c>
      <c r="C750" s="65" t="s">
        <v>69</v>
      </c>
      <c r="D750" s="175" t="s">
        <v>587</v>
      </c>
      <c r="E750" s="175" t="s">
        <v>108</v>
      </c>
      <c r="F750" s="64">
        <f>F751+F752</f>
        <v>55379.6</v>
      </c>
      <c r="K750" s="89"/>
      <c r="L750" s="89"/>
      <c r="M750" s="89"/>
      <c r="N750" s="89"/>
      <c r="O750" s="92"/>
    </row>
    <row r="751" spans="1:15" s="30" customFormat="1" ht="31.5" customHeight="1">
      <c r="A751" s="29" t="s">
        <v>109</v>
      </c>
      <c r="B751" s="65" t="s">
        <v>68</v>
      </c>
      <c r="C751" s="65" t="s">
        <v>69</v>
      </c>
      <c r="D751" s="175" t="s">
        <v>587</v>
      </c>
      <c r="E751" s="175" t="s">
        <v>110</v>
      </c>
      <c r="F751" s="64">
        <f>'пр.4 вед.стр.'!G861+'пр.4 вед.стр.'!G691</f>
        <v>55229.6</v>
      </c>
      <c r="K751" s="89"/>
      <c r="L751" s="89"/>
      <c r="M751" s="89"/>
      <c r="N751" s="89"/>
      <c r="O751" s="92"/>
    </row>
    <row r="752" spans="1:15" s="30" customFormat="1" ht="21" customHeight="1">
      <c r="A752" s="29" t="s">
        <v>111</v>
      </c>
      <c r="B752" s="65" t="s">
        <v>68</v>
      </c>
      <c r="C752" s="65" t="s">
        <v>69</v>
      </c>
      <c r="D752" s="175" t="s">
        <v>587</v>
      </c>
      <c r="E752" s="175" t="s">
        <v>112</v>
      </c>
      <c r="F752" s="64">
        <f>'пр.4 вед.стр.'!G692</f>
        <v>150</v>
      </c>
      <c r="K752" s="89"/>
      <c r="L752" s="89"/>
      <c r="M752" s="89"/>
      <c r="N752" s="89"/>
      <c r="O752" s="92"/>
    </row>
    <row r="753" spans="1:15" s="30" customFormat="1" ht="42.75" customHeight="1">
      <c r="A753" s="29" t="s">
        <v>235</v>
      </c>
      <c r="B753" s="65" t="s">
        <v>68</v>
      </c>
      <c r="C753" s="65" t="s">
        <v>69</v>
      </c>
      <c r="D753" s="175" t="s">
        <v>588</v>
      </c>
      <c r="E753" s="175"/>
      <c r="F753" s="64">
        <f>F754</f>
        <v>1300</v>
      </c>
      <c r="K753" s="89"/>
      <c r="L753" s="89"/>
      <c r="M753" s="89"/>
      <c r="N753" s="89"/>
      <c r="O753" s="92"/>
    </row>
    <row r="754" spans="1:15" s="30" customFormat="1" ht="18" customHeight="1">
      <c r="A754" s="29" t="s">
        <v>101</v>
      </c>
      <c r="B754" s="65" t="s">
        <v>68</v>
      </c>
      <c r="C754" s="65" t="s">
        <v>69</v>
      </c>
      <c r="D754" s="175" t="s">
        <v>588</v>
      </c>
      <c r="E754" s="175" t="s">
        <v>102</v>
      </c>
      <c r="F754" s="64">
        <f>F755</f>
        <v>1300</v>
      </c>
      <c r="K754" s="89"/>
      <c r="L754" s="89"/>
      <c r="M754" s="89"/>
      <c r="N754" s="89"/>
      <c r="O754" s="92"/>
    </row>
    <row r="755" spans="1:15" s="30" customFormat="1" ht="18" customHeight="1">
      <c r="A755" s="29" t="s">
        <v>107</v>
      </c>
      <c r="B755" s="65" t="s">
        <v>68</v>
      </c>
      <c r="C755" s="65" t="s">
        <v>69</v>
      </c>
      <c r="D755" s="175" t="s">
        <v>588</v>
      </c>
      <c r="E755" s="175" t="s">
        <v>108</v>
      </c>
      <c r="F755" s="64">
        <f>F756</f>
        <v>1300</v>
      </c>
      <c r="K755" s="89"/>
      <c r="L755" s="89"/>
      <c r="M755" s="89"/>
      <c r="N755" s="89"/>
      <c r="O755" s="92"/>
    </row>
    <row r="756" spans="1:15" s="30" customFormat="1" ht="21" customHeight="1">
      <c r="A756" s="29" t="s">
        <v>111</v>
      </c>
      <c r="B756" s="65" t="s">
        <v>68</v>
      </c>
      <c r="C756" s="65" t="s">
        <v>69</v>
      </c>
      <c r="D756" s="175" t="s">
        <v>588</v>
      </c>
      <c r="E756" s="175" t="s">
        <v>112</v>
      </c>
      <c r="F756" s="64">
        <f>'пр.4 вед.стр.'!G696+'пр.4 вед.стр.'!G865</f>
        <v>1300</v>
      </c>
      <c r="K756" s="89"/>
      <c r="L756" s="89"/>
      <c r="M756" s="89"/>
      <c r="N756" s="89"/>
      <c r="O756" s="92"/>
    </row>
    <row r="757" spans="1:15" s="30" customFormat="1" ht="17.25" customHeight="1">
      <c r="A757" s="29" t="s">
        <v>203</v>
      </c>
      <c r="B757" s="65" t="s">
        <v>68</v>
      </c>
      <c r="C757" s="65" t="s">
        <v>69</v>
      </c>
      <c r="D757" s="175" t="s">
        <v>589</v>
      </c>
      <c r="E757" s="175"/>
      <c r="F757" s="64">
        <f>F758</f>
        <v>116</v>
      </c>
      <c r="K757" s="89"/>
      <c r="L757" s="89"/>
      <c r="M757" s="89"/>
      <c r="N757" s="89"/>
      <c r="O757" s="92"/>
    </row>
    <row r="758" spans="1:15" s="30" customFormat="1" ht="18" customHeight="1">
      <c r="A758" s="29" t="s">
        <v>101</v>
      </c>
      <c r="B758" s="65" t="s">
        <v>68</v>
      </c>
      <c r="C758" s="65" t="s">
        <v>69</v>
      </c>
      <c r="D758" s="175" t="s">
        <v>589</v>
      </c>
      <c r="E758" s="175" t="s">
        <v>102</v>
      </c>
      <c r="F758" s="64">
        <f>F759</f>
        <v>116</v>
      </c>
      <c r="K758" s="89"/>
      <c r="L758" s="89"/>
      <c r="M758" s="89"/>
      <c r="N758" s="89"/>
      <c r="O758" s="92"/>
    </row>
    <row r="759" spans="1:15" s="30" customFormat="1" ht="17.25" customHeight="1">
      <c r="A759" s="29" t="s">
        <v>107</v>
      </c>
      <c r="B759" s="65" t="s">
        <v>68</v>
      </c>
      <c r="C759" s="65" t="s">
        <v>69</v>
      </c>
      <c r="D759" s="175" t="s">
        <v>589</v>
      </c>
      <c r="E759" s="175" t="s">
        <v>108</v>
      </c>
      <c r="F759" s="64">
        <f>F760</f>
        <v>116</v>
      </c>
      <c r="K759" s="89"/>
      <c r="L759" s="89"/>
      <c r="M759" s="89"/>
      <c r="N759" s="89"/>
      <c r="O759" s="92"/>
    </row>
    <row r="760" spans="1:15" s="30" customFormat="1" ht="15" customHeight="1">
      <c r="A760" s="29" t="s">
        <v>111</v>
      </c>
      <c r="B760" s="65" t="s">
        <v>68</v>
      </c>
      <c r="C760" s="65" t="s">
        <v>69</v>
      </c>
      <c r="D760" s="175" t="s">
        <v>589</v>
      </c>
      <c r="E760" s="175" t="s">
        <v>112</v>
      </c>
      <c r="F760" s="64">
        <f>'пр.4 вед.стр.'!G869+'пр.4 вед.стр.'!G700</f>
        <v>116</v>
      </c>
      <c r="K760" s="89"/>
      <c r="L760" s="89"/>
      <c r="M760" s="89"/>
      <c r="N760" s="89"/>
      <c r="O760" s="92"/>
    </row>
    <row r="761" spans="1:15" s="30" customFormat="1" ht="17.25" customHeight="1">
      <c r="A761" s="14" t="s">
        <v>403</v>
      </c>
      <c r="B761" s="33" t="s">
        <v>68</v>
      </c>
      <c r="C761" s="33" t="s">
        <v>68</v>
      </c>
      <c r="D761" s="168"/>
      <c r="E761" s="168"/>
      <c r="F761" s="34">
        <f>F762+F837</f>
        <v>8846.9</v>
      </c>
      <c r="K761" s="89"/>
      <c r="L761" s="89"/>
      <c r="M761" s="89"/>
      <c r="N761" s="89"/>
      <c r="O761" s="92"/>
    </row>
    <row r="762" spans="1:15" s="30" customFormat="1" ht="17.25" customHeight="1">
      <c r="A762" s="31" t="s">
        <v>549</v>
      </c>
      <c r="B762" s="20" t="s">
        <v>68</v>
      </c>
      <c r="C762" s="20" t="s">
        <v>68</v>
      </c>
      <c r="D762" s="183" t="s">
        <v>550</v>
      </c>
      <c r="E762" s="164"/>
      <c r="F762" s="21">
        <f>F763+F772+F787+F797+F821+F827</f>
        <v>8611.9</v>
      </c>
      <c r="K762" s="89"/>
      <c r="L762" s="89"/>
      <c r="M762" s="89"/>
      <c r="N762" s="89"/>
      <c r="O762" s="92"/>
    </row>
    <row r="763" spans="1:15" s="30" customFormat="1" ht="30" customHeight="1">
      <c r="A763" s="142" t="str">
        <f>'пр.4 вед.стр.'!A703</f>
        <v>Муниципальная программа "Патриотическое воспитание  жителей Сусуманского городского округа  на 2018- 2020 годы"</v>
      </c>
      <c r="B763" s="143" t="s">
        <v>68</v>
      </c>
      <c r="C763" s="143" t="s">
        <v>68</v>
      </c>
      <c r="D763" s="181" t="str">
        <f>'пр.4 вед.стр.'!E703</f>
        <v>7В 0 00 00000 </v>
      </c>
      <c r="E763" s="163"/>
      <c r="F763" s="145">
        <f aca="true" t="shared" si="2" ref="F763:F770">F764</f>
        <v>470.5</v>
      </c>
      <c r="K763" s="89"/>
      <c r="L763" s="89"/>
      <c r="M763" s="89"/>
      <c r="N763" s="89"/>
      <c r="O763" s="92"/>
    </row>
    <row r="764" spans="1:15" s="30" customFormat="1" ht="24" customHeight="1">
      <c r="A764" s="28" t="str">
        <f>'пр.4 вед.стр.'!A704</f>
        <v>Основное мероприятие "Организация работы по совершенствованию системы патриотического воспитания жителей"</v>
      </c>
      <c r="B764" s="20" t="s">
        <v>68</v>
      </c>
      <c r="C764" s="20" t="s">
        <v>68</v>
      </c>
      <c r="D764" s="183" t="str">
        <f>'пр.4 вед.стр.'!E704</f>
        <v>7В 0 01 00000 </v>
      </c>
      <c r="E764" s="164"/>
      <c r="F764" s="21">
        <f t="shared" si="2"/>
        <v>470.5</v>
      </c>
      <c r="K764" s="89"/>
      <c r="L764" s="89"/>
      <c r="M764" s="89"/>
      <c r="N764" s="89"/>
      <c r="O764" s="92"/>
    </row>
    <row r="765" spans="1:15" s="30" customFormat="1" ht="18.75" customHeight="1">
      <c r="A765" s="28" t="str">
        <f>'пр.4 вед.стр.'!A705</f>
        <v>Мероприятия патриотической направленности</v>
      </c>
      <c r="B765" s="20" t="s">
        <v>68</v>
      </c>
      <c r="C765" s="20" t="s">
        <v>68</v>
      </c>
      <c r="D765" s="183" t="str">
        <f>'пр.4 вед.стр.'!E705</f>
        <v>7В 0 01 92400 </v>
      </c>
      <c r="E765" s="164"/>
      <c r="F765" s="21">
        <f>F769+F766</f>
        <v>470.5</v>
      </c>
      <c r="K765" s="89"/>
      <c r="L765" s="89"/>
      <c r="M765" s="89"/>
      <c r="N765" s="89"/>
      <c r="O765" s="92"/>
    </row>
    <row r="766" spans="1:15" s="30" customFormat="1" ht="18.75" customHeight="1">
      <c r="A766" s="28" t="str">
        <f>'пр.4 вед.стр.'!A875</f>
        <v>Закупка товаров, работ и услуг для обеспечения государственных (муниципальных) нужд</v>
      </c>
      <c r="B766" s="20" t="s">
        <v>68</v>
      </c>
      <c r="C766" s="20" t="s">
        <v>68</v>
      </c>
      <c r="D766" s="183" t="str">
        <f>'пр.4 вед.стр.'!E706</f>
        <v>7В 0 01 92400 </v>
      </c>
      <c r="E766" s="164" t="str">
        <f>'пр.4 вед.стр.'!F875</f>
        <v>200</v>
      </c>
      <c r="F766" s="21">
        <f>F767</f>
        <v>384.8</v>
      </c>
      <c r="K766" s="89"/>
      <c r="L766" s="89"/>
      <c r="M766" s="89"/>
      <c r="N766" s="89"/>
      <c r="O766" s="92"/>
    </row>
    <row r="767" spans="1:15" s="30" customFormat="1" ht="18.75" customHeight="1">
      <c r="A767" s="28" t="str">
        <f>'пр.4 вед.стр.'!A876</f>
        <v>Иные закупки товаров, работ и услуг для обеспечения государственных (муниципальных) нужд</v>
      </c>
      <c r="B767" s="20" t="s">
        <v>68</v>
      </c>
      <c r="C767" s="20" t="s">
        <v>68</v>
      </c>
      <c r="D767" s="183" t="str">
        <f>'пр.4 вед.стр.'!E707</f>
        <v>7В 0 01 92400 </v>
      </c>
      <c r="E767" s="164" t="str">
        <f>'пр.4 вед.стр.'!F876</f>
        <v>240</v>
      </c>
      <c r="F767" s="21">
        <f>F768</f>
        <v>384.8</v>
      </c>
      <c r="K767" s="89"/>
      <c r="L767" s="89"/>
      <c r="M767" s="89"/>
      <c r="N767" s="89"/>
      <c r="O767" s="92"/>
    </row>
    <row r="768" spans="1:15" s="30" customFormat="1" ht="18.75" customHeight="1">
      <c r="A768" s="28" t="str">
        <f>'пр.4 вед.стр.'!A877</f>
        <v>Прочая закупка товаров, работ и услуг</v>
      </c>
      <c r="B768" s="20" t="s">
        <v>68</v>
      </c>
      <c r="C768" s="20" t="s">
        <v>68</v>
      </c>
      <c r="D768" s="183" t="str">
        <f>'пр.4 вед.стр.'!E708</f>
        <v>7В 0 01 92400 </v>
      </c>
      <c r="E768" s="164" t="str">
        <f>'пр.4 вед.стр.'!F877</f>
        <v>244</v>
      </c>
      <c r="F768" s="21">
        <f>'пр.4 вед.стр.'!G877</f>
        <v>384.8</v>
      </c>
      <c r="K768" s="89"/>
      <c r="L768" s="89"/>
      <c r="M768" s="89"/>
      <c r="N768" s="89"/>
      <c r="O768" s="92"/>
    </row>
    <row r="769" spans="1:15" s="30" customFormat="1" ht="20.25" customHeight="1">
      <c r="A769" s="28" t="str">
        <f>'пр.4 вед.стр.'!A706</f>
        <v>Предоставление субсидий бюджетным, автономным учреждениям и иным некоммерческим организациям</v>
      </c>
      <c r="B769" s="20" t="s">
        <v>68</v>
      </c>
      <c r="C769" s="20" t="s">
        <v>68</v>
      </c>
      <c r="D769" s="183" t="str">
        <f>'пр.4 вед.стр.'!E706</f>
        <v>7В 0 01 92400 </v>
      </c>
      <c r="E769" s="164" t="str">
        <f>'пр.4 вед.стр.'!F706</f>
        <v>600</v>
      </c>
      <c r="F769" s="21">
        <f t="shared" si="2"/>
        <v>85.7</v>
      </c>
      <c r="K769" s="89"/>
      <c r="L769" s="89"/>
      <c r="M769" s="89"/>
      <c r="N769" s="89"/>
      <c r="O769" s="92"/>
    </row>
    <row r="770" spans="1:15" s="30" customFormat="1" ht="17.25" customHeight="1">
      <c r="A770" s="28" t="str">
        <f>'пр.4 вед.стр.'!A707</f>
        <v>Субсидии бюджетным учреждениям</v>
      </c>
      <c r="B770" s="20" t="s">
        <v>68</v>
      </c>
      <c r="C770" s="20" t="s">
        <v>68</v>
      </c>
      <c r="D770" s="183" t="str">
        <f>'пр.4 вед.стр.'!E707</f>
        <v>7В 0 01 92400 </v>
      </c>
      <c r="E770" s="164" t="str">
        <f>'пр.4 вед.стр.'!F707</f>
        <v>610</v>
      </c>
      <c r="F770" s="21">
        <f t="shared" si="2"/>
        <v>85.7</v>
      </c>
      <c r="K770" s="89"/>
      <c r="L770" s="89"/>
      <c r="M770" s="89"/>
      <c r="N770" s="89"/>
      <c r="O770" s="92"/>
    </row>
    <row r="771" spans="1:15" s="30" customFormat="1" ht="17.25" customHeight="1">
      <c r="A771" s="28" t="str">
        <f>'пр.4 вед.стр.'!A708</f>
        <v>Субсидии  бюджетным учреждениям на иные цели</v>
      </c>
      <c r="B771" s="20" t="s">
        <v>68</v>
      </c>
      <c r="C771" s="20" t="s">
        <v>68</v>
      </c>
      <c r="D771" s="183" t="str">
        <f>'пр.4 вед.стр.'!E708</f>
        <v>7В 0 01 92400 </v>
      </c>
      <c r="E771" s="164" t="str">
        <f>'пр.4 вед.стр.'!F708</f>
        <v>612</v>
      </c>
      <c r="F771" s="21">
        <f>'пр.4 вед.стр.'!G708</f>
        <v>85.7</v>
      </c>
      <c r="K771" s="89"/>
      <c r="L771" s="89"/>
      <c r="M771" s="89"/>
      <c r="N771" s="89"/>
      <c r="O771" s="92"/>
    </row>
    <row r="772" spans="1:15" s="30" customFormat="1" ht="17.25" customHeight="1">
      <c r="A772" s="142" t="str">
        <f>'пр.4 вед.стр.'!A709</f>
        <v>Муниципальная  программа "Одарённые дети  на 2018- 2020 годы"</v>
      </c>
      <c r="B772" s="143" t="s">
        <v>68</v>
      </c>
      <c r="C772" s="143" t="s">
        <v>68</v>
      </c>
      <c r="D772" s="181" t="str">
        <f>'пр.4 вед.стр.'!E709</f>
        <v>7Д 0 00 00000 </v>
      </c>
      <c r="E772" s="163"/>
      <c r="F772" s="145">
        <f>F773</f>
        <v>462</v>
      </c>
      <c r="K772" s="89"/>
      <c r="L772" s="89"/>
      <c r="M772" s="89"/>
      <c r="N772" s="89"/>
      <c r="O772" s="92"/>
    </row>
    <row r="773" spans="1:15" s="30" customFormat="1" ht="17.25" customHeight="1">
      <c r="A773" s="28" t="str">
        <f>'пр.4 вед.стр.'!A710</f>
        <v>Основное мероприятие "Создание условий для выявления, поддержки и развития одаренных детей"</v>
      </c>
      <c r="B773" s="20" t="s">
        <v>68</v>
      </c>
      <c r="C773" s="20" t="s">
        <v>68</v>
      </c>
      <c r="D773" s="183" t="str">
        <f>'пр.4 вед.стр.'!E710</f>
        <v>7Д 0 01 00000 </v>
      </c>
      <c r="E773" s="164"/>
      <c r="F773" s="21">
        <f>F774+F783</f>
        <v>462</v>
      </c>
      <c r="K773" s="89"/>
      <c r="L773" s="89"/>
      <c r="M773" s="89"/>
      <c r="N773" s="89"/>
      <c r="O773" s="92"/>
    </row>
    <row r="774" spans="1:15" s="30" customFormat="1" ht="19.5" customHeight="1">
      <c r="A774" s="28" t="str">
        <f>'пр.4 вед.стр.'!A711</f>
        <v>Осуществление поддержки одаренных детей </v>
      </c>
      <c r="B774" s="20" t="s">
        <v>68</v>
      </c>
      <c r="C774" s="20" t="s">
        <v>68</v>
      </c>
      <c r="D774" s="183" t="str">
        <f>'пр.4 вед.стр.'!E711</f>
        <v>7Д 0 01 92200 </v>
      </c>
      <c r="E774" s="164"/>
      <c r="F774" s="21">
        <f>F775+F778+F780</f>
        <v>395</v>
      </c>
      <c r="K774" s="89"/>
      <c r="L774" s="89"/>
      <c r="M774" s="89"/>
      <c r="N774" s="89"/>
      <c r="O774" s="92"/>
    </row>
    <row r="775" spans="1:15" s="30" customFormat="1" ht="18.75" customHeight="1">
      <c r="A775" s="28" t="str">
        <f>'пр.4 вед.стр.'!A712</f>
        <v>Закупка товаров, работ и услуг для обеспечения государственных (муниципальных) нужд</v>
      </c>
      <c r="B775" s="20" t="s">
        <v>68</v>
      </c>
      <c r="C775" s="20" t="s">
        <v>68</v>
      </c>
      <c r="D775" s="183" t="str">
        <f>'пр.4 вед.стр.'!E712</f>
        <v>7Д 0 01 92200 </v>
      </c>
      <c r="E775" s="164" t="str">
        <f>'пр.4 вед.стр.'!F712</f>
        <v>200</v>
      </c>
      <c r="F775" s="21">
        <f>F776</f>
        <v>20</v>
      </c>
      <c r="K775" s="89"/>
      <c r="L775" s="89"/>
      <c r="M775" s="89"/>
      <c r="N775" s="89"/>
      <c r="O775" s="92"/>
    </row>
    <row r="776" spans="1:15" s="30" customFormat="1" ht="17.25" customHeight="1">
      <c r="A776" s="28" t="str">
        <f>'пр.4 вед.стр.'!A713</f>
        <v>Иные закупки товаров, работ и услуг для обеспечения государственных (муниципальных) нужд</v>
      </c>
      <c r="B776" s="20" t="s">
        <v>68</v>
      </c>
      <c r="C776" s="20" t="s">
        <v>68</v>
      </c>
      <c r="D776" s="183" t="str">
        <f>'пр.4 вед.стр.'!E713</f>
        <v>7Д 0 01 92200 </v>
      </c>
      <c r="E776" s="164" t="str">
        <f>'пр.4 вед.стр.'!F713</f>
        <v>240</v>
      </c>
      <c r="F776" s="21">
        <f>F777</f>
        <v>20</v>
      </c>
      <c r="K776" s="89"/>
      <c r="L776" s="89"/>
      <c r="M776" s="89"/>
      <c r="N776" s="89"/>
      <c r="O776" s="92"/>
    </row>
    <row r="777" spans="1:15" s="30" customFormat="1" ht="17.25" customHeight="1">
      <c r="A777" s="28" t="str">
        <f>'пр.4 вед.стр.'!A714</f>
        <v>Прочая закупка товаров, работ и услуг</v>
      </c>
      <c r="B777" s="20" t="s">
        <v>68</v>
      </c>
      <c r="C777" s="20" t="s">
        <v>68</v>
      </c>
      <c r="D777" s="183" t="str">
        <f>'пр.4 вед.стр.'!E714</f>
        <v>7Д 0 01 92200 </v>
      </c>
      <c r="E777" s="164" t="str">
        <f>'пр.4 вед.стр.'!F714</f>
        <v>244</v>
      </c>
      <c r="F777" s="21">
        <f>'пр.4 вед.стр.'!G714</f>
        <v>20</v>
      </c>
      <c r="K777" s="89"/>
      <c r="L777" s="89"/>
      <c r="M777" s="89"/>
      <c r="N777" s="89"/>
      <c r="O777" s="92"/>
    </row>
    <row r="778" spans="1:15" s="30" customFormat="1" ht="17.25" customHeight="1">
      <c r="A778" s="28" t="str">
        <f>'пр.4 вед.стр.'!A715</f>
        <v>Социальное обеспечение и иные выплаты населению</v>
      </c>
      <c r="B778" s="20" t="s">
        <v>68</v>
      </c>
      <c r="C778" s="20" t="s">
        <v>68</v>
      </c>
      <c r="D778" s="183" t="str">
        <f>'пр.4 вед.стр.'!E715</f>
        <v>7Д 0 01 92200 </v>
      </c>
      <c r="E778" s="164" t="str">
        <f>'пр.4 вед.стр.'!F715</f>
        <v>300</v>
      </c>
      <c r="F778" s="21">
        <f>F779</f>
        <v>255</v>
      </c>
      <c r="K778" s="89"/>
      <c r="L778" s="89"/>
      <c r="M778" s="89"/>
      <c r="N778" s="89"/>
      <c r="O778" s="92"/>
    </row>
    <row r="779" spans="1:15" s="30" customFormat="1" ht="15.75" customHeight="1">
      <c r="A779" s="28" t="str">
        <f>'пр.4 вед.стр.'!A716</f>
        <v>Стипендии</v>
      </c>
      <c r="B779" s="20" t="s">
        <v>68</v>
      </c>
      <c r="C779" s="20" t="s">
        <v>68</v>
      </c>
      <c r="D779" s="183" t="str">
        <f>'пр.4 вед.стр.'!E716</f>
        <v>7Д 0 01 92200 </v>
      </c>
      <c r="E779" s="164" t="str">
        <f>'пр.4 вед.стр.'!F716</f>
        <v>340</v>
      </c>
      <c r="F779" s="21">
        <f>'пр.4 вед.стр.'!G716</f>
        <v>255</v>
      </c>
      <c r="K779" s="89"/>
      <c r="L779" s="89"/>
      <c r="M779" s="89"/>
      <c r="N779" s="89"/>
      <c r="O779" s="92"/>
    </row>
    <row r="780" spans="1:15" s="30" customFormat="1" ht="18" customHeight="1">
      <c r="A780" s="28" t="str">
        <f>'пр.4 вед.стр.'!A717</f>
        <v>Предоставление субсидий бюджетным, автономным учреждениям и иным некоммерческим организациям</v>
      </c>
      <c r="B780" s="20" t="s">
        <v>68</v>
      </c>
      <c r="C780" s="20" t="s">
        <v>68</v>
      </c>
      <c r="D780" s="183" t="str">
        <f>'пр.4 вед.стр.'!E717</f>
        <v>7Д 0 01 92200 </v>
      </c>
      <c r="E780" s="164" t="str">
        <f>'пр.4 вед.стр.'!F717</f>
        <v>600</v>
      </c>
      <c r="F780" s="21">
        <f>F781</f>
        <v>120</v>
      </c>
      <c r="K780" s="89"/>
      <c r="L780" s="89"/>
      <c r="M780" s="89"/>
      <c r="N780" s="89"/>
      <c r="O780" s="92"/>
    </row>
    <row r="781" spans="1:15" s="30" customFormat="1" ht="17.25" customHeight="1">
      <c r="A781" s="28" t="str">
        <f>'пр.4 вед.стр.'!A718</f>
        <v>Субсидии бюджетным учреждениям</v>
      </c>
      <c r="B781" s="20" t="s">
        <v>68</v>
      </c>
      <c r="C781" s="20" t="s">
        <v>68</v>
      </c>
      <c r="D781" s="183" t="str">
        <f>'пр.4 вед.стр.'!E718</f>
        <v>7Д 0 01 92200 </v>
      </c>
      <c r="E781" s="164" t="str">
        <f>'пр.4 вед.стр.'!F718</f>
        <v>610</v>
      </c>
      <c r="F781" s="21">
        <f>F782</f>
        <v>120</v>
      </c>
      <c r="K781" s="89"/>
      <c r="L781" s="89"/>
      <c r="M781" s="89"/>
      <c r="N781" s="89"/>
      <c r="O781" s="92"/>
    </row>
    <row r="782" spans="1:15" s="30" customFormat="1" ht="17.25" customHeight="1">
      <c r="A782" s="28" t="str">
        <f>'пр.4 вед.стр.'!A719</f>
        <v>Субсидии  бюджетным учреждениям на иные цели</v>
      </c>
      <c r="B782" s="20" t="s">
        <v>68</v>
      </c>
      <c r="C782" s="20" t="s">
        <v>68</v>
      </c>
      <c r="D782" s="183" t="str">
        <f>'пр.4 вед.стр.'!E719</f>
        <v>7Д 0 01 92200 </v>
      </c>
      <c r="E782" s="164" t="str">
        <f>'пр.4 вед.стр.'!F719</f>
        <v>612</v>
      </c>
      <c r="F782" s="21">
        <f>'пр.4 вед.стр.'!G719</f>
        <v>120</v>
      </c>
      <c r="K782" s="89"/>
      <c r="L782" s="89"/>
      <c r="M782" s="89"/>
      <c r="N782" s="89"/>
      <c r="O782" s="92"/>
    </row>
    <row r="783" spans="1:15" s="30" customFormat="1" ht="17.25" customHeight="1">
      <c r="A783" s="16" t="s">
        <v>358</v>
      </c>
      <c r="B783" s="20" t="s">
        <v>68</v>
      </c>
      <c r="C783" s="20" t="s">
        <v>68</v>
      </c>
      <c r="D783" s="183" t="s">
        <v>359</v>
      </c>
      <c r="E783" s="164"/>
      <c r="F783" s="21">
        <f>F784</f>
        <v>67</v>
      </c>
      <c r="K783" s="89"/>
      <c r="L783" s="89"/>
      <c r="M783" s="89"/>
      <c r="N783" s="89"/>
      <c r="O783" s="92"/>
    </row>
    <row r="784" spans="1:15" s="30" customFormat="1" ht="17.25" customHeight="1">
      <c r="A784" s="16" t="s">
        <v>401</v>
      </c>
      <c r="B784" s="20" t="s">
        <v>68</v>
      </c>
      <c r="C784" s="20" t="s">
        <v>68</v>
      </c>
      <c r="D784" s="183" t="s">
        <v>359</v>
      </c>
      <c r="E784" s="164" t="str">
        <f>'пр.4 вед.стр.'!F721</f>
        <v>200</v>
      </c>
      <c r="F784" s="21">
        <f>F785</f>
        <v>67</v>
      </c>
      <c r="K784" s="89"/>
      <c r="L784" s="89"/>
      <c r="M784" s="89"/>
      <c r="N784" s="89"/>
      <c r="O784" s="92"/>
    </row>
    <row r="785" spans="1:15" s="30" customFormat="1" ht="21" customHeight="1">
      <c r="A785" s="16" t="s">
        <v>732</v>
      </c>
      <c r="B785" s="20" t="s">
        <v>68</v>
      </c>
      <c r="C785" s="20" t="s">
        <v>68</v>
      </c>
      <c r="D785" s="183" t="s">
        <v>359</v>
      </c>
      <c r="E785" s="164" t="str">
        <f>'пр.4 вед.стр.'!F722</f>
        <v>240</v>
      </c>
      <c r="F785" s="21">
        <f>F786</f>
        <v>67</v>
      </c>
      <c r="K785" s="89"/>
      <c r="L785" s="89"/>
      <c r="M785" s="89"/>
      <c r="N785" s="89"/>
      <c r="O785" s="92"/>
    </row>
    <row r="786" spans="1:15" s="30" customFormat="1" ht="17.25" customHeight="1">
      <c r="A786" s="16" t="str">
        <f>'пр.4 вед.стр.'!A723</f>
        <v>Прочая закупка товаров, работ и услуг</v>
      </c>
      <c r="B786" s="20" t="s">
        <v>68</v>
      </c>
      <c r="C786" s="20" t="s">
        <v>68</v>
      </c>
      <c r="D786" s="183" t="s">
        <v>359</v>
      </c>
      <c r="E786" s="164" t="str">
        <f>'пр.4 вед.стр.'!F723</f>
        <v>244</v>
      </c>
      <c r="F786" s="21">
        <f>'пр.4 вед.стр.'!G723</f>
        <v>67</v>
      </c>
      <c r="K786" s="89"/>
      <c r="L786" s="89"/>
      <c r="M786" s="89"/>
      <c r="N786" s="89"/>
      <c r="O786" s="92"/>
    </row>
    <row r="787" spans="1:15" s="30" customFormat="1" ht="21" customHeight="1">
      <c r="A787" s="142" t="str">
        <f>'пр.4 вед.стр.'!A724</f>
        <v>Муниципальная программа "Лето-детям  на 2018- 2020 годы"</v>
      </c>
      <c r="B787" s="143" t="s">
        <v>68</v>
      </c>
      <c r="C787" s="143" t="s">
        <v>68</v>
      </c>
      <c r="D787" s="181" t="str">
        <f>'пр.4 вед.стр.'!E724</f>
        <v>7Л 0 00 00000 </v>
      </c>
      <c r="E787" s="163"/>
      <c r="F787" s="145">
        <f>F788</f>
        <v>6193</v>
      </c>
      <c r="K787" s="89"/>
      <c r="L787" s="89"/>
      <c r="M787" s="89"/>
      <c r="N787" s="89"/>
      <c r="O787" s="92"/>
    </row>
    <row r="788" spans="1:15" s="30" customFormat="1" ht="17.25" customHeight="1">
      <c r="A788" s="28" t="str">
        <f>'пр.4 вед.стр.'!A725</f>
        <v>Основное мероприятие "Организация и обеспечение отдыха и оздоровления детей и подростков"</v>
      </c>
      <c r="B788" s="20" t="s">
        <v>68</v>
      </c>
      <c r="C788" s="20" t="s">
        <v>68</v>
      </c>
      <c r="D788" s="183" t="str">
        <f>'пр.4 вед.стр.'!E725</f>
        <v>7Л 0 01 00000 </v>
      </c>
      <c r="E788" s="164"/>
      <c r="F788" s="21">
        <f>F789+F793</f>
        <v>6193</v>
      </c>
      <c r="K788" s="89"/>
      <c r="L788" s="89"/>
      <c r="M788" s="89"/>
      <c r="N788" s="89"/>
      <c r="O788" s="92"/>
    </row>
    <row r="789" spans="1:15" s="30" customFormat="1" ht="17.25" customHeight="1">
      <c r="A789" s="138" t="str">
        <f>'пр.4 вед.стр.'!A726</f>
        <v>Организация отдыха и оздоровления детей в лагерях дневного пребывания </v>
      </c>
      <c r="B789" s="139" t="s">
        <v>68</v>
      </c>
      <c r="C789" s="139" t="s">
        <v>68</v>
      </c>
      <c r="D789" s="184" t="str">
        <f>'пр.4 вед.стр.'!E726</f>
        <v>7Л 0 01 73210 </v>
      </c>
      <c r="E789" s="169"/>
      <c r="F789" s="212">
        <f>F790</f>
        <v>2736.1</v>
      </c>
      <c r="K789" s="89"/>
      <c r="L789" s="89"/>
      <c r="M789" s="89"/>
      <c r="N789" s="89"/>
      <c r="O789" s="92"/>
    </row>
    <row r="790" spans="1:15" s="30" customFormat="1" ht="20.25" customHeight="1">
      <c r="A790" s="138" t="str">
        <f>'пр.4 вед.стр.'!A727</f>
        <v>Предоставление субсидий бюджетным, автономным учреждениям и иным некоммерческим организациям</v>
      </c>
      <c r="B790" s="139" t="s">
        <v>68</v>
      </c>
      <c r="C790" s="139" t="s">
        <v>68</v>
      </c>
      <c r="D790" s="184" t="str">
        <f>'пр.4 вед.стр.'!E727</f>
        <v>7Л 0 01 73210 </v>
      </c>
      <c r="E790" s="169" t="str">
        <f>'пр.4 вед.стр.'!F727</f>
        <v>600</v>
      </c>
      <c r="F790" s="212">
        <f>F791</f>
        <v>2736.1</v>
      </c>
      <c r="K790" s="89"/>
      <c r="L790" s="89"/>
      <c r="M790" s="89"/>
      <c r="N790" s="89"/>
      <c r="O790" s="92"/>
    </row>
    <row r="791" spans="1:15" s="30" customFormat="1" ht="17.25" customHeight="1">
      <c r="A791" s="138" t="str">
        <f>'пр.4 вед.стр.'!A728</f>
        <v>Субсидии бюджетным учреждениям</v>
      </c>
      <c r="B791" s="139" t="s">
        <v>68</v>
      </c>
      <c r="C791" s="139" t="s">
        <v>68</v>
      </c>
      <c r="D791" s="184" t="str">
        <f>'пр.4 вед.стр.'!E728</f>
        <v>7Л 0 01 73210 </v>
      </c>
      <c r="E791" s="169" t="str">
        <f>'пр.4 вед.стр.'!F728</f>
        <v>610</v>
      </c>
      <c r="F791" s="212">
        <f>F792</f>
        <v>2736.1</v>
      </c>
      <c r="K791" s="89"/>
      <c r="L791" s="89"/>
      <c r="M791" s="89"/>
      <c r="N791" s="89"/>
      <c r="O791" s="92"/>
    </row>
    <row r="792" spans="1:15" s="30" customFormat="1" ht="19.5" customHeight="1">
      <c r="A792" s="138" t="str">
        <f>'пр.4 вед.стр.'!A729</f>
        <v>Субсидии  бюджетным учреждениям на иные цели</v>
      </c>
      <c r="B792" s="139" t="s">
        <v>68</v>
      </c>
      <c r="C792" s="139" t="s">
        <v>68</v>
      </c>
      <c r="D792" s="184" t="str">
        <f>'пр.4 вед.стр.'!E729</f>
        <v>7Л 0 01 73210 </v>
      </c>
      <c r="E792" s="169" t="str">
        <f>'пр.4 вед.стр.'!F729</f>
        <v>612</v>
      </c>
      <c r="F792" s="212">
        <f>'пр.4 вед.стр.'!G729</f>
        <v>2736.1</v>
      </c>
      <c r="K792" s="89"/>
      <c r="L792" s="89"/>
      <c r="M792" s="89"/>
      <c r="N792" s="89"/>
      <c r="O792" s="92"/>
    </row>
    <row r="793" spans="1:15" s="30" customFormat="1" ht="30.75" customHeight="1">
      <c r="A793" s="16" t="str">
        <f>'пр.4 вед.стр.'!A730</f>
        <v>Организация отдыха и оздоровления детей в лагерях дневного пребывания  за счет средств местного бюджета</v>
      </c>
      <c r="B793" s="20" t="s">
        <v>68</v>
      </c>
      <c r="C793" s="20" t="s">
        <v>68</v>
      </c>
      <c r="D793" s="183" t="str">
        <f>'пр.4 вед.стр.'!E730</f>
        <v>7Л 0 01 S3210 </v>
      </c>
      <c r="E793" s="164"/>
      <c r="F793" s="21">
        <f>F794</f>
        <v>3456.9</v>
      </c>
      <c r="K793" s="89"/>
      <c r="L793" s="89"/>
      <c r="M793" s="89"/>
      <c r="N793" s="89"/>
      <c r="O793" s="92"/>
    </row>
    <row r="794" spans="1:15" s="30" customFormat="1" ht="19.5" customHeight="1">
      <c r="A794" s="16" t="str">
        <f>'пр.4 вед.стр.'!A731</f>
        <v>Предоставление субсидий бюджетным, автономным учреждениям и иным некоммерческим организациям</v>
      </c>
      <c r="B794" s="20" t="s">
        <v>68</v>
      </c>
      <c r="C794" s="20" t="s">
        <v>68</v>
      </c>
      <c r="D794" s="183" t="str">
        <f>'пр.4 вед.стр.'!E731</f>
        <v>7Л 0 01 S3210 </v>
      </c>
      <c r="E794" s="164" t="str">
        <f>'пр.4 вед.стр.'!F731</f>
        <v>600</v>
      </c>
      <c r="F794" s="21">
        <f>F795</f>
        <v>3456.9</v>
      </c>
      <c r="K794" s="89"/>
      <c r="L794" s="89"/>
      <c r="M794" s="89"/>
      <c r="N794" s="89"/>
      <c r="O794" s="92"/>
    </row>
    <row r="795" spans="1:15" s="30" customFormat="1" ht="18" customHeight="1">
      <c r="A795" s="16" t="str">
        <f>'пр.4 вед.стр.'!A732</f>
        <v>Субсидии бюджетным учреждениям</v>
      </c>
      <c r="B795" s="20" t="s">
        <v>68</v>
      </c>
      <c r="C795" s="20" t="s">
        <v>68</v>
      </c>
      <c r="D795" s="183" t="str">
        <f>'пр.4 вед.стр.'!E732</f>
        <v>7Л 0 01 S3210 </v>
      </c>
      <c r="E795" s="164" t="str">
        <f>'пр.4 вед.стр.'!F732</f>
        <v>610</v>
      </c>
      <c r="F795" s="21">
        <f>F796</f>
        <v>3456.9</v>
      </c>
      <c r="K795" s="89"/>
      <c r="L795" s="89"/>
      <c r="M795" s="89"/>
      <c r="N795" s="89"/>
      <c r="O795" s="92"/>
    </row>
    <row r="796" spans="1:15" s="30" customFormat="1" ht="18" customHeight="1">
      <c r="A796" s="16" t="str">
        <f>'пр.4 вед.стр.'!A733</f>
        <v>Субсидии  бюджетным учреждениям на иные цели</v>
      </c>
      <c r="B796" s="20" t="s">
        <v>68</v>
      </c>
      <c r="C796" s="20" t="s">
        <v>68</v>
      </c>
      <c r="D796" s="183" t="str">
        <f>'пр.4 вед.стр.'!E733</f>
        <v>7Л 0 01 S3210 </v>
      </c>
      <c r="E796" s="164" t="str">
        <f>'пр.4 вед.стр.'!F733</f>
        <v>612</v>
      </c>
      <c r="F796" s="21">
        <f>'пр.4 вед.стр.'!G733</f>
        <v>3456.9</v>
      </c>
      <c r="K796" s="89"/>
      <c r="L796" s="89"/>
      <c r="M796" s="89"/>
      <c r="N796" s="89"/>
      <c r="O796" s="92"/>
    </row>
    <row r="797" spans="1:15" s="30" customFormat="1" ht="30" customHeight="1">
      <c r="A797" s="142" t="str">
        <f>'пр.4 вед.стр.'!A878</f>
        <v>Муниципальная программа  "Развитие молодежной политики в Сусуманском городском округе  на 2018-2020 годы"</v>
      </c>
      <c r="B797" s="143" t="s">
        <v>68</v>
      </c>
      <c r="C797" s="143" t="s">
        <v>68</v>
      </c>
      <c r="D797" s="181" t="str">
        <f>'пр.4 вед.стр.'!E878</f>
        <v>7М 0 00 00000 </v>
      </c>
      <c r="E797" s="163"/>
      <c r="F797" s="145">
        <f>F798+F803</f>
        <v>300</v>
      </c>
      <c r="K797" s="89"/>
      <c r="L797" s="89"/>
      <c r="M797" s="89"/>
      <c r="N797" s="89"/>
      <c r="O797" s="92"/>
    </row>
    <row r="798" spans="1:15" s="30" customFormat="1" ht="14.25" customHeight="1">
      <c r="A798" s="28" t="str">
        <f>'пр.4 вед.стр.'!A879</f>
        <v>Основное мероприятие "Организационная работа"</v>
      </c>
      <c r="B798" s="20" t="s">
        <v>68</v>
      </c>
      <c r="C798" s="20" t="s">
        <v>68</v>
      </c>
      <c r="D798" s="183" t="str">
        <f>'пр.4 вед.стр.'!E879</f>
        <v>7М 0 01 00000 </v>
      </c>
      <c r="E798" s="164"/>
      <c r="F798" s="21">
        <f>F799</f>
        <v>50</v>
      </c>
      <c r="K798" s="89"/>
      <c r="L798" s="89"/>
      <c r="M798" s="89"/>
      <c r="N798" s="89"/>
      <c r="O798" s="92"/>
    </row>
    <row r="799" spans="1:6" ht="16.5" customHeight="1">
      <c r="A799" s="28" t="str">
        <f>'пр.4 вед.стр.'!A880</f>
        <v>Материально- техническое и методологическое обеспечение в сфере молодежной политики</v>
      </c>
      <c r="B799" s="20" t="s">
        <v>68</v>
      </c>
      <c r="C799" s="20" t="s">
        <v>68</v>
      </c>
      <c r="D799" s="183" t="str">
        <f>'пр.4 вед.стр.'!E880</f>
        <v>7М 0 01 92530 </v>
      </c>
      <c r="E799" s="164"/>
      <c r="F799" s="21">
        <f>F800</f>
        <v>50</v>
      </c>
    </row>
    <row r="800" spans="1:15" s="30" customFormat="1" ht="15" customHeight="1">
      <c r="A800" s="28" t="str">
        <f>'пр.4 вед.стр.'!A881</f>
        <v>Закупка товаров, работ и услуг для обеспечения государственных (муниципальных) нужд</v>
      </c>
      <c r="B800" s="20" t="s">
        <v>68</v>
      </c>
      <c r="C800" s="20" t="s">
        <v>68</v>
      </c>
      <c r="D800" s="183" t="str">
        <f>'пр.4 вед.стр.'!E881</f>
        <v>7М 0 01 92530 </v>
      </c>
      <c r="E800" s="164" t="str">
        <f>'пр.4 вед.стр.'!F881</f>
        <v>200</v>
      </c>
      <c r="F800" s="21">
        <f>F801</f>
        <v>50</v>
      </c>
      <c r="K800" s="89"/>
      <c r="L800" s="89"/>
      <c r="M800" s="89"/>
      <c r="N800" s="89"/>
      <c r="O800" s="92"/>
    </row>
    <row r="801" spans="1:15" s="30" customFormat="1" ht="20.25" customHeight="1">
      <c r="A801" s="28" t="str">
        <f>'пр.4 вед.стр.'!A882</f>
        <v>Иные закупки товаров, работ и услуг для обеспечения государственных (муниципальных) нужд</v>
      </c>
      <c r="B801" s="20" t="s">
        <v>68</v>
      </c>
      <c r="C801" s="20" t="s">
        <v>68</v>
      </c>
      <c r="D801" s="183" t="str">
        <f>'пр.4 вед.стр.'!E882</f>
        <v>7М 0 01 92530 </v>
      </c>
      <c r="E801" s="164" t="str">
        <f>'пр.4 вед.стр.'!F882</f>
        <v>240</v>
      </c>
      <c r="F801" s="21">
        <f>F802</f>
        <v>50</v>
      </c>
      <c r="K801" s="89"/>
      <c r="L801" s="89"/>
      <c r="M801" s="89"/>
      <c r="N801" s="89"/>
      <c r="O801" s="92"/>
    </row>
    <row r="802" spans="1:15" s="30" customFormat="1" ht="18.75" customHeight="1">
      <c r="A802" s="28" t="str">
        <f>'пр.4 вед.стр.'!A883</f>
        <v>Прочая закупка товаров, работ и услуг </v>
      </c>
      <c r="B802" s="20" t="s">
        <v>68</v>
      </c>
      <c r="C802" s="20" t="s">
        <v>68</v>
      </c>
      <c r="D802" s="183" t="str">
        <f>'пр.4 вед.стр.'!E883</f>
        <v>7М 0 01 92530 </v>
      </c>
      <c r="E802" s="164" t="str">
        <f>'пр.4 вед.стр.'!F883</f>
        <v>244</v>
      </c>
      <c r="F802" s="21">
        <f>'пр.4 вед.стр.'!G883</f>
        <v>50</v>
      </c>
      <c r="K802" s="89"/>
      <c r="L802" s="89"/>
      <c r="M802" s="89"/>
      <c r="N802" s="89"/>
      <c r="O802" s="92"/>
    </row>
    <row r="803" spans="1:15" s="30" customFormat="1" ht="18" customHeight="1">
      <c r="A803" s="28" t="str">
        <f>'пр.4 вед.стр.'!A884</f>
        <v>Основное мероприятие "Культурно- массовая работа"</v>
      </c>
      <c r="B803" s="20" t="s">
        <v>68</v>
      </c>
      <c r="C803" s="20" t="s">
        <v>68</v>
      </c>
      <c r="D803" s="183" t="str">
        <f>'пр.4 вед.стр.'!E884</f>
        <v>7М 0 02 00000 </v>
      </c>
      <c r="E803" s="164"/>
      <c r="F803" s="21">
        <f>F804+F808+F813+F817</f>
        <v>250</v>
      </c>
      <c r="K803" s="89"/>
      <c r="L803" s="89"/>
      <c r="M803" s="89"/>
      <c r="N803" s="89"/>
      <c r="O803" s="92"/>
    </row>
    <row r="804" spans="1:15" s="30" customFormat="1" ht="15" customHeight="1">
      <c r="A804" s="28" t="str">
        <f>'пр.4 вед.стр.'!A885</f>
        <v>Мероприятия, проводимые с участием молодежи</v>
      </c>
      <c r="B804" s="20" t="s">
        <v>68</v>
      </c>
      <c r="C804" s="20" t="s">
        <v>68</v>
      </c>
      <c r="D804" s="183" t="str">
        <f>'пр.4 вед.стр.'!E885</f>
        <v>7М 0 02 92600 </v>
      </c>
      <c r="E804" s="164"/>
      <c r="F804" s="21">
        <f>F805</f>
        <v>95</v>
      </c>
      <c r="K804" s="89"/>
      <c r="L804" s="89"/>
      <c r="M804" s="89"/>
      <c r="N804" s="89"/>
      <c r="O804" s="92"/>
    </row>
    <row r="805" spans="1:15" s="30" customFormat="1" ht="15.75" customHeight="1">
      <c r="A805" s="28" t="str">
        <f>'пр.4 вед.стр.'!A886</f>
        <v>Закупка товаров, работ и услуг для обеспечения государственных (муниципальных) нужд</v>
      </c>
      <c r="B805" s="20" t="s">
        <v>68</v>
      </c>
      <c r="C805" s="20" t="s">
        <v>68</v>
      </c>
      <c r="D805" s="183" t="str">
        <f>'пр.4 вед.стр.'!E886</f>
        <v>7М 0 02 92600 </v>
      </c>
      <c r="E805" s="164" t="str">
        <f>'пр.4 вед.стр.'!F886</f>
        <v>200</v>
      </c>
      <c r="F805" s="21">
        <f>F806</f>
        <v>95</v>
      </c>
      <c r="K805" s="89"/>
      <c r="L805" s="89"/>
      <c r="M805" s="89"/>
      <c r="N805" s="89"/>
      <c r="O805" s="92"/>
    </row>
    <row r="806" spans="1:15" s="30" customFormat="1" ht="18" customHeight="1">
      <c r="A806" s="28" t="str">
        <f>'пр.4 вед.стр.'!A887</f>
        <v>Иные закупки товаров, работ и услуг для обеспечения государственных (муниципальных) нужд</v>
      </c>
      <c r="B806" s="20" t="s">
        <v>68</v>
      </c>
      <c r="C806" s="20" t="s">
        <v>68</v>
      </c>
      <c r="D806" s="183" t="str">
        <f>'пр.4 вед.стр.'!E887</f>
        <v>7М 0 02 92600 </v>
      </c>
      <c r="E806" s="164" t="str">
        <f>'пр.4 вед.стр.'!F887</f>
        <v>240</v>
      </c>
      <c r="F806" s="21">
        <f>F807</f>
        <v>95</v>
      </c>
      <c r="K806" s="89"/>
      <c r="L806" s="89"/>
      <c r="M806" s="89"/>
      <c r="N806" s="89"/>
      <c r="O806" s="92"/>
    </row>
    <row r="807" spans="1:15" s="30" customFormat="1" ht="16.5" customHeight="1">
      <c r="A807" s="28" t="str">
        <f>'пр.4 вед.стр.'!A888</f>
        <v>Прочая закупка товаров, работ и услуг </v>
      </c>
      <c r="B807" s="20" t="s">
        <v>68</v>
      </c>
      <c r="C807" s="20" t="s">
        <v>68</v>
      </c>
      <c r="D807" s="183" t="str">
        <f>'пр.4 вед.стр.'!E888</f>
        <v>7М 0 02 92600 </v>
      </c>
      <c r="E807" s="164" t="str">
        <f>'пр.4 вед.стр.'!F888</f>
        <v>244</v>
      </c>
      <c r="F807" s="21">
        <f>'пр.4 вед.стр.'!G888</f>
        <v>95</v>
      </c>
      <c r="K807" s="89"/>
      <c r="L807" s="89"/>
      <c r="M807" s="89"/>
      <c r="N807" s="89"/>
      <c r="O807" s="92"/>
    </row>
    <row r="808" spans="1:15" s="30" customFormat="1" ht="15.75" customHeight="1">
      <c r="A808" s="28" t="str">
        <f>'пр.4 вед.стр.'!A889</f>
        <v>Участие в областных и районных мероприятиях, семинарах, сборах, конкурсах</v>
      </c>
      <c r="B808" s="20" t="s">
        <v>68</v>
      </c>
      <c r="C808" s="20" t="s">
        <v>68</v>
      </c>
      <c r="D808" s="183" t="str">
        <f>'пр.4 вед.стр.'!E889</f>
        <v>7М 0 02 92700 </v>
      </c>
      <c r="E808" s="164"/>
      <c r="F808" s="21">
        <f>F809</f>
        <v>100</v>
      </c>
      <c r="K808" s="89"/>
      <c r="L808" s="89"/>
      <c r="M808" s="89"/>
      <c r="N808" s="89"/>
      <c r="O808" s="92"/>
    </row>
    <row r="809" spans="1:15" s="30" customFormat="1" ht="43.5" customHeight="1">
      <c r="A809" s="28" t="str">
        <f>'пр.4 вед.стр.'!A890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9" s="20" t="s">
        <v>68</v>
      </c>
      <c r="C809" s="20" t="s">
        <v>68</v>
      </c>
      <c r="D809" s="183" t="str">
        <f>'пр.4 вед.стр.'!E890</f>
        <v>7М 0 02 92700 </v>
      </c>
      <c r="E809" s="164" t="str">
        <f>'пр.4 вед.стр.'!F890</f>
        <v>100</v>
      </c>
      <c r="F809" s="21">
        <f>F810</f>
        <v>100</v>
      </c>
      <c r="K809" s="89"/>
      <c r="L809" s="89"/>
      <c r="M809" s="89"/>
      <c r="N809" s="89"/>
      <c r="O809" s="92"/>
    </row>
    <row r="810" spans="1:15" s="30" customFormat="1" ht="17.25" customHeight="1">
      <c r="A810" s="28" t="str">
        <f>'пр.4 вед.стр.'!A891</f>
        <v>Расходы на выплаты персоналу казенных учреждений</v>
      </c>
      <c r="B810" s="20" t="s">
        <v>68</v>
      </c>
      <c r="C810" s="20" t="s">
        <v>68</v>
      </c>
      <c r="D810" s="183" t="str">
        <f>'пр.4 вед.стр.'!E891</f>
        <v>7М 0 02 92700 </v>
      </c>
      <c r="E810" s="164" t="str">
        <f>'пр.4 вед.стр.'!F891</f>
        <v>110</v>
      </c>
      <c r="F810" s="21">
        <f>F811+F812</f>
        <v>100</v>
      </c>
      <c r="K810" s="89"/>
      <c r="L810" s="89"/>
      <c r="M810" s="89"/>
      <c r="N810" s="89"/>
      <c r="O810" s="92"/>
    </row>
    <row r="811" spans="1:15" s="30" customFormat="1" ht="14.25" customHeight="1">
      <c r="A811" s="28" t="str">
        <f>'пр.4 вед.стр.'!A892</f>
        <v>Иные выплаты персоналу учреждений, за исключением фонда оплаты труда</v>
      </c>
      <c r="B811" s="20" t="s">
        <v>68</v>
      </c>
      <c r="C811" s="20" t="s">
        <v>68</v>
      </c>
      <c r="D811" s="183" t="str">
        <f>'пр.4 вед.стр.'!E892</f>
        <v>7М 0 02 92700 </v>
      </c>
      <c r="E811" s="164" t="str">
        <f>'пр.4 вед.стр.'!F892</f>
        <v>112</v>
      </c>
      <c r="F811" s="21">
        <f>'пр.4 вед.стр.'!G892</f>
        <v>40</v>
      </c>
      <c r="K811" s="89"/>
      <c r="L811" s="89"/>
      <c r="M811" s="89"/>
      <c r="N811" s="89"/>
      <c r="O811" s="92"/>
    </row>
    <row r="812" spans="1:15" s="30" customFormat="1" ht="30" customHeight="1">
      <c r="A812" s="28" t="str">
        <f>'пр.4 вед.стр.'!A893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812" s="20" t="s">
        <v>68</v>
      </c>
      <c r="C812" s="20" t="s">
        <v>68</v>
      </c>
      <c r="D812" s="183" t="str">
        <f>'пр.4 вед.стр.'!E893</f>
        <v>7М 0 02 92700 </v>
      </c>
      <c r="E812" s="164" t="str">
        <f>'пр.4 вед.стр.'!F893</f>
        <v>113</v>
      </c>
      <c r="F812" s="21">
        <f>'пр.4 вед.стр.'!G893</f>
        <v>60</v>
      </c>
      <c r="K812" s="89"/>
      <c r="L812" s="89"/>
      <c r="M812" s="89"/>
      <c r="N812" s="89"/>
      <c r="O812" s="92"/>
    </row>
    <row r="813" spans="1:15" s="30" customFormat="1" ht="17.25" customHeight="1">
      <c r="A813" s="28" t="str">
        <f>'пр.4 вед.стр.'!A894</f>
        <v>Работа с молодыми семьями</v>
      </c>
      <c r="B813" s="20" t="s">
        <v>68</v>
      </c>
      <c r="C813" s="20" t="s">
        <v>68</v>
      </c>
      <c r="D813" s="183" t="str">
        <f>'пр.4 вед.стр.'!E894</f>
        <v>7М 0 02 92800</v>
      </c>
      <c r="E813" s="164"/>
      <c r="F813" s="21">
        <f>F814</f>
        <v>35</v>
      </c>
      <c r="K813" s="89"/>
      <c r="L813" s="89"/>
      <c r="M813" s="89"/>
      <c r="N813" s="89"/>
      <c r="O813" s="92"/>
    </row>
    <row r="814" spans="1:15" s="30" customFormat="1" ht="17.25" customHeight="1">
      <c r="A814" s="28" t="str">
        <f>'пр.4 вед.стр.'!A895</f>
        <v>Закупка товаров, работ и услуг для обеспечения государственных (муниципальных) нужд</v>
      </c>
      <c r="B814" s="20" t="s">
        <v>68</v>
      </c>
      <c r="C814" s="20" t="s">
        <v>68</v>
      </c>
      <c r="D814" s="183" t="str">
        <f>'пр.4 вед.стр.'!E895</f>
        <v>7М 0 02 92800</v>
      </c>
      <c r="E814" s="164" t="str">
        <f>'пр.4 вед.стр.'!F895</f>
        <v>200</v>
      </c>
      <c r="F814" s="21">
        <f>F815</f>
        <v>35</v>
      </c>
      <c r="K814" s="89"/>
      <c r="L814" s="89"/>
      <c r="M814" s="89"/>
      <c r="N814" s="89"/>
      <c r="O814" s="92"/>
    </row>
    <row r="815" spans="1:15" s="30" customFormat="1" ht="22.5" customHeight="1">
      <c r="A815" s="28" t="str">
        <f>'пр.4 вед.стр.'!A896</f>
        <v>Иные закупки товаров, работ и услуг для обеспечения государственных (муниципальных) нужд</v>
      </c>
      <c r="B815" s="20" t="s">
        <v>68</v>
      </c>
      <c r="C815" s="20" t="s">
        <v>68</v>
      </c>
      <c r="D815" s="183" t="str">
        <f>'пр.4 вед.стр.'!E896</f>
        <v>7М 0 02 92800</v>
      </c>
      <c r="E815" s="164" t="str">
        <f>'пр.4 вед.стр.'!F896</f>
        <v>240</v>
      </c>
      <c r="F815" s="21">
        <f>F816</f>
        <v>35</v>
      </c>
      <c r="K815" s="89"/>
      <c r="L815" s="89"/>
      <c r="M815" s="89"/>
      <c r="N815" s="89"/>
      <c r="O815" s="92"/>
    </row>
    <row r="816" spans="1:15" s="30" customFormat="1" ht="17.25" customHeight="1">
      <c r="A816" s="28" t="str">
        <f>'пр.4 вед.стр.'!A897</f>
        <v>Прочая закупка товаров, работ и услуг </v>
      </c>
      <c r="B816" s="20" t="s">
        <v>68</v>
      </c>
      <c r="C816" s="20" t="s">
        <v>68</v>
      </c>
      <c r="D816" s="183" t="str">
        <f>'пр.4 вед.стр.'!E897</f>
        <v>7М 0 02 92800</v>
      </c>
      <c r="E816" s="164" t="str">
        <f>'пр.4 вед.стр.'!F897</f>
        <v>244</v>
      </c>
      <c r="F816" s="21">
        <f>'пр.4 вед.стр.'!G897</f>
        <v>35</v>
      </c>
      <c r="K816" s="89"/>
      <c r="L816" s="89"/>
      <c r="M816" s="89"/>
      <c r="N816" s="89"/>
      <c r="O816" s="92"/>
    </row>
    <row r="817" spans="1:15" s="30" customFormat="1" ht="17.25" customHeight="1">
      <c r="A817" s="28" t="str">
        <f>'пр.4 вед.стр.'!A898</f>
        <v>Работа по пропаганде здорового образа жизни и профилактике правонарушений</v>
      </c>
      <c r="B817" s="20" t="s">
        <v>68</v>
      </c>
      <c r="C817" s="20" t="s">
        <v>68</v>
      </c>
      <c r="D817" s="183" t="str">
        <f>'пр.4 вед.стр.'!E898</f>
        <v>7М 0 02 93000</v>
      </c>
      <c r="E817" s="164"/>
      <c r="F817" s="21">
        <f>F818</f>
        <v>20</v>
      </c>
      <c r="K817" s="89"/>
      <c r="L817" s="89"/>
      <c r="M817" s="89"/>
      <c r="N817" s="89"/>
      <c r="O817" s="92"/>
    </row>
    <row r="818" spans="1:15" s="30" customFormat="1" ht="18.75" customHeight="1">
      <c r="A818" s="28" t="str">
        <f>'пр.4 вед.стр.'!A899</f>
        <v>Закупка товаров, работ и услуг для обеспечения государственных (муниципальных) нужд</v>
      </c>
      <c r="B818" s="20" t="s">
        <v>68</v>
      </c>
      <c r="C818" s="20" t="s">
        <v>68</v>
      </c>
      <c r="D818" s="183" t="str">
        <f>'пр.4 вед.стр.'!E899</f>
        <v>7М 0 02 93000</v>
      </c>
      <c r="E818" s="164" t="str">
        <f>'пр.4 вед.стр.'!F899</f>
        <v>200</v>
      </c>
      <c r="F818" s="21">
        <f>F819</f>
        <v>20</v>
      </c>
      <c r="K818" s="89"/>
      <c r="L818" s="89"/>
      <c r="M818" s="89"/>
      <c r="N818" s="89"/>
      <c r="O818" s="92"/>
    </row>
    <row r="819" spans="1:15" s="30" customFormat="1" ht="18" customHeight="1">
      <c r="A819" s="28" t="str">
        <f>'пр.4 вед.стр.'!A900</f>
        <v>Иные закупки товаров, работ и услуг для обеспечения государственных (муниципальных) нужд</v>
      </c>
      <c r="B819" s="20" t="s">
        <v>68</v>
      </c>
      <c r="C819" s="20" t="s">
        <v>68</v>
      </c>
      <c r="D819" s="183" t="str">
        <f>'пр.4 вед.стр.'!E900</f>
        <v>7М 0 02 93000</v>
      </c>
      <c r="E819" s="164" t="str">
        <f>'пр.4 вед.стр.'!F900</f>
        <v>240</v>
      </c>
      <c r="F819" s="21">
        <f>F820</f>
        <v>20</v>
      </c>
      <c r="K819" s="89"/>
      <c r="L819" s="89"/>
      <c r="M819" s="89"/>
      <c r="N819" s="89"/>
      <c r="O819" s="92"/>
    </row>
    <row r="820" spans="1:15" s="30" customFormat="1" ht="17.25" customHeight="1">
      <c r="A820" s="28" t="str">
        <f>'пр.4 вед.стр.'!A901</f>
        <v>Прочая закупка товаров, работ и услуг </v>
      </c>
      <c r="B820" s="20" t="s">
        <v>68</v>
      </c>
      <c r="C820" s="20" t="s">
        <v>68</v>
      </c>
      <c r="D820" s="183" t="str">
        <f>'пр.4 вед.стр.'!E901</f>
        <v>7М 0 02 93000</v>
      </c>
      <c r="E820" s="164" t="str">
        <f>'пр.4 вед.стр.'!F901</f>
        <v>244</v>
      </c>
      <c r="F820" s="21">
        <f>'пр.4 вед.стр.'!G901</f>
        <v>20</v>
      </c>
      <c r="K820" s="89"/>
      <c r="L820" s="89"/>
      <c r="M820" s="89"/>
      <c r="N820" s="89"/>
      <c r="O820" s="92"/>
    </row>
    <row r="821" spans="1:15" s="30" customFormat="1" ht="27" customHeight="1">
      <c r="A821" s="142" t="str">
        <f>'пр.4 вед.стр.'!A734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21" s="143" t="s">
        <v>68</v>
      </c>
      <c r="C821" s="143" t="s">
        <v>68</v>
      </c>
      <c r="D821" s="181" t="str">
        <f>'пр.4 вед.стр.'!E734</f>
        <v>7Т 0 00 00000 </v>
      </c>
      <c r="E821" s="163"/>
      <c r="F821" s="145">
        <f>F822</f>
        <v>141.8</v>
      </c>
      <c r="K821" s="89"/>
      <c r="L821" s="89"/>
      <c r="M821" s="89"/>
      <c r="N821" s="89"/>
      <c r="O821" s="92"/>
    </row>
    <row r="822" spans="1:15" s="30" customFormat="1" ht="17.25" customHeight="1">
      <c r="A822" s="16" t="str">
        <f>'пр.4 вед.стр.'!A735</f>
        <v>Основное мероприятие "Профилактика  правонарушений среди несовершеннолетних и молодежи"</v>
      </c>
      <c r="B822" s="20" t="s">
        <v>68</v>
      </c>
      <c r="C822" s="20" t="s">
        <v>68</v>
      </c>
      <c r="D822" s="183" t="str">
        <f>'пр.4 вед.стр.'!E735</f>
        <v>7Т 0 07 00000 </v>
      </c>
      <c r="E822" s="164"/>
      <c r="F822" s="21">
        <f>F823</f>
        <v>141.8</v>
      </c>
      <c r="K822" s="89"/>
      <c r="L822" s="89"/>
      <c r="M822" s="89"/>
      <c r="N822" s="89"/>
      <c r="O822" s="92"/>
    </row>
    <row r="823" spans="1:15" s="30" customFormat="1" ht="18" customHeight="1">
      <c r="A823" s="16" t="str">
        <f>'пр.4 вед.стр.'!A736</f>
        <v>Профилактика безнадзорности, правонарушений и вредных привычек несовершеннолетних</v>
      </c>
      <c r="B823" s="20" t="s">
        <v>68</v>
      </c>
      <c r="C823" s="20" t="s">
        <v>68</v>
      </c>
      <c r="D823" s="183" t="str">
        <f>'пр.4 вед.стр.'!E736</f>
        <v>7Т 0 07 93810 </v>
      </c>
      <c r="E823" s="164"/>
      <c r="F823" s="21">
        <f>F824</f>
        <v>141.8</v>
      </c>
      <c r="K823" s="89"/>
      <c r="L823" s="89"/>
      <c r="M823" s="89"/>
      <c r="N823" s="89"/>
      <c r="O823" s="92"/>
    </row>
    <row r="824" spans="1:15" s="30" customFormat="1" ht="15" customHeight="1">
      <c r="A824" s="16" t="str">
        <f>'пр.4 вед.стр.'!A737</f>
        <v>Предоставление субсидий бюджетным, автономным учреждениям и иным некоммерческим организациям</v>
      </c>
      <c r="B824" s="20" t="s">
        <v>68</v>
      </c>
      <c r="C824" s="20" t="s">
        <v>68</v>
      </c>
      <c r="D824" s="183" t="str">
        <f>'пр.4 вед.стр.'!E737</f>
        <v>7Т 0 07 93810 </v>
      </c>
      <c r="E824" s="164" t="str">
        <f>'пр.4 вед.стр.'!F737</f>
        <v>600</v>
      </c>
      <c r="F824" s="21">
        <f>F825</f>
        <v>141.8</v>
      </c>
      <c r="K824" s="89"/>
      <c r="L824" s="89"/>
      <c r="M824" s="89"/>
      <c r="N824" s="89"/>
      <c r="O824" s="92"/>
    </row>
    <row r="825" spans="1:15" s="30" customFormat="1" ht="18" customHeight="1">
      <c r="A825" s="16" t="str">
        <f>'пр.4 вед.стр.'!A738</f>
        <v>Субсидии бюджетным учреждениям</v>
      </c>
      <c r="B825" s="20" t="s">
        <v>68</v>
      </c>
      <c r="C825" s="20" t="s">
        <v>68</v>
      </c>
      <c r="D825" s="183" t="str">
        <f>'пр.4 вед.стр.'!E738</f>
        <v>7Т 0 07 93810 </v>
      </c>
      <c r="E825" s="164" t="str">
        <f>'пр.4 вед.стр.'!F738</f>
        <v>610</v>
      </c>
      <c r="F825" s="21">
        <f>F826</f>
        <v>141.8</v>
      </c>
      <c r="K825" s="93"/>
      <c r="L825" s="93"/>
      <c r="M825" s="93"/>
      <c r="N825" s="93"/>
      <c r="O825" s="92"/>
    </row>
    <row r="826" spans="1:15" s="30" customFormat="1" ht="17.25" customHeight="1">
      <c r="A826" s="16" t="str">
        <f>'пр.4 вед.стр.'!A739</f>
        <v>Субсидии  бюджетным учреждениям на иные цели</v>
      </c>
      <c r="B826" s="20" t="s">
        <v>68</v>
      </c>
      <c r="C826" s="20" t="s">
        <v>68</v>
      </c>
      <c r="D826" s="183" t="str">
        <f>'пр.4 вед.стр.'!E739</f>
        <v>7Т 0 07 93810 </v>
      </c>
      <c r="E826" s="164" t="str">
        <f>'пр.4 вед.стр.'!F739</f>
        <v>612</v>
      </c>
      <c r="F826" s="21">
        <f>'пр.4 вед.стр.'!G739</f>
        <v>141.8</v>
      </c>
      <c r="K826" s="93"/>
      <c r="L826" s="93"/>
      <c r="M826" s="93"/>
      <c r="N826" s="93"/>
      <c r="O826" s="92"/>
    </row>
    <row r="827" spans="1:15" s="30" customFormat="1" ht="27" customHeight="1">
      <c r="A827" s="142" t="str">
        <f>'пр.4 вед.стр.'!A740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27" s="143" t="s">
        <v>68</v>
      </c>
      <c r="C827" s="143" t="s">
        <v>68</v>
      </c>
      <c r="D827" s="181" t="str">
        <f>'пр.4 вед.стр.'!E740</f>
        <v>7У 0 00 00000 </v>
      </c>
      <c r="E827" s="163"/>
      <c r="F827" s="145">
        <f>F828</f>
        <v>1044.6</v>
      </c>
      <c r="K827" s="89"/>
      <c r="L827" s="89"/>
      <c r="M827" s="89"/>
      <c r="N827" s="89"/>
      <c r="O827" s="92"/>
    </row>
    <row r="828" spans="1:15" s="30" customFormat="1" ht="44.25" customHeight="1">
      <c r="A828" s="28" t="str">
        <f>'пр.4 вед.стр.'!A741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28" s="20" t="s">
        <v>68</v>
      </c>
      <c r="C828" s="20" t="s">
        <v>68</v>
      </c>
      <c r="D828" s="183" t="str">
        <f>'пр.4 вед.стр.'!E741</f>
        <v>7У 0 01 00000 </v>
      </c>
      <c r="E828" s="164"/>
      <c r="F828" s="21">
        <f>F829</f>
        <v>1044.6</v>
      </c>
      <c r="K828" s="89"/>
      <c r="L828" s="89"/>
      <c r="M828" s="89"/>
      <c r="N828" s="89"/>
      <c r="O828" s="92"/>
    </row>
    <row r="829" spans="1:15" s="30" customFormat="1" ht="17.25" customHeight="1">
      <c r="A829" s="28" t="str">
        <f>'пр.4 вед.стр.'!A742</f>
        <v>Расходы на выплаты по оплате труда несовершеннолетних граждан</v>
      </c>
      <c r="B829" s="20" t="s">
        <v>68</v>
      </c>
      <c r="C829" s="20" t="s">
        <v>68</v>
      </c>
      <c r="D829" s="183" t="str">
        <f>'пр.4 вед.стр.'!E742</f>
        <v>7У 0 01 92300</v>
      </c>
      <c r="E829" s="164"/>
      <c r="F829" s="21">
        <f>F834+F830</f>
        <v>1044.6</v>
      </c>
      <c r="K829" s="89"/>
      <c r="L829" s="89"/>
      <c r="M829" s="89"/>
      <c r="N829" s="89"/>
      <c r="O829" s="92"/>
    </row>
    <row r="830" spans="1:15" s="30" customFormat="1" ht="42" customHeight="1">
      <c r="A830" s="28" t="str">
        <f>'пр.4 вед.стр.'!A905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0" s="42" t="s">
        <v>68</v>
      </c>
      <c r="C830" s="42" t="s">
        <v>68</v>
      </c>
      <c r="D830" s="183" t="str">
        <f>'пр.4 вед.стр.'!E905</f>
        <v>7У 0 01 92300</v>
      </c>
      <c r="E830" s="164" t="str">
        <f>'пр.4 вед.стр.'!F905</f>
        <v>100</v>
      </c>
      <c r="F830" s="21">
        <f>F831</f>
        <v>92.60000000000001</v>
      </c>
      <c r="K830" s="89"/>
      <c r="L830" s="89"/>
      <c r="M830" s="89"/>
      <c r="N830" s="89"/>
      <c r="O830" s="92"/>
    </row>
    <row r="831" spans="1:15" s="30" customFormat="1" ht="16.5" customHeight="1">
      <c r="A831" s="28" t="str">
        <f>'пр.4 вед.стр.'!A906</f>
        <v>Расходы на выплаты персоналу казенных учреждений</v>
      </c>
      <c r="B831" s="42" t="s">
        <v>68</v>
      </c>
      <c r="C831" s="42" t="s">
        <v>68</v>
      </c>
      <c r="D831" s="183" t="str">
        <f>'пр.4 вед.стр.'!E906</f>
        <v>7У 0 01 92300</v>
      </c>
      <c r="E831" s="164" t="str">
        <f>'пр.4 вед.стр.'!F906</f>
        <v>110</v>
      </c>
      <c r="F831" s="21">
        <f>F832+F833</f>
        <v>92.60000000000001</v>
      </c>
      <c r="K831" s="89"/>
      <c r="L831" s="89"/>
      <c r="M831" s="89"/>
      <c r="N831" s="89"/>
      <c r="O831" s="92"/>
    </row>
    <row r="832" spans="1:15" s="30" customFormat="1" ht="20.25" customHeight="1">
      <c r="A832" s="28" t="str">
        <f>'пр.4 вед.стр.'!A907</f>
        <v>Фонд оплаты труда учреждений </v>
      </c>
      <c r="B832" s="42" t="s">
        <v>68</v>
      </c>
      <c r="C832" s="42" t="s">
        <v>68</v>
      </c>
      <c r="D832" s="183" t="str">
        <f>'пр.4 вед.стр.'!E907</f>
        <v>7У 0 01 92300</v>
      </c>
      <c r="E832" s="164" t="str">
        <f>'пр.4 вед.стр.'!F907</f>
        <v>111</v>
      </c>
      <c r="F832" s="21">
        <f>'пр.4 вед.стр.'!G907</f>
        <v>71.10000000000001</v>
      </c>
      <c r="K832" s="89"/>
      <c r="L832" s="89"/>
      <c r="M832" s="89"/>
      <c r="N832" s="89"/>
      <c r="O832" s="92"/>
    </row>
    <row r="833" spans="1:15" s="30" customFormat="1" ht="30" customHeight="1">
      <c r="A833" s="28" t="str">
        <f>'пр.4 вед.стр.'!A908</f>
        <v>Взносы по обязательному социальному страхованию на выплаты по оплате труда работников и иные выплаты работникам учреждений</v>
      </c>
      <c r="B833" s="42" t="s">
        <v>68</v>
      </c>
      <c r="C833" s="42" t="s">
        <v>68</v>
      </c>
      <c r="D833" s="183" t="str">
        <f>'пр.4 вед.стр.'!E908</f>
        <v>7У 0 01 92300</v>
      </c>
      <c r="E833" s="164" t="str">
        <f>'пр.4 вед.стр.'!F908</f>
        <v>119</v>
      </c>
      <c r="F833" s="21">
        <f>'пр.4 вед.стр.'!G908</f>
        <v>21.5</v>
      </c>
      <c r="K833" s="89"/>
      <c r="L833" s="89"/>
      <c r="M833" s="89"/>
      <c r="N833" s="89"/>
      <c r="O833" s="92"/>
    </row>
    <row r="834" spans="1:15" s="30" customFormat="1" ht="20.25" customHeight="1">
      <c r="A834" s="16" t="str">
        <f>'пр.4 вед.стр.'!A743</f>
        <v>Предоставление субсидий бюджетным, автономным учреждениям и иным некоммерческим организациям</v>
      </c>
      <c r="B834" s="20" t="s">
        <v>68</v>
      </c>
      <c r="C834" s="20" t="s">
        <v>68</v>
      </c>
      <c r="D834" s="183" t="str">
        <f>'пр.4 вед.стр.'!E742</f>
        <v>7У 0 01 92300</v>
      </c>
      <c r="E834" s="164" t="str">
        <f>'пр.4 вед.стр.'!F743</f>
        <v>600</v>
      </c>
      <c r="F834" s="21">
        <f>F835</f>
        <v>952</v>
      </c>
      <c r="K834" s="89"/>
      <c r="L834" s="89"/>
      <c r="M834" s="89"/>
      <c r="N834" s="89"/>
      <c r="O834" s="92"/>
    </row>
    <row r="835" spans="1:15" s="30" customFormat="1" ht="21" customHeight="1">
      <c r="A835" s="16" t="str">
        <f>'пр.4 вед.стр.'!A744</f>
        <v>Субсидии бюджетным учреждениям</v>
      </c>
      <c r="B835" s="20" t="s">
        <v>68</v>
      </c>
      <c r="C835" s="20" t="s">
        <v>68</v>
      </c>
      <c r="D835" s="183" t="str">
        <f>'пр.4 вед.стр.'!E743</f>
        <v>7У 0 01 92300</v>
      </c>
      <c r="E835" s="164" t="str">
        <f>'пр.4 вед.стр.'!F744</f>
        <v>610</v>
      </c>
      <c r="F835" s="21">
        <f>F836</f>
        <v>952</v>
      </c>
      <c r="K835" s="89"/>
      <c r="L835" s="89"/>
      <c r="M835" s="89"/>
      <c r="N835" s="89"/>
      <c r="O835" s="92"/>
    </row>
    <row r="836" spans="1:15" s="30" customFormat="1" ht="17.25" customHeight="1">
      <c r="A836" s="16" t="str">
        <f>'пр.4 вед.стр.'!A745</f>
        <v>Субсидии  бюджетным учреждениям на иные цели</v>
      </c>
      <c r="B836" s="20" t="s">
        <v>68</v>
      </c>
      <c r="C836" s="20" t="s">
        <v>68</v>
      </c>
      <c r="D836" s="183" t="str">
        <f>'пр.4 вед.стр.'!E744</f>
        <v>7У 0 01 92300</v>
      </c>
      <c r="E836" s="164" t="str">
        <f>'пр.4 вед.стр.'!F745</f>
        <v>612</v>
      </c>
      <c r="F836" s="21">
        <f>'пр.4 вед.стр.'!G745</f>
        <v>952</v>
      </c>
      <c r="K836" s="89"/>
      <c r="L836" s="89"/>
      <c r="M836" s="89"/>
      <c r="N836" s="89"/>
      <c r="O836" s="92"/>
    </row>
    <row r="837" spans="1:15" s="30" customFormat="1" ht="15" customHeight="1">
      <c r="A837" s="16" t="s">
        <v>50</v>
      </c>
      <c r="B837" s="20" t="s">
        <v>68</v>
      </c>
      <c r="C837" s="20" t="s">
        <v>68</v>
      </c>
      <c r="D837" s="164" t="s">
        <v>599</v>
      </c>
      <c r="E837" s="164"/>
      <c r="F837" s="21">
        <f>F838</f>
        <v>235</v>
      </c>
      <c r="K837" s="89"/>
      <c r="L837" s="89"/>
      <c r="M837" s="89"/>
      <c r="N837" s="89"/>
      <c r="O837" s="92"/>
    </row>
    <row r="838" spans="1:15" s="30" customFormat="1" ht="17.25" customHeight="1">
      <c r="A838" s="16" t="s">
        <v>303</v>
      </c>
      <c r="B838" s="20" t="s">
        <v>68</v>
      </c>
      <c r="C838" s="20" t="s">
        <v>68</v>
      </c>
      <c r="D838" s="164" t="s">
        <v>600</v>
      </c>
      <c r="E838" s="164"/>
      <c r="F838" s="21">
        <f>F839</f>
        <v>235</v>
      </c>
      <c r="K838" s="89"/>
      <c r="L838" s="89"/>
      <c r="M838" s="89"/>
      <c r="N838" s="89"/>
      <c r="O838" s="92"/>
    </row>
    <row r="839" spans="1:15" s="30" customFormat="1" ht="18" customHeight="1">
      <c r="A839" s="29" t="s">
        <v>401</v>
      </c>
      <c r="B839" s="65" t="s">
        <v>68</v>
      </c>
      <c r="C839" s="65" t="s">
        <v>68</v>
      </c>
      <c r="D839" s="175" t="s">
        <v>600</v>
      </c>
      <c r="E839" s="175" t="s">
        <v>100</v>
      </c>
      <c r="F839" s="64">
        <f>F840</f>
        <v>235</v>
      </c>
      <c r="K839" s="89"/>
      <c r="L839" s="89"/>
      <c r="M839" s="89"/>
      <c r="N839" s="89"/>
      <c r="O839" s="92"/>
    </row>
    <row r="840" spans="1:15" s="30" customFormat="1" ht="18" customHeight="1">
      <c r="A840" s="16" t="s">
        <v>732</v>
      </c>
      <c r="B840" s="65" t="s">
        <v>68</v>
      </c>
      <c r="C840" s="65" t="s">
        <v>68</v>
      </c>
      <c r="D840" s="175" t="s">
        <v>600</v>
      </c>
      <c r="E840" s="175" t="s">
        <v>96</v>
      </c>
      <c r="F840" s="64">
        <f>F841</f>
        <v>235</v>
      </c>
      <c r="K840" s="89"/>
      <c r="L840" s="89"/>
      <c r="M840" s="89"/>
      <c r="N840" s="89"/>
      <c r="O840" s="92"/>
    </row>
    <row r="841" spans="1:15" s="30" customFormat="1" ht="18.75" customHeight="1">
      <c r="A841" s="29" t="s">
        <v>674</v>
      </c>
      <c r="B841" s="65" t="s">
        <v>68</v>
      </c>
      <c r="C841" s="65" t="s">
        <v>68</v>
      </c>
      <c r="D841" s="175" t="s">
        <v>600</v>
      </c>
      <c r="E841" s="175" t="s">
        <v>97</v>
      </c>
      <c r="F841" s="64">
        <f>'пр.4 вед.стр.'!G913</f>
        <v>235</v>
      </c>
      <c r="K841" s="89"/>
      <c r="L841" s="89"/>
      <c r="M841" s="89"/>
      <c r="N841" s="89"/>
      <c r="O841" s="92"/>
    </row>
    <row r="842" spans="1:15" s="30" customFormat="1" ht="18" customHeight="1">
      <c r="A842" s="15" t="s">
        <v>11</v>
      </c>
      <c r="B842" s="33" t="s">
        <v>68</v>
      </c>
      <c r="C842" s="33" t="s">
        <v>74</v>
      </c>
      <c r="D842" s="168"/>
      <c r="E842" s="168"/>
      <c r="F842" s="34">
        <f>F844+F866+F890+F912</f>
        <v>41471.700000000004</v>
      </c>
      <c r="K842" s="89"/>
      <c r="L842" s="89"/>
      <c r="M842" s="89"/>
      <c r="N842" s="89"/>
      <c r="O842" s="92"/>
    </row>
    <row r="843" spans="1:15" s="30" customFormat="1" ht="17.25" customHeight="1">
      <c r="A843" s="16" t="s">
        <v>549</v>
      </c>
      <c r="B843" s="20" t="s">
        <v>68</v>
      </c>
      <c r="C843" s="20" t="s">
        <v>74</v>
      </c>
      <c r="D843" s="183" t="s">
        <v>550</v>
      </c>
      <c r="E843" s="164"/>
      <c r="F843" s="21">
        <f>F844</f>
        <v>2593.7000000000003</v>
      </c>
      <c r="K843" s="89"/>
      <c r="L843" s="89"/>
      <c r="M843" s="89"/>
      <c r="N843" s="89"/>
      <c r="O843" s="92"/>
    </row>
    <row r="844" spans="1:15" s="30" customFormat="1" ht="18" customHeight="1">
      <c r="A844" s="142" t="str">
        <f>'пр.4 вед.стр.'!A748</f>
        <v>Муниципальная  программа  "Развитие образования в Сусуманском городском округе  на 2018- 2020 годы"</v>
      </c>
      <c r="B844" s="143" t="s">
        <v>68</v>
      </c>
      <c r="C844" s="143" t="s">
        <v>74</v>
      </c>
      <c r="D844" s="181" t="str">
        <f>'пр.4 вед.стр.'!E748</f>
        <v>7Р 0 00 00000 </v>
      </c>
      <c r="E844" s="163"/>
      <c r="F844" s="145">
        <f>F845+F856</f>
        <v>2593.7000000000003</v>
      </c>
      <c r="K844" s="89"/>
      <c r="L844" s="89"/>
      <c r="M844" s="89"/>
      <c r="N844" s="89"/>
      <c r="O844" s="92"/>
    </row>
    <row r="845" spans="1:15" s="30" customFormat="1" ht="17.25" customHeight="1">
      <c r="A845" s="28" t="str">
        <f>'пр.4 вед.стр.'!A749</f>
        <v>Основное мероприятие "Модернизация системы образования"</v>
      </c>
      <c r="B845" s="20" t="s">
        <v>68</v>
      </c>
      <c r="C845" s="20" t="s">
        <v>74</v>
      </c>
      <c r="D845" s="183" t="str">
        <f>'пр.4 вед.стр.'!E749</f>
        <v>7Р 0 01 00000 </v>
      </c>
      <c r="E845" s="164"/>
      <c r="F845" s="21">
        <f>F850+F846</f>
        <v>140</v>
      </c>
      <c r="K845" s="89"/>
      <c r="L845" s="89"/>
      <c r="M845" s="89"/>
      <c r="N845" s="89"/>
      <c r="O845" s="92"/>
    </row>
    <row r="846" spans="1:15" s="30" customFormat="1" ht="18" customHeight="1">
      <c r="A846" s="28" t="str">
        <f>'пр.4 вед.стр.'!A750</f>
        <v>Совершенствование содержания и технологий образования </v>
      </c>
      <c r="B846" s="20" t="s">
        <v>68</v>
      </c>
      <c r="C846" s="20" t="s">
        <v>74</v>
      </c>
      <c r="D846" s="183" t="str">
        <f>'пр.4 вед.стр.'!E750</f>
        <v>7Р 0 01 91900 </v>
      </c>
      <c r="E846" s="164"/>
      <c r="F846" s="21">
        <f>F847</f>
        <v>30</v>
      </c>
      <c r="K846" s="89"/>
      <c r="L846" s="89"/>
      <c r="M846" s="89"/>
      <c r="N846" s="89"/>
      <c r="O846" s="92"/>
    </row>
    <row r="847" spans="1:15" s="30" customFormat="1" ht="17.25" customHeight="1">
      <c r="A847" s="28" t="str">
        <f>'пр.4 вед.стр.'!A751</f>
        <v>Закупка товаров, работ и услуг для обеспечения государственных (муниципальных) нужд</v>
      </c>
      <c r="B847" s="20" t="s">
        <v>68</v>
      </c>
      <c r="C847" s="20" t="s">
        <v>74</v>
      </c>
      <c r="D847" s="183" t="str">
        <f>'пр.4 вед.стр.'!E751</f>
        <v>7Р 0 01 91900 </v>
      </c>
      <c r="E847" s="164" t="str">
        <f>'пр.4 вед.стр.'!F751</f>
        <v>200</v>
      </c>
      <c r="F847" s="21">
        <f>F848</f>
        <v>30</v>
      </c>
      <c r="K847" s="89"/>
      <c r="L847" s="89"/>
      <c r="M847" s="89"/>
      <c r="N847" s="89"/>
      <c r="O847" s="92"/>
    </row>
    <row r="848" spans="1:15" s="30" customFormat="1" ht="17.25" customHeight="1">
      <c r="A848" s="28" t="str">
        <f>'пр.4 вед.стр.'!A752</f>
        <v>Иные закупки товаров, работ и услуг для обеспечения государственных (муниципальных) нужд</v>
      </c>
      <c r="B848" s="20" t="s">
        <v>68</v>
      </c>
      <c r="C848" s="20" t="s">
        <v>74</v>
      </c>
      <c r="D848" s="183" t="str">
        <f>'пр.4 вед.стр.'!E752</f>
        <v>7Р 0 01 91900 </v>
      </c>
      <c r="E848" s="164" t="str">
        <f>'пр.4 вед.стр.'!F752</f>
        <v>240</v>
      </c>
      <c r="F848" s="21">
        <f>F849</f>
        <v>30</v>
      </c>
      <c r="K848" s="89"/>
      <c r="L848" s="89"/>
      <c r="M848" s="89"/>
      <c r="N848" s="89"/>
      <c r="O848" s="92"/>
    </row>
    <row r="849" spans="1:15" s="30" customFormat="1" ht="17.25" customHeight="1">
      <c r="A849" s="28" t="str">
        <f>'пр.4 вед.стр.'!A753</f>
        <v>Прочая закупка товаров, работ и услуг </v>
      </c>
      <c r="B849" s="20" t="s">
        <v>68</v>
      </c>
      <c r="C849" s="20" t="s">
        <v>74</v>
      </c>
      <c r="D849" s="183" t="str">
        <f>'пр.4 вед.стр.'!E753</f>
        <v>7Р 0 01 91900 </v>
      </c>
      <c r="E849" s="164" t="str">
        <f>'пр.4 вед.стр.'!F753</f>
        <v>244</v>
      </c>
      <c r="F849" s="21">
        <f>'пр.4 вед.стр.'!G753</f>
        <v>30</v>
      </c>
      <c r="K849" s="89"/>
      <c r="L849" s="89"/>
      <c r="M849" s="89"/>
      <c r="N849" s="89"/>
      <c r="O849" s="92"/>
    </row>
    <row r="850" spans="1:15" s="30" customFormat="1" ht="27.75" customHeight="1">
      <c r="A850" s="28" t="str">
        <f>'пр.4 вед.стр.'!A754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850" s="20" t="s">
        <v>68</v>
      </c>
      <c r="C850" s="20" t="s">
        <v>74</v>
      </c>
      <c r="D850" s="183" t="str">
        <f>'пр.4 вед.стр.'!E754</f>
        <v>7Р 0 01 92100 </v>
      </c>
      <c r="E850" s="164"/>
      <c r="F850" s="21">
        <f>F851+F854</f>
        <v>110</v>
      </c>
      <c r="K850" s="89"/>
      <c r="L850" s="89"/>
      <c r="M850" s="89"/>
      <c r="N850" s="89"/>
      <c r="O850" s="92"/>
    </row>
    <row r="851" spans="1:15" s="30" customFormat="1" ht="17.25" customHeight="1">
      <c r="A851" s="28" t="str">
        <f>'пр.4 вед.стр.'!A755</f>
        <v>Закупка товаров, работ и услуг для обеспечения государственных (муниципальных) нужд</v>
      </c>
      <c r="B851" s="20" t="s">
        <v>68</v>
      </c>
      <c r="C851" s="20" t="s">
        <v>74</v>
      </c>
      <c r="D851" s="183" t="str">
        <f>'пр.4 вед.стр.'!E755</f>
        <v>7Р 0 01 92100 </v>
      </c>
      <c r="E851" s="164" t="str">
        <f>'пр.4 вед.стр.'!F755</f>
        <v>200</v>
      </c>
      <c r="F851" s="21">
        <f>F852</f>
        <v>70</v>
      </c>
      <c r="K851" s="89"/>
      <c r="L851" s="89"/>
      <c r="M851" s="89"/>
      <c r="N851" s="89"/>
      <c r="O851" s="92"/>
    </row>
    <row r="852" spans="1:15" s="30" customFormat="1" ht="17.25" customHeight="1">
      <c r="A852" s="28" t="str">
        <f>'пр.4 вед.стр.'!A756</f>
        <v>Иные закупки товаров, работ и услуг для обеспечения государственных (муниципальных) нужд</v>
      </c>
      <c r="B852" s="20" t="s">
        <v>68</v>
      </c>
      <c r="C852" s="20" t="s">
        <v>74</v>
      </c>
      <c r="D852" s="183" t="str">
        <f>'пр.4 вед.стр.'!E756</f>
        <v>7Р 0 01 92100 </v>
      </c>
      <c r="E852" s="164" t="str">
        <f>'пр.4 вед.стр.'!F756</f>
        <v>240</v>
      </c>
      <c r="F852" s="21">
        <f>F853</f>
        <v>70</v>
      </c>
      <c r="K852" s="89"/>
      <c r="L852" s="89"/>
      <c r="M852" s="89"/>
      <c r="N852" s="89"/>
      <c r="O852" s="92"/>
    </row>
    <row r="853" spans="1:15" s="30" customFormat="1" ht="17.25" customHeight="1">
      <c r="A853" s="28" t="str">
        <f>'пр.4 вед.стр.'!A757</f>
        <v>Прочая закупка товаров, работ и услуг </v>
      </c>
      <c r="B853" s="20" t="s">
        <v>68</v>
      </c>
      <c r="C853" s="20" t="s">
        <v>74</v>
      </c>
      <c r="D853" s="183" t="str">
        <f>'пр.4 вед.стр.'!E757</f>
        <v>7Р 0 01 92100 </v>
      </c>
      <c r="E853" s="164" t="str">
        <f>'пр.4 вед.стр.'!F757</f>
        <v>244</v>
      </c>
      <c r="F853" s="21">
        <f>'пр.4 вед.стр.'!G757</f>
        <v>70</v>
      </c>
      <c r="K853" s="89"/>
      <c r="L853" s="89"/>
      <c r="M853" s="89"/>
      <c r="N853" s="89"/>
      <c r="O853" s="92"/>
    </row>
    <row r="854" spans="1:15" s="30" customFormat="1" ht="20.25" customHeight="1">
      <c r="A854" s="28" t="str">
        <f>'пр.4 вед.стр.'!A758</f>
        <v>Социальное обеспечение и иные выплаты населению</v>
      </c>
      <c r="B854" s="20" t="s">
        <v>68</v>
      </c>
      <c r="C854" s="20" t="s">
        <v>74</v>
      </c>
      <c r="D854" s="183" t="str">
        <f>'пр.4 вед.стр.'!E758</f>
        <v>7Р 0 01 92100 </v>
      </c>
      <c r="E854" s="164" t="str">
        <f>'пр.4 вед.стр.'!F758</f>
        <v>300</v>
      </c>
      <c r="F854" s="21">
        <f>F855</f>
        <v>40</v>
      </c>
      <c r="K854" s="89"/>
      <c r="L854" s="89"/>
      <c r="M854" s="89"/>
      <c r="N854" s="89"/>
      <c r="O854" s="92"/>
    </row>
    <row r="855" spans="1:15" s="30" customFormat="1" ht="17.25" customHeight="1">
      <c r="A855" s="28" t="str">
        <f>'пр.4 вед.стр.'!A759</f>
        <v>Премии и гранты</v>
      </c>
      <c r="B855" s="20" t="s">
        <v>68</v>
      </c>
      <c r="C855" s="20" t="s">
        <v>74</v>
      </c>
      <c r="D855" s="183" t="str">
        <f>'пр.4 вед.стр.'!E759</f>
        <v>7Р 0 01 92100 </v>
      </c>
      <c r="E855" s="164" t="str">
        <f>'пр.4 вед.стр.'!F759</f>
        <v>350</v>
      </c>
      <c r="F855" s="21">
        <f>'пр.4 вед.стр.'!G759</f>
        <v>40</v>
      </c>
      <c r="K855" s="89"/>
      <c r="L855" s="89"/>
      <c r="M855" s="89"/>
      <c r="N855" s="89"/>
      <c r="O855" s="92"/>
    </row>
    <row r="856" spans="1:15" s="77" customFormat="1" ht="30" customHeight="1">
      <c r="A856" s="138" t="str">
        <f>'пр.4 вед.стр.'!A199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856" s="139" t="s">
        <v>68</v>
      </c>
      <c r="C856" s="139" t="s">
        <v>74</v>
      </c>
      <c r="D856" s="169" t="str">
        <f>'пр.4 вед.стр.'!E199</f>
        <v>7Р 0 03 00000</v>
      </c>
      <c r="E856" s="169"/>
      <c r="F856" s="212">
        <f>F857</f>
        <v>2453.7000000000003</v>
      </c>
      <c r="K856" s="202"/>
      <c r="L856" s="202"/>
      <c r="M856" s="202"/>
      <c r="N856" s="202"/>
      <c r="O856" s="202"/>
    </row>
    <row r="857" spans="1:15" s="77" customFormat="1" ht="32.25" customHeight="1">
      <c r="A857" s="138" t="str">
        <f>'пр.4 вед.стр.'!A200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857" s="139" t="s">
        <v>68</v>
      </c>
      <c r="C857" s="139" t="s">
        <v>74</v>
      </c>
      <c r="D857" s="169" t="str">
        <f>'пр.4 вед.стр.'!E200</f>
        <v>7Р 0 03 74020</v>
      </c>
      <c r="E857" s="169"/>
      <c r="F857" s="212">
        <f>F858+F863</f>
        <v>2453.7000000000003</v>
      </c>
      <c r="K857" s="202"/>
      <c r="L857" s="202"/>
      <c r="M857" s="202"/>
      <c r="N857" s="202"/>
      <c r="O857" s="202"/>
    </row>
    <row r="858" spans="1:14" ht="41.25" customHeight="1">
      <c r="A858" s="138" t="str">
        <f>'пр.4 вед.стр.'!A201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58" s="139" t="s">
        <v>68</v>
      </c>
      <c r="C858" s="139" t="s">
        <v>74</v>
      </c>
      <c r="D858" s="169" t="str">
        <f>'пр.4 вед.стр.'!E201</f>
        <v>7Р 0 03 74020</v>
      </c>
      <c r="E858" s="169" t="str">
        <f>'пр.4 вед.стр.'!F201</f>
        <v>100</v>
      </c>
      <c r="F858" s="212">
        <f>F859</f>
        <v>2407.1000000000004</v>
      </c>
      <c r="K858" s="92"/>
      <c r="L858" s="92"/>
      <c r="M858" s="92"/>
      <c r="N858" s="92"/>
    </row>
    <row r="859" spans="1:14" ht="15" customHeight="1">
      <c r="A859" s="138" t="str">
        <f>'пр.4 вед.стр.'!A202</f>
        <v>Расходы на выплаты персоналу государственных (муниципальных) органов</v>
      </c>
      <c r="B859" s="139" t="s">
        <v>68</v>
      </c>
      <c r="C859" s="139" t="s">
        <v>74</v>
      </c>
      <c r="D859" s="169" t="str">
        <f>'пр.4 вед.стр.'!E202</f>
        <v>7Р 0 03 74020</v>
      </c>
      <c r="E859" s="169" t="str">
        <f>'пр.4 вед.стр.'!F202</f>
        <v>120</v>
      </c>
      <c r="F859" s="212">
        <f>F860+F862+F861</f>
        <v>2407.1000000000004</v>
      </c>
      <c r="K859" s="92"/>
      <c r="L859" s="92"/>
      <c r="M859" s="92"/>
      <c r="N859" s="92"/>
    </row>
    <row r="860" spans="1:14" ht="15" customHeight="1">
      <c r="A860" s="138" t="str">
        <f>'пр.4 вед.стр.'!A203</f>
        <v>Фонд оплаты труда государственных (муниципальных) органов </v>
      </c>
      <c r="B860" s="139" t="s">
        <v>68</v>
      </c>
      <c r="C860" s="139" t="s">
        <v>74</v>
      </c>
      <c r="D860" s="169" t="str">
        <f>'пр.4 вед.стр.'!E203</f>
        <v>7Р 0 03 74020</v>
      </c>
      <c r="E860" s="169" t="str">
        <f>'пр.4 вед.стр.'!F203</f>
        <v>121</v>
      </c>
      <c r="F860" s="212">
        <f>'пр.4 вед.стр.'!G203</f>
        <v>1725.9</v>
      </c>
      <c r="K860" s="92"/>
      <c r="L860" s="92"/>
      <c r="M860" s="92"/>
      <c r="N860" s="92"/>
    </row>
    <row r="861" spans="1:15" s="162" customFormat="1" ht="15" customHeight="1">
      <c r="A861" s="216" t="str">
        <f>'пр.4 вед.стр.'!A204</f>
        <v>Иные выплаты персоналу государственных (муниципальных) органов, за исключением фонда оплаты труда</v>
      </c>
      <c r="B861" s="208" t="s">
        <v>68</v>
      </c>
      <c r="C861" s="208" t="s">
        <v>74</v>
      </c>
      <c r="D861" s="214" t="str">
        <f>'пр.4 вед.стр.'!E204</f>
        <v>7Р 0 03 74020</v>
      </c>
      <c r="E861" s="219">
        <f>'пр.4 вед.стр.'!F204</f>
        <v>122</v>
      </c>
      <c r="F861" s="212">
        <f>'пр.4 вед.стр.'!G204</f>
        <v>160</v>
      </c>
      <c r="K861" s="243"/>
      <c r="L861" s="243"/>
      <c r="M861" s="243"/>
      <c r="N861" s="243"/>
      <c r="O861" s="242"/>
    </row>
    <row r="862" spans="1:14" ht="28.5" customHeight="1">
      <c r="A862" s="138" t="str">
        <f>'пр.4 вед.стр.'!A205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862" s="139" t="s">
        <v>68</v>
      </c>
      <c r="C862" s="139" t="s">
        <v>74</v>
      </c>
      <c r="D862" s="169" t="str">
        <f>'пр.4 вед.стр.'!E205</f>
        <v>7Р 0 03 74020</v>
      </c>
      <c r="E862" s="169" t="str">
        <f>'пр.4 вед.стр.'!F205</f>
        <v>129</v>
      </c>
      <c r="F862" s="212">
        <f>'пр.4 вед.стр.'!G205</f>
        <v>521.2</v>
      </c>
      <c r="K862" s="92"/>
      <c r="L862" s="92"/>
      <c r="M862" s="92"/>
      <c r="N862" s="92"/>
    </row>
    <row r="863" spans="1:14" ht="18" customHeight="1">
      <c r="A863" s="207" t="s">
        <v>401</v>
      </c>
      <c r="B863" s="208" t="s">
        <v>68</v>
      </c>
      <c r="C863" s="208" t="s">
        <v>74</v>
      </c>
      <c r="D863" s="214" t="str">
        <f>'пр.4 вед.стр.'!E206</f>
        <v>7Р 0 03 74020</v>
      </c>
      <c r="E863" s="214" t="s">
        <v>100</v>
      </c>
      <c r="F863" s="212">
        <f>F864</f>
        <v>46.60000000000001</v>
      </c>
      <c r="K863" s="92"/>
      <c r="L863" s="92"/>
      <c r="M863" s="92"/>
      <c r="N863" s="92"/>
    </row>
    <row r="864" spans="1:14" ht="15.75" customHeight="1">
      <c r="A864" s="207" t="s">
        <v>732</v>
      </c>
      <c r="B864" s="208" t="s">
        <v>68</v>
      </c>
      <c r="C864" s="208" t="s">
        <v>74</v>
      </c>
      <c r="D864" s="214" t="str">
        <f>'пр.4 вед.стр.'!E207</f>
        <v>7Р 0 03 74020</v>
      </c>
      <c r="E864" s="214" t="s">
        <v>96</v>
      </c>
      <c r="F864" s="212">
        <f>F865</f>
        <v>46.60000000000001</v>
      </c>
      <c r="K864" s="92"/>
      <c r="L864" s="92"/>
      <c r="M864" s="92"/>
      <c r="N864" s="92"/>
    </row>
    <row r="865" spans="1:14" ht="19.5" customHeight="1">
      <c r="A865" s="207" t="s">
        <v>674</v>
      </c>
      <c r="B865" s="208" t="s">
        <v>68</v>
      </c>
      <c r="C865" s="208" t="s">
        <v>74</v>
      </c>
      <c r="D865" s="214" t="str">
        <f>'пр.4 вед.стр.'!E208</f>
        <v>7Р 0 03 74020</v>
      </c>
      <c r="E865" s="214" t="s">
        <v>97</v>
      </c>
      <c r="F865" s="212">
        <f>'пр.4 вед.стр.'!G208</f>
        <v>46.60000000000001</v>
      </c>
      <c r="K865" s="92"/>
      <c r="L865" s="92"/>
      <c r="M865" s="92"/>
      <c r="N865" s="92"/>
    </row>
    <row r="866" spans="1:15" s="30" customFormat="1" ht="27" customHeight="1">
      <c r="A866" s="16" t="s">
        <v>316</v>
      </c>
      <c r="B866" s="20" t="s">
        <v>68</v>
      </c>
      <c r="C866" s="20" t="s">
        <v>74</v>
      </c>
      <c r="D866" s="164" t="s">
        <v>202</v>
      </c>
      <c r="E866" s="164"/>
      <c r="F866" s="21">
        <f>F867</f>
        <v>8570.2</v>
      </c>
      <c r="K866" s="89"/>
      <c r="L866" s="89"/>
      <c r="M866" s="89"/>
      <c r="N866" s="89"/>
      <c r="O866" s="92"/>
    </row>
    <row r="867" spans="1:15" s="30" customFormat="1" ht="19.5" customHeight="1">
      <c r="A867" s="16" t="s">
        <v>49</v>
      </c>
      <c r="B867" s="20" t="s">
        <v>68</v>
      </c>
      <c r="C867" s="20" t="s">
        <v>74</v>
      </c>
      <c r="D867" s="164" t="s">
        <v>208</v>
      </c>
      <c r="E867" s="164"/>
      <c r="F867" s="21">
        <f>F868+F874+F882+F886</f>
        <v>8570.2</v>
      </c>
      <c r="K867" s="89"/>
      <c r="L867" s="89"/>
      <c r="M867" s="89"/>
      <c r="N867" s="89"/>
      <c r="O867" s="92"/>
    </row>
    <row r="868" spans="1:15" s="30" customFormat="1" ht="18.75" customHeight="1">
      <c r="A868" s="16" t="s">
        <v>204</v>
      </c>
      <c r="B868" s="20" t="s">
        <v>68</v>
      </c>
      <c r="C868" s="20" t="s">
        <v>74</v>
      </c>
      <c r="D868" s="164" t="s">
        <v>209</v>
      </c>
      <c r="E868" s="164"/>
      <c r="F868" s="21">
        <f>F869</f>
        <v>8022.2</v>
      </c>
      <c r="K868" s="89"/>
      <c r="L868" s="89"/>
      <c r="M868" s="89"/>
      <c r="N868" s="89"/>
      <c r="O868" s="92"/>
    </row>
    <row r="869" spans="1:15" s="30" customFormat="1" ht="43.5" customHeight="1">
      <c r="A869" s="16" t="s">
        <v>98</v>
      </c>
      <c r="B869" s="20" t="s">
        <v>68</v>
      </c>
      <c r="C869" s="20" t="s">
        <v>74</v>
      </c>
      <c r="D869" s="164" t="s">
        <v>209</v>
      </c>
      <c r="E869" s="164" t="s">
        <v>99</v>
      </c>
      <c r="F869" s="21">
        <f>F870</f>
        <v>8022.2</v>
      </c>
      <c r="K869" s="89"/>
      <c r="L869" s="89"/>
      <c r="M869" s="89"/>
      <c r="N869" s="89"/>
      <c r="O869" s="92"/>
    </row>
    <row r="870" spans="1:15" s="30" customFormat="1" ht="17.25" customHeight="1">
      <c r="A870" s="16" t="s">
        <v>90</v>
      </c>
      <c r="B870" s="20" t="s">
        <v>68</v>
      </c>
      <c r="C870" s="20" t="s">
        <v>74</v>
      </c>
      <c r="D870" s="164" t="s">
        <v>209</v>
      </c>
      <c r="E870" s="164" t="s">
        <v>91</v>
      </c>
      <c r="F870" s="21">
        <f>F871+F872+F873</f>
        <v>8022.2</v>
      </c>
      <c r="K870" s="89"/>
      <c r="L870" s="89"/>
      <c r="M870" s="89"/>
      <c r="N870" s="89"/>
      <c r="O870" s="92"/>
    </row>
    <row r="871" spans="1:15" s="30" customFormat="1" ht="17.25" customHeight="1">
      <c r="A871" s="16" t="s">
        <v>154</v>
      </c>
      <c r="B871" s="20" t="s">
        <v>68</v>
      </c>
      <c r="C871" s="20" t="s">
        <v>74</v>
      </c>
      <c r="D871" s="164" t="s">
        <v>209</v>
      </c>
      <c r="E871" s="164" t="s">
        <v>92</v>
      </c>
      <c r="F871" s="21">
        <f>'пр.4 вед.стр.'!G765</f>
        <v>6227.2</v>
      </c>
      <c r="K871" s="89"/>
      <c r="L871" s="89"/>
      <c r="M871" s="89"/>
      <c r="N871" s="89"/>
      <c r="O871" s="92"/>
    </row>
    <row r="872" spans="1:15" s="30" customFormat="1" ht="21" customHeight="1">
      <c r="A872" s="16" t="s">
        <v>93</v>
      </c>
      <c r="B872" s="20" t="s">
        <v>68</v>
      </c>
      <c r="C872" s="20" t="s">
        <v>74</v>
      </c>
      <c r="D872" s="164" t="s">
        <v>209</v>
      </c>
      <c r="E872" s="164" t="s">
        <v>94</v>
      </c>
      <c r="F872" s="21">
        <f>'пр.4 вед.стр.'!G766</f>
        <v>132</v>
      </c>
      <c r="K872" s="89"/>
      <c r="L872" s="89"/>
      <c r="M872" s="89"/>
      <c r="N872" s="89"/>
      <c r="O872" s="92"/>
    </row>
    <row r="873" spans="1:15" s="30" customFormat="1" ht="31.5" customHeight="1">
      <c r="A873" s="16" t="s">
        <v>156</v>
      </c>
      <c r="B873" s="20" t="s">
        <v>68</v>
      </c>
      <c r="C873" s="20" t="s">
        <v>74</v>
      </c>
      <c r="D873" s="164" t="s">
        <v>209</v>
      </c>
      <c r="E873" s="164" t="s">
        <v>155</v>
      </c>
      <c r="F873" s="21">
        <f>'пр.4 вед.стр.'!G767</f>
        <v>1663</v>
      </c>
      <c r="K873" s="89"/>
      <c r="L873" s="89"/>
      <c r="M873" s="89"/>
      <c r="N873" s="89"/>
      <c r="O873" s="92"/>
    </row>
    <row r="874" spans="1:15" s="30" customFormat="1" ht="17.25" customHeight="1">
      <c r="A874" s="16" t="s">
        <v>205</v>
      </c>
      <c r="B874" s="20" t="s">
        <v>68</v>
      </c>
      <c r="C874" s="20" t="s">
        <v>74</v>
      </c>
      <c r="D874" s="164" t="s">
        <v>210</v>
      </c>
      <c r="E874" s="164"/>
      <c r="F874" s="21">
        <f>F875+F878</f>
        <v>328</v>
      </c>
      <c r="K874" s="89"/>
      <c r="L874" s="89"/>
      <c r="M874" s="89"/>
      <c r="N874" s="89"/>
      <c r="O874" s="92"/>
    </row>
    <row r="875" spans="1:15" s="30" customFormat="1" ht="19.5" customHeight="1">
      <c r="A875" s="16" t="s">
        <v>401</v>
      </c>
      <c r="B875" s="20" t="s">
        <v>68</v>
      </c>
      <c r="C875" s="20" t="s">
        <v>74</v>
      </c>
      <c r="D875" s="164" t="s">
        <v>210</v>
      </c>
      <c r="E875" s="164" t="s">
        <v>100</v>
      </c>
      <c r="F875" s="21">
        <f>F876</f>
        <v>325</v>
      </c>
      <c r="K875" s="89"/>
      <c r="L875" s="89"/>
      <c r="M875" s="89"/>
      <c r="N875" s="89"/>
      <c r="O875" s="92"/>
    </row>
    <row r="876" spans="1:15" s="30" customFormat="1" ht="17.25" customHeight="1">
      <c r="A876" s="16" t="s">
        <v>732</v>
      </c>
      <c r="B876" s="20" t="s">
        <v>68</v>
      </c>
      <c r="C876" s="20" t="s">
        <v>74</v>
      </c>
      <c r="D876" s="164" t="s">
        <v>210</v>
      </c>
      <c r="E876" s="164" t="s">
        <v>96</v>
      </c>
      <c r="F876" s="21">
        <f>F877</f>
        <v>325</v>
      </c>
      <c r="K876" s="89"/>
      <c r="L876" s="89"/>
      <c r="M876" s="89"/>
      <c r="N876" s="89"/>
      <c r="O876" s="92"/>
    </row>
    <row r="877" spans="1:15" s="30" customFormat="1" ht="19.5" customHeight="1">
      <c r="A877" s="16" t="s">
        <v>674</v>
      </c>
      <c r="B877" s="20" t="s">
        <v>68</v>
      </c>
      <c r="C877" s="20" t="s">
        <v>74</v>
      </c>
      <c r="D877" s="164" t="s">
        <v>210</v>
      </c>
      <c r="E877" s="164" t="s">
        <v>97</v>
      </c>
      <c r="F877" s="21">
        <f>'пр.4 вед.стр.'!G771</f>
        <v>325</v>
      </c>
      <c r="K877" s="89"/>
      <c r="L877" s="89"/>
      <c r="M877" s="89"/>
      <c r="N877" s="89"/>
      <c r="O877" s="92"/>
    </row>
    <row r="878" spans="1:15" s="30" customFormat="1" ht="15" customHeight="1">
      <c r="A878" s="16" t="s">
        <v>124</v>
      </c>
      <c r="B878" s="20" t="s">
        <v>68</v>
      </c>
      <c r="C878" s="20" t="s">
        <v>74</v>
      </c>
      <c r="D878" s="164" t="s">
        <v>210</v>
      </c>
      <c r="E878" s="164" t="s">
        <v>125</v>
      </c>
      <c r="F878" s="21">
        <f>F879</f>
        <v>3</v>
      </c>
      <c r="K878" s="89"/>
      <c r="L878" s="89"/>
      <c r="M878" s="89"/>
      <c r="N878" s="89"/>
      <c r="O878" s="92"/>
    </row>
    <row r="879" spans="1:15" s="30" customFormat="1" ht="17.25" customHeight="1">
      <c r="A879" s="16" t="s">
        <v>127</v>
      </c>
      <c r="B879" s="20" t="s">
        <v>68</v>
      </c>
      <c r="C879" s="20" t="s">
        <v>74</v>
      </c>
      <c r="D879" s="164" t="s">
        <v>210</v>
      </c>
      <c r="E879" s="164" t="s">
        <v>128</v>
      </c>
      <c r="F879" s="21">
        <f>F880+F881</f>
        <v>3</v>
      </c>
      <c r="K879" s="89"/>
      <c r="L879" s="89"/>
      <c r="M879" s="89"/>
      <c r="N879" s="89"/>
      <c r="O879" s="92"/>
    </row>
    <row r="880" spans="1:15" s="30" customFormat="1" ht="17.25" customHeight="1">
      <c r="A880" s="16" t="s">
        <v>129</v>
      </c>
      <c r="B880" s="20" t="s">
        <v>68</v>
      </c>
      <c r="C880" s="20" t="s">
        <v>74</v>
      </c>
      <c r="D880" s="164" t="s">
        <v>210</v>
      </c>
      <c r="E880" s="164" t="s">
        <v>130</v>
      </c>
      <c r="F880" s="21">
        <f>'пр.4 вед.стр.'!G774</f>
        <v>1</v>
      </c>
      <c r="K880" s="89"/>
      <c r="L880" s="89"/>
      <c r="M880" s="89"/>
      <c r="N880" s="89"/>
      <c r="O880" s="92"/>
    </row>
    <row r="881" spans="1:15" s="30" customFormat="1" ht="17.25" customHeight="1">
      <c r="A881" s="16" t="s">
        <v>157</v>
      </c>
      <c r="B881" s="20" t="s">
        <v>68</v>
      </c>
      <c r="C881" s="20" t="s">
        <v>74</v>
      </c>
      <c r="D881" s="164" t="s">
        <v>210</v>
      </c>
      <c r="E881" s="164" t="s">
        <v>131</v>
      </c>
      <c r="F881" s="21">
        <f>'пр.4 вед.стр.'!G775</f>
        <v>2</v>
      </c>
      <c r="K881" s="89"/>
      <c r="L881" s="89"/>
      <c r="M881" s="89"/>
      <c r="N881" s="89"/>
      <c r="O881" s="92"/>
    </row>
    <row r="882" spans="1:15" s="30" customFormat="1" ht="44.25" customHeight="1">
      <c r="A882" s="16" t="s">
        <v>235</v>
      </c>
      <c r="B882" s="20" t="s">
        <v>68</v>
      </c>
      <c r="C882" s="20" t="s">
        <v>74</v>
      </c>
      <c r="D882" s="164" t="s">
        <v>532</v>
      </c>
      <c r="E882" s="164"/>
      <c r="F882" s="21">
        <f>F883</f>
        <v>200</v>
      </c>
      <c r="K882" s="89"/>
      <c r="L882" s="89"/>
      <c r="M882" s="89"/>
      <c r="N882" s="89"/>
      <c r="O882" s="92"/>
    </row>
    <row r="883" spans="1:15" s="30" customFormat="1" ht="42.75" customHeight="1">
      <c r="A883" s="16" t="s">
        <v>98</v>
      </c>
      <c r="B883" s="20" t="s">
        <v>68</v>
      </c>
      <c r="C883" s="20" t="s">
        <v>74</v>
      </c>
      <c r="D883" s="164" t="s">
        <v>532</v>
      </c>
      <c r="E883" s="164" t="s">
        <v>99</v>
      </c>
      <c r="F883" s="151">
        <f>F884</f>
        <v>200</v>
      </c>
      <c r="K883" s="89"/>
      <c r="L883" s="89"/>
      <c r="M883" s="89"/>
      <c r="N883" s="89"/>
      <c r="O883" s="92"/>
    </row>
    <row r="884" spans="1:15" s="30" customFormat="1" ht="17.25" customHeight="1">
      <c r="A884" s="16" t="s">
        <v>90</v>
      </c>
      <c r="B884" s="20" t="s">
        <v>68</v>
      </c>
      <c r="C884" s="20" t="s">
        <v>74</v>
      </c>
      <c r="D884" s="164" t="s">
        <v>532</v>
      </c>
      <c r="E884" s="164" t="s">
        <v>91</v>
      </c>
      <c r="F884" s="21">
        <f>F885</f>
        <v>200</v>
      </c>
      <c r="K884" s="89"/>
      <c r="L884" s="89"/>
      <c r="M884" s="89"/>
      <c r="N884" s="89"/>
      <c r="O884" s="92"/>
    </row>
    <row r="885" spans="1:15" s="30" customFormat="1" ht="19.5" customHeight="1">
      <c r="A885" s="16" t="s">
        <v>93</v>
      </c>
      <c r="B885" s="20" t="s">
        <v>68</v>
      </c>
      <c r="C885" s="20" t="s">
        <v>74</v>
      </c>
      <c r="D885" s="164" t="s">
        <v>532</v>
      </c>
      <c r="E885" s="164" t="s">
        <v>94</v>
      </c>
      <c r="F885" s="21">
        <f>'пр.4 вед.стр.'!G779</f>
        <v>200</v>
      </c>
      <c r="K885" s="89"/>
      <c r="L885" s="89"/>
      <c r="M885" s="89"/>
      <c r="N885" s="89"/>
      <c r="O885" s="92"/>
    </row>
    <row r="886" spans="1:15" s="30" customFormat="1" ht="17.25" customHeight="1">
      <c r="A886" s="16" t="s">
        <v>203</v>
      </c>
      <c r="B886" s="20" t="s">
        <v>68</v>
      </c>
      <c r="C886" s="20" t="s">
        <v>74</v>
      </c>
      <c r="D886" s="164" t="s">
        <v>533</v>
      </c>
      <c r="E886" s="164"/>
      <c r="F886" s="21">
        <f>F887</f>
        <v>20</v>
      </c>
      <c r="K886" s="89"/>
      <c r="L886" s="89"/>
      <c r="M886" s="89"/>
      <c r="N886" s="89"/>
      <c r="O886" s="92"/>
    </row>
    <row r="887" spans="1:15" s="30" customFormat="1" ht="44.25" customHeight="1">
      <c r="A887" s="16" t="s">
        <v>98</v>
      </c>
      <c r="B887" s="20" t="s">
        <v>68</v>
      </c>
      <c r="C887" s="20" t="s">
        <v>74</v>
      </c>
      <c r="D887" s="164" t="s">
        <v>533</v>
      </c>
      <c r="E887" s="164" t="s">
        <v>99</v>
      </c>
      <c r="F887" s="21">
        <f>F888</f>
        <v>20</v>
      </c>
      <c r="K887" s="89"/>
      <c r="L887" s="89"/>
      <c r="M887" s="89"/>
      <c r="N887" s="89"/>
      <c r="O887" s="92"/>
    </row>
    <row r="888" spans="1:15" s="30" customFormat="1" ht="18" customHeight="1">
      <c r="A888" s="16" t="s">
        <v>90</v>
      </c>
      <c r="B888" s="20" t="s">
        <v>68</v>
      </c>
      <c r="C888" s="20" t="s">
        <v>74</v>
      </c>
      <c r="D888" s="164" t="s">
        <v>533</v>
      </c>
      <c r="E888" s="164" t="s">
        <v>91</v>
      </c>
      <c r="F888" s="151">
        <f>F889</f>
        <v>20</v>
      </c>
      <c r="K888" s="89"/>
      <c r="L888" s="89"/>
      <c r="M888" s="89"/>
      <c r="N888" s="89"/>
      <c r="O888" s="92"/>
    </row>
    <row r="889" spans="1:15" s="30" customFormat="1" ht="18" customHeight="1">
      <c r="A889" s="16" t="s">
        <v>93</v>
      </c>
      <c r="B889" s="20" t="s">
        <v>68</v>
      </c>
      <c r="C889" s="20" t="s">
        <v>74</v>
      </c>
      <c r="D889" s="164" t="s">
        <v>533</v>
      </c>
      <c r="E889" s="164" t="s">
        <v>94</v>
      </c>
      <c r="F889" s="151">
        <f>'пр.4 вед.стр.'!G783</f>
        <v>20</v>
      </c>
      <c r="K889" s="89"/>
      <c r="L889" s="89"/>
      <c r="M889" s="89"/>
      <c r="N889" s="89"/>
      <c r="O889" s="92"/>
    </row>
    <row r="890" spans="1:6" ht="17.25" customHeight="1">
      <c r="A890" s="16" t="s">
        <v>590</v>
      </c>
      <c r="B890" s="20" t="s">
        <v>68</v>
      </c>
      <c r="C890" s="20" t="s">
        <v>74</v>
      </c>
      <c r="D890" s="164" t="s">
        <v>591</v>
      </c>
      <c r="E890" s="164"/>
      <c r="F890" s="21">
        <f>F891+F904+F908</f>
        <v>15891.800000000001</v>
      </c>
    </row>
    <row r="891" spans="1:15" s="30" customFormat="1" ht="17.25" customHeight="1">
      <c r="A891" s="16" t="s">
        <v>302</v>
      </c>
      <c r="B891" s="20" t="s">
        <v>68</v>
      </c>
      <c r="C891" s="20" t="s">
        <v>74</v>
      </c>
      <c r="D891" s="164" t="s">
        <v>592</v>
      </c>
      <c r="E891" s="164"/>
      <c r="F891" s="21">
        <f>F892+F897+F900</f>
        <v>15110.7</v>
      </c>
      <c r="K891" s="89"/>
      <c r="L891" s="89"/>
      <c r="M891" s="89"/>
      <c r="N891" s="89"/>
      <c r="O891" s="92"/>
    </row>
    <row r="892" spans="1:15" s="30" customFormat="1" ht="36.75" customHeight="1">
      <c r="A892" s="16" t="s">
        <v>98</v>
      </c>
      <c r="B892" s="20" t="s">
        <v>68</v>
      </c>
      <c r="C892" s="20" t="s">
        <v>74</v>
      </c>
      <c r="D892" s="164" t="s">
        <v>592</v>
      </c>
      <c r="E892" s="164" t="s">
        <v>99</v>
      </c>
      <c r="F892" s="21">
        <f>F893</f>
        <v>14474.7</v>
      </c>
      <c r="K892" s="89"/>
      <c r="L892" s="89"/>
      <c r="M892" s="89"/>
      <c r="N892" s="89"/>
      <c r="O892" s="92"/>
    </row>
    <row r="893" spans="1:15" s="30" customFormat="1" ht="17.25" customHeight="1">
      <c r="A893" s="16" t="s">
        <v>240</v>
      </c>
      <c r="B893" s="20" t="s">
        <v>68</v>
      </c>
      <c r="C893" s="20" t="s">
        <v>74</v>
      </c>
      <c r="D893" s="164" t="s">
        <v>592</v>
      </c>
      <c r="E893" s="164" t="s">
        <v>242</v>
      </c>
      <c r="F893" s="21">
        <f>F894+F895+F896</f>
        <v>14474.7</v>
      </c>
      <c r="K893" s="89"/>
      <c r="L893" s="89"/>
      <c r="M893" s="89"/>
      <c r="N893" s="89"/>
      <c r="O893" s="92"/>
    </row>
    <row r="894" spans="1:15" s="30" customFormat="1" ht="15.75" customHeight="1">
      <c r="A894" s="16" t="s">
        <v>365</v>
      </c>
      <c r="B894" s="20" t="s">
        <v>68</v>
      </c>
      <c r="C894" s="20" t="s">
        <v>74</v>
      </c>
      <c r="D894" s="164" t="s">
        <v>592</v>
      </c>
      <c r="E894" s="164" t="s">
        <v>243</v>
      </c>
      <c r="F894" s="21">
        <f>'пр.4 вед.стр.'!G788</f>
        <v>11218.1</v>
      </c>
      <c r="K894" s="89"/>
      <c r="L894" s="89"/>
      <c r="M894" s="89"/>
      <c r="N894" s="89"/>
      <c r="O894" s="92"/>
    </row>
    <row r="895" spans="1:15" s="30" customFormat="1" ht="17.25" customHeight="1">
      <c r="A895" s="16" t="s">
        <v>325</v>
      </c>
      <c r="B895" s="20" t="s">
        <v>68</v>
      </c>
      <c r="C895" s="20" t="s">
        <v>74</v>
      </c>
      <c r="D895" s="164" t="s">
        <v>592</v>
      </c>
      <c r="E895" s="164" t="s">
        <v>241</v>
      </c>
      <c r="F895" s="21">
        <f>'пр.4 вед.стр.'!G789</f>
        <v>8.6</v>
      </c>
      <c r="K895" s="89"/>
      <c r="L895" s="89"/>
      <c r="M895" s="89"/>
      <c r="N895" s="89"/>
      <c r="O895" s="92"/>
    </row>
    <row r="896" spans="1:15" s="30" customFormat="1" ht="27" customHeight="1">
      <c r="A896" s="16" t="s">
        <v>328</v>
      </c>
      <c r="B896" s="20" t="s">
        <v>68</v>
      </c>
      <c r="C896" s="20" t="s">
        <v>74</v>
      </c>
      <c r="D896" s="164" t="s">
        <v>592</v>
      </c>
      <c r="E896" s="164" t="s">
        <v>244</v>
      </c>
      <c r="F896" s="21">
        <f>'пр.4 вед.стр.'!G790</f>
        <v>3248</v>
      </c>
      <c r="K896" s="89"/>
      <c r="L896" s="89"/>
      <c r="M896" s="89"/>
      <c r="N896" s="89"/>
      <c r="O896" s="92"/>
    </row>
    <row r="897" spans="1:15" s="30" customFormat="1" ht="17.25" customHeight="1">
      <c r="A897" s="16" t="s">
        <v>401</v>
      </c>
      <c r="B897" s="20" t="s">
        <v>68</v>
      </c>
      <c r="C897" s="20" t="s">
        <v>74</v>
      </c>
      <c r="D897" s="164" t="s">
        <v>592</v>
      </c>
      <c r="E897" s="164" t="s">
        <v>100</v>
      </c>
      <c r="F897" s="21">
        <f>F898</f>
        <v>631</v>
      </c>
      <c r="K897" s="89"/>
      <c r="L897" s="89"/>
      <c r="M897" s="89"/>
      <c r="N897" s="89"/>
      <c r="O897" s="92"/>
    </row>
    <row r="898" spans="1:15" s="30" customFormat="1" ht="17.25" customHeight="1">
      <c r="A898" s="16" t="s">
        <v>732</v>
      </c>
      <c r="B898" s="20" t="s">
        <v>68</v>
      </c>
      <c r="C898" s="20" t="s">
        <v>74</v>
      </c>
      <c r="D898" s="164" t="s">
        <v>592</v>
      </c>
      <c r="E898" s="164" t="s">
        <v>96</v>
      </c>
      <c r="F898" s="21">
        <f>F899</f>
        <v>631</v>
      </c>
      <c r="K898" s="89"/>
      <c r="L898" s="89"/>
      <c r="M898" s="89"/>
      <c r="N898" s="89"/>
      <c r="O898" s="92"/>
    </row>
    <row r="899" spans="1:15" s="30" customFormat="1" ht="17.25" customHeight="1">
      <c r="A899" s="16" t="s">
        <v>674</v>
      </c>
      <c r="B899" s="20" t="s">
        <v>68</v>
      </c>
      <c r="C899" s="20" t="s">
        <v>74</v>
      </c>
      <c r="D899" s="164" t="s">
        <v>592</v>
      </c>
      <c r="E899" s="164" t="s">
        <v>97</v>
      </c>
      <c r="F899" s="21">
        <f>'пр.4 вед.стр.'!G793</f>
        <v>631</v>
      </c>
      <c r="K899" s="89"/>
      <c r="L899" s="89"/>
      <c r="M899" s="89"/>
      <c r="N899" s="89"/>
      <c r="O899" s="92"/>
    </row>
    <row r="900" spans="1:15" s="30" customFormat="1" ht="18.75" customHeight="1">
      <c r="A900" s="16" t="s">
        <v>124</v>
      </c>
      <c r="B900" s="20" t="s">
        <v>68</v>
      </c>
      <c r="C900" s="20" t="s">
        <v>74</v>
      </c>
      <c r="D900" s="164" t="s">
        <v>592</v>
      </c>
      <c r="E900" s="164" t="s">
        <v>125</v>
      </c>
      <c r="F900" s="21">
        <f>F901</f>
        <v>5</v>
      </c>
      <c r="K900" s="89"/>
      <c r="L900" s="89"/>
      <c r="M900" s="89"/>
      <c r="N900" s="89"/>
      <c r="O900" s="92"/>
    </row>
    <row r="901" spans="1:15" s="30" customFormat="1" ht="17.25" customHeight="1">
      <c r="A901" s="16" t="s">
        <v>127</v>
      </c>
      <c r="B901" s="20" t="s">
        <v>68</v>
      </c>
      <c r="C901" s="20" t="s">
        <v>74</v>
      </c>
      <c r="D901" s="164" t="s">
        <v>592</v>
      </c>
      <c r="E901" s="164" t="s">
        <v>128</v>
      </c>
      <c r="F901" s="21">
        <f>F902+F903</f>
        <v>5</v>
      </c>
      <c r="K901" s="89"/>
      <c r="L901" s="89"/>
      <c r="M901" s="89"/>
      <c r="N901" s="89"/>
      <c r="O901" s="92"/>
    </row>
    <row r="902" spans="1:15" s="30" customFormat="1" ht="17.25" customHeight="1">
      <c r="A902" s="16" t="s">
        <v>129</v>
      </c>
      <c r="B902" s="20" t="s">
        <v>68</v>
      </c>
      <c r="C902" s="20" t="s">
        <v>74</v>
      </c>
      <c r="D902" s="164" t="s">
        <v>592</v>
      </c>
      <c r="E902" s="164" t="s">
        <v>130</v>
      </c>
      <c r="F902" s="21">
        <f>'пр.4 вед.стр.'!G796</f>
        <v>4</v>
      </c>
      <c r="K902" s="89"/>
      <c r="L902" s="89"/>
      <c r="M902" s="89"/>
      <c r="N902" s="89"/>
      <c r="O902" s="92"/>
    </row>
    <row r="903" spans="1:15" s="30" customFormat="1" ht="17.25" customHeight="1">
      <c r="A903" s="16" t="s">
        <v>157</v>
      </c>
      <c r="B903" s="20" t="s">
        <v>68</v>
      </c>
      <c r="C903" s="20" t="s">
        <v>74</v>
      </c>
      <c r="D903" s="164" t="s">
        <v>592</v>
      </c>
      <c r="E903" s="164" t="s">
        <v>131</v>
      </c>
      <c r="F903" s="21">
        <f>'пр.4 вед.стр.'!G797</f>
        <v>1</v>
      </c>
      <c r="K903" s="89"/>
      <c r="L903" s="89"/>
      <c r="M903" s="89"/>
      <c r="N903" s="89"/>
      <c r="O903" s="92"/>
    </row>
    <row r="904" spans="1:15" s="30" customFormat="1" ht="42" customHeight="1">
      <c r="A904" s="16" t="s">
        <v>235</v>
      </c>
      <c r="B904" s="20" t="s">
        <v>68</v>
      </c>
      <c r="C904" s="20" t="s">
        <v>74</v>
      </c>
      <c r="D904" s="164" t="s">
        <v>593</v>
      </c>
      <c r="E904" s="164"/>
      <c r="F904" s="21">
        <f>F905</f>
        <v>500</v>
      </c>
      <c r="K904" s="89"/>
      <c r="L904" s="89"/>
      <c r="M904" s="89"/>
      <c r="N904" s="89"/>
      <c r="O904" s="92"/>
    </row>
    <row r="905" spans="1:15" s="30" customFormat="1" ht="42.75" customHeight="1">
      <c r="A905" s="16" t="s">
        <v>98</v>
      </c>
      <c r="B905" s="20" t="s">
        <v>68</v>
      </c>
      <c r="C905" s="20" t="s">
        <v>74</v>
      </c>
      <c r="D905" s="164" t="s">
        <v>593</v>
      </c>
      <c r="E905" s="164" t="s">
        <v>99</v>
      </c>
      <c r="F905" s="151">
        <f>F906</f>
        <v>500</v>
      </c>
      <c r="K905" s="89"/>
      <c r="L905" s="89"/>
      <c r="M905" s="89"/>
      <c r="N905" s="89"/>
      <c r="O905" s="92"/>
    </row>
    <row r="906" spans="1:15" s="30" customFormat="1" ht="17.25" customHeight="1">
      <c r="A906" s="16" t="s">
        <v>240</v>
      </c>
      <c r="B906" s="20" t="s">
        <v>68</v>
      </c>
      <c r="C906" s="20" t="s">
        <v>74</v>
      </c>
      <c r="D906" s="164" t="s">
        <v>593</v>
      </c>
      <c r="E906" s="164" t="s">
        <v>242</v>
      </c>
      <c r="F906" s="21">
        <f>F907</f>
        <v>500</v>
      </c>
      <c r="K906" s="89"/>
      <c r="L906" s="89"/>
      <c r="M906" s="89"/>
      <c r="N906" s="89"/>
      <c r="O906" s="92"/>
    </row>
    <row r="907" spans="1:15" s="30" customFormat="1" ht="17.25" customHeight="1">
      <c r="A907" s="16" t="s">
        <v>325</v>
      </c>
      <c r="B907" s="20" t="s">
        <v>68</v>
      </c>
      <c r="C907" s="20" t="s">
        <v>74</v>
      </c>
      <c r="D907" s="164" t="s">
        <v>593</v>
      </c>
      <c r="E907" s="164" t="s">
        <v>241</v>
      </c>
      <c r="F907" s="151">
        <f>'пр.4 вед.стр.'!G801</f>
        <v>500</v>
      </c>
      <c r="K907" s="89"/>
      <c r="L907" s="89"/>
      <c r="M907" s="89"/>
      <c r="N907" s="89"/>
      <c r="O907" s="92"/>
    </row>
    <row r="908" spans="1:15" s="30" customFormat="1" ht="17.25" customHeight="1">
      <c r="A908" s="16" t="s">
        <v>203</v>
      </c>
      <c r="B908" s="20" t="s">
        <v>68</v>
      </c>
      <c r="C908" s="20" t="s">
        <v>74</v>
      </c>
      <c r="D908" s="164" t="s">
        <v>594</v>
      </c>
      <c r="E908" s="164"/>
      <c r="F908" s="21">
        <f>F909</f>
        <v>281.1</v>
      </c>
      <c r="K908" s="89"/>
      <c r="L908" s="89"/>
      <c r="M908" s="89"/>
      <c r="N908" s="89"/>
      <c r="O908" s="92"/>
    </row>
    <row r="909" spans="1:15" s="30" customFormat="1" ht="41.25" customHeight="1">
      <c r="A909" s="16" t="s">
        <v>98</v>
      </c>
      <c r="B909" s="20" t="s">
        <v>68</v>
      </c>
      <c r="C909" s="20" t="s">
        <v>74</v>
      </c>
      <c r="D909" s="164" t="s">
        <v>594</v>
      </c>
      <c r="E909" s="164" t="s">
        <v>99</v>
      </c>
      <c r="F909" s="21">
        <f>F910</f>
        <v>281.1</v>
      </c>
      <c r="K909" s="89"/>
      <c r="L909" s="89"/>
      <c r="M909" s="89"/>
      <c r="N909" s="89"/>
      <c r="O909" s="92"/>
    </row>
    <row r="910" spans="1:15" s="30" customFormat="1" ht="17.25" customHeight="1">
      <c r="A910" s="16" t="s">
        <v>240</v>
      </c>
      <c r="B910" s="20" t="s">
        <v>68</v>
      </c>
      <c r="C910" s="20" t="s">
        <v>74</v>
      </c>
      <c r="D910" s="164" t="s">
        <v>594</v>
      </c>
      <c r="E910" s="164" t="s">
        <v>242</v>
      </c>
      <c r="F910" s="21">
        <f>F911</f>
        <v>281.1</v>
      </c>
      <c r="K910" s="89"/>
      <c r="L910" s="89"/>
      <c r="M910" s="89"/>
      <c r="N910" s="89"/>
      <c r="O910" s="92"/>
    </row>
    <row r="911" spans="1:15" s="30" customFormat="1" ht="17.25" customHeight="1">
      <c r="A911" s="16" t="s">
        <v>325</v>
      </c>
      <c r="B911" s="20" t="s">
        <v>68</v>
      </c>
      <c r="C911" s="20" t="s">
        <v>74</v>
      </c>
      <c r="D911" s="164" t="s">
        <v>594</v>
      </c>
      <c r="E911" s="164" t="s">
        <v>241</v>
      </c>
      <c r="F911" s="21">
        <f>'пр.4 вед.стр.'!G805</f>
        <v>281.1</v>
      </c>
      <c r="K911" s="89"/>
      <c r="L911" s="89"/>
      <c r="M911" s="89"/>
      <c r="N911" s="89"/>
      <c r="O911" s="92"/>
    </row>
    <row r="912" spans="1:6" ht="17.25" customHeight="1">
      <c r="A912" s="16" t="s">
        <v>595</v>
      </c>
      <c r="B912" s="20" t="s">
        <v>68</v>
      </c>
      <c r="C912" s="20" t="s">
        <v>74</v>
      </c>
      <c r="D912" s="164" t="s">
        <v>596</v>
      </c>
      <c r="E912" s="164"/>
      <c r="F912" s="21">
        <f>F913+F927</f>
        <v>14416</v>
      </c>
    </row>
    <row r="913" spans="1:15" s="30" customFormat="1" ht="17.25" customHeight="1">
      <c r="A913" s="29" t="s">
        <v>304</v>
      </c>
      <c r="B913" s="65" t="s">
        <v>68</v>
      </c>
      <c r="C913" s="65" t="s">
        <v>74</v>
      </c>
      <c r="D913" s="175" t="s">
        <v>597</v>
      </c>
      <c r="E913" s="175"/>
      <c r="F913" s="64">
        <f>F914+F919+F922</f>
        <v>14166</v>
      </c>
      <c r="K913" s="89"/>
      <c r="L913" s="89"/>
      <c r="M913" s="89"/>
      <c r="N913" s="89"/>
      <c r="O913" s="92"/>
    </row>
    <row r="914" spans="1:15" s="30" customFormat="1" ht="46.5" customHeight="1">
      <c r="A914" s="29" t="s">
        <v>98</v>
      </c>
      <c r="B914" s="65" t="s">
        <v>68</v>
      </c>
      <c r="C914" s="65" t="s">
        <v>74</v>
      </c>
      <c r="D914" s="175" t="s">
        <v>597</v>
      </c>
      <c r="E914" s="175" t="s">
        <v>99</v>
      </c>
      <c r="F914" s="64">
        <f>F915</f>
        <v>10457.2</v>
      </c>
      <c r="K914" s="89"/>
      <c r="L914" s="89"/>
      <c r="M914" s="89"/>
      <c r="N914" s="89"/>
      <c r="O914" s="92"/>
    </row>
    <row r="915" spans="1:15" s="30" customFormat="1" ht="20.25" customHeight="1">
      <c r="A915" s="29" t="s">
        <v>240</v>
      </c>
      <c r="B915" s="65" t="s">
        <v>68</v>
      </c>
      <c r="C915" s="65" t="s">
        <v>74</v>
      </c>
      <c r="D915" s="175" t="s">
        <v>597</v>
      </c>
      <c r="E915" s="175" t="s">
        <v>242</v>
      </c>
      <c r="F915" s="64">
        <f>F916+F917+F918</f>
        <v>10457.2</v>
      </c>
      <c r="K915" s="89"/>
      <c r="L915" s="89"/>
      <c r="M915" s="89"/>
      <c r="N915" s="89"/>
      <c r="O915" s="92"/>
    </row>
    <row r="916" spans="1:15" s="30" customFormat="1" ht="15.75" customHeight="1">
      <c r="A916" s="29" t="s">
        <v>365</v>
      </c>
      <c r="B916" s="65" t="s">
        <v>68</v>
      </c>
      <c r="C916" s="65" t="s">
        <v>74</v>
      </c>
      <c r="D916" s="175" t="s">
        <v>597</v>
      </c>
      <c r="E916" s="175" t="s">
        <v>243</v>
      </c>
      <c r="F916" s="64">
        <f>'пр.4 вед.стр.'!G810</f>
        <v>7800</v>
      </c>
      <c r="K916" s="89"/>
      <c r="L916" s="89"/>
      <c r="M916" s="89"/>
      <c r="N916" s="89"/>
      <c r="O916" s="92"/>
    </row>
    <row r="917" spans="1:15" s="30" customFormat="1" ht="20.25" customHeight="1">
      <c r="A917" s="29" t="s">
        <v>325</v>
      </c>
      <c r="B917" s="65" t="s">
        <v>68</v>
      </c>
      <c r="C917" s="65" t="s">
        <v>74</v>
      </c>
      <c r="D917" s="175" t="s">
        <v>597</v>
      </c>
      <c r="E917" s="175" t="s">
        <v>241</v>
      </c>
      <c r="F917" s="64">
        <f>'пр.4 вед.стр.'!G811</f>
        <v>395.2</v>
      </c>
      <c r="K917" s="89"/>
      <c r="L917" s="89"/>
      <c r="M917" s="89"/>
      <c r="N917" s="89"/>
      <c r="O917" s="92"/>
    </row>
    <row r="918" spans="1:15" s="30" customFormat="1" ht="29.25" customHeight="1">
      <c r="A918" s="29" t="s">
        <v>328</v>
      </c>
      <c r="B918" s="65" t="s">
        <v>68</v>
      </c>
      <c r="C918" s="65" t="s">
        <v>74</v>
      </c>
      <c r="D918" s="175" t="s">
        <v>597</v>
      </c>
      <c r="E918" s="175" t="s">
        <v>244</v>
      </c>
      <c r="F918" s="64">
        <f>'пр.4 вед.стр.'!G812</f>
        <v>2262</v>
      </c>
      <c r="K918" s="89"/>
      <c r="L918" s="89"/>
      <c r="M918" s="89"/>
      <c r="N918" s="89"/>
      <c r="O918" s="92"/>
    </row>
    <row r="919" spans="1:15" s="30" customFormat="1" ht="20.25" customHeight="1">
      <c r="A919" s="29" t="s">
        <v>401</v>
      </c>
      <c r="B919" s="65" t="s">
        <v>68</v>
      </c>
      <c r="C919" s="65" t="s">
        <v>74</v>
      </c>
      <c r="D919" s="175" t="s">
        <v>597</v>
      </c>
      <c r="E919" s="175" t="s">
        <v>100</v>
      </c>
      <c r="F919" s="64">
        <f>F920</f>
        <v>3358</v>
      </c>
      <c r="K919" s="89"/>
      <c r="L919" s="89"/>
      <c r="M919" s="89"/>
      <c r="N919" s="89"/>
      <c r="O919" s="92"/>
    </row>
    <row r="920" spans="1:15" s="30" customFormat="1" ht="18.75" customHeight="1">
      <c r="A920" s="16" t="s">
        <v>732</v>
      </c>
      <c r="B920" s="65" t="s">
        <v>68</v>
      </c>
      <c r="C920" s="65" t="s">
        <v>74</v>
      </c>
      <c r="D920" s="175" t="s">
        <v>597</v>
      </c>
      <c r="E920" s="175" t="s">
        <v>96</v>
      </c>
      <c r="F920" s="64">
        <f>F921</f>
        <v>3358</v>
      </c>
      <c r="K920" s="89"/>
      <c r="L920" s="89"/>
      <c r="M920" s="89"/>
      <c r="N920" s="89"/>
      <c r="O920" s="92"/>
    </row>
    <row r="921" spans="1:15" s="30" customFormat="1" ht="22.5" customHeight="1">
      <c r="A921" s="29" t="s">
        <v>674</v>
      </c>
      <c r="B921" s="65" t="s">
        <v>68</v>
      </c>
      <c r="C921" s="65" t="s">
        <v>74</v>
      </c>
      <c r="D921" s="175" t="s">
        <v>597</v>
      </c>
      <c r="E921" s="175" t="s">
        <v>97</v>
      </c>
      <c r="F921" s="64">
        <f>'пр.4 вед.стр.'!G815</f>
        <v>3358</v>
      </c>
      <c r="K921" s="89"/>
      <c r="L921" s="89"/>
      <c r="M921" s="89"/>
      <c r="N921" s="89"/>
      <c r="O921" s="92"/>
    </row>
    <row r="922" spans="1:15" s="30" customFormat="1" ht="19.5" customHeight="1">
      <c r="A922" s="29" t="s">
        <v>124</v>
      </c>
      <c r="B922" s="65" t="s">
        <v>68</v>
      </c>
      <c r="C922" s="65" t="s">
        <v>74</v>
      </c>
      <c r="D922" s="175" t="s">
        <v>597</v>
      </c>
      <c r="E922" s="175" t="s">
        <v>125</v>
      </c>
      <c r="F922" s="64">
        <f>F923</f>
        <v>350.79999999999995</v>
      </c>
      <c r="K922" s="89"/>
      <c r="L922" s="89"/>
      <c r="M922" s="89"/>
      <c r="N922" s="89"/>
      <c r="O922" s="92"/>
    </row>
    <row r="923" spans="1:15" s="30" customFormat="1" ht="17.25" customHeight="1">
      <c r="A923" s="29" t="s">
        <v>127</v>
      </c>
      <c r="B923" s="65" t="s">
        <v>68</v>
      </c>
      <c r="C923" s="65" t="s">
        <v>74</v>
      </c>
      <c r="D923" s="175" t="s">
        <v>597</v>
      </c>
      <c r="E923" s="175" t="s">
        <v>128</v>
      </c>
      <c r="F923" s="64">
        <f>F924+F925+F926</f>
        <v>350.79999999999995</v>
      </c>
      <c r="K923" s="89"/>
      <c r="L923" s="89"/>
      <c r="M923" s="89"/>
      <c r="N923" s="89"/>
      <c r="O923" s="92"/>
    </row>
    <row r="924" spans="1:15" s="30" customFormat="1" ht="17.25" customHeight="1">
      <c r="A924" s="29" t="s">
        <v>129</v>
      </c>
      <c r="B924" s="65" t="s">
        <v>68</v>
      </c>
      <c r="C924" s="65" t="s">
        <v>74</v>
      </c>
      <c r="D924" s="175" t="s">
        <v>597</v>
      </c>
      <c r="E924" s="175" t="s">
        <v>130</v>
      </c>
      <c r="F924" s="64">
        <f>'пр.4 вед.стр.'!G818</f>
        <v>253.5</v>
      </c>
      <c r="K924" s="89"/>
      <c r="L924" s="89"/>
      <c r="M924" s="89"/>
      <c r="N924" s="89"/>
      <c r="O924" s="92"/>
    </row>
    <row r="925" spans="1:15" s="30" customFormat="1" ht="16.5" customHeight="1">
      <c r="A925" s="29" t="s">
        <v>157</v>
      </c>
      <c r="B925" s="65" t="s">
        <v>68</v>
      </c>
      <c r="C925" s="65" t="s">
        <v>74</v>
      </c>
      <c r="D925" s="175" t="s">
        <v>597</v>
      </c>
      <c r="E925" s="175" t="s">
        <v>131</v>
      </c>
      <c r="F925" s="64">
        <f>'пр.4 вед.стр.'!G819</f>
        <v>23.2</v>
      </c>
      <c r="K925" s="89"/>
      <c r="L925" s="89"/>
      <c r="M925" s="89"/>
      <c r="N925" s="89"/>
      <c r="O925" s="92"/>
    </row>
    <row r="926" spans="1:15" s="30" customFormat="1" ht="19.5" customHeight="1">
      <c r="A926" s="29" t="s">
        <v>158</v>
      </c>
      <c r="B926" s="65" t="s">
        <v>68</v>
      </c>
      <c r="C926" s="65" t="s">
        <v>74</v>
      </c>
      <c r="D926" s="175" t="s">
        <v>597</v>
      </c>
      <c r="E926" s="175" t="s">
        <v>159</v>
      </c>
      <c r="F926" s="64">
        <f>'пр.4 вед.стр.'!G820</f>
        <v>74.1</v>
      </c>
      <c r="K926" s="89"/>
      <c r="L926" s="89"/>
      <c r="M926" s="89"/>
      <c r="N926" s="89"/>
      <c r="O926" s="92"/>
    </row>
    <row r="927" spans="1:15" s="30" customFormat="1" ht="42" customHeight="1">
      <c r="A927" s="29" t="s">
        <v>235</v>
      </c>
      <c r="B927" s="65" t="s">
        <v>68</v>
      </c>
      <c r="C927" s="65" t="s">
        <v>74</v>
      </c>
      <c r="D927" s="175" t="s">
        <v>598</v>
      </c>
      <c r="E927" s="175"/>
      <c r="F927" s="64">
        <f>F928</f>
        <v>250</v>
      </c>
      <c r="K927" s="89"/>
      <c r="L927" s="89"/>
      <c r="M927" s="89"/>
      <c r="N927" s="89"/>
      <c r="O927" s="92"/>
    </row>
    <row r="928" spans="1:15" s="30" customFormat="1" ht="39" customHeight="1">
      <c r="A928" s="29" t="s">
        <v>98</v>
      </c>
      <c r="B928" s="65" t="s">
        <v>68</v>
      </c>
      <c r="C928" s="65" t="s">
        <v>74</v>
      </c>
      <c r="D928" s="175" t="s">
        <v>598</v>
      </c>
      <c r="E928" s="175" t="s">
        <v>99</v>
      </c>
      <c r="F928" s="152">
        <f>F929</f>
        <v>250</v>
      </c>
      <c r="K928" s="89"/>
      <c r="L928" s="89"/>
      <c r="M928" s="89"/>
      <c r="N928" s="89"/>
      <c r="O928" s="92"/>
    </row>
    <row r="929" spans="1:15" s="30" customFormat="1" ht="17.25" customHeight="1">
      <c r="A929" s="29" t="s">
        <v>240</v>
      </c>
      <c r="B929" s="65" t="s">
        <v>68</v>
      </c>
      <c r="C929" s="65" t="s">
        <v>74</v>
      </c>
      <c r="D929" s="175" t="s">
        <v>598</v>
      </c>
      <c r="E929" s="175" t="s">
        <v>242</v>
      </c>
      <c r="F929" s="64">
        <f>F930</f>
        <v>250</v>
      </c>
      <c r="K929" s="89"/>
      <c r="L929" s="89"/>
      <c r="M929" s="89"/>
      <c r="N929" s="89"/>
      <c r="O929" s="92"/>
    </row>
    <row r="930" spans="1:15" s="30" customFormat="1" ht="17.25" customHeight="1">
      <c r="A930" s="29" t="s">
        <v>325</v>
      </c>
      <c r="B930" s="65" t="s">
        <v>68</v>
      </c>
      <c r="C930" s="65" t="s">
        <v>74</v>
      </c>
      <c r="D930" s="175" t="s">
        <v>598</v>
      </c>
      <c r="E930" s="175" t="s">
        <v>241</v>
      </c>
      <c r="F930" s="152">
        <f>'пр.4 вед.стр.'!G824</f>
        <v>250</v>
      </c>
      <c r="K930" s="89"/>
      <c r="L930" s="89"/>
      <c r="M930" s="89"/>
      <c r="N930" s="89"/>
      <c r="O930" s="92"/>
    </row>
    <row r="931" spans="1:15" s="30" customFormat="1" ht="17.25" customHeight="1">
      <c r="A931" s="15" t="s">
        <v>141</v>
      </c>
      <c r="B931" s="33" t="s">
        <v>72</v>
      </c>
      <c r="C931" s="33" t="s">
        <v>35</v>
      </c>
      <c r="D931" s="168"/>
      <c r="E931" s="168"/>
      <c r="F931" s="34">
        <f>F932+F1035</f>
        <v>47356.4</v>
      </c>
      <c r="K931" s="89"/>
      <c r="L931" s="89"/>
      <c r="M931" s="89"/>
      <c r="N931" s="89"/>
      <c r="O931" s="92"/>
    </row>
    <row r="932" spans="1:15" s="30" customFormat="1" ht="17.25" customHeight="1">
      <c r="A932" s="15" t="s">
        <v>12</v>
      </c>
      <c r="B932" s="33" t="s">
        <v>72</v>
      </c>
      <c r="C932" s="33" t="s">
        <v>65</v>
      </c>
      <c r="D932" s="168"/>
      <c r="E932" s="168"/>
      <c r="F932" s="34">
        <f>F934+F968+F990+F996+F1010+F1023</f>
        <v>33772.5</v>
      </c>
      <c r="K932" s="89"/>
      <c r="L932" s="89"/>
      <c r="M932" s="89"/>
      <c r="N932" s="89"/>
      <c r="O932" s="92"/>
    </row>
    <row r="933" spans="1:15" s="30" customFormat="1" ht="18.75" customHeight="1">
      <c r="A933" s="16" t="s">
        <v>549</v>
      </c>
      <c r="B933" s="20" t="s">
        <v>72</v>
      </c>
      <c r="C933" s="20" t="s">
        <v>65</v>
      </c>
      <c r="D933" s="183" t="s">
        <v>550</v>
      </c>
      <c r="E933" s="164"/>
      <c r="F933" s="21">
        <f>F934+F968+F990</f>
        <v>2888.8999999999996</v>
      </c>
      <c r="K933" s="89"/>
      <c r="L933" s="89"/>
      <c r="M933" s="89"/>
      <c r="N933" s="89"/>
      <c r="O933" s="92"/>
    </row>
    <row r="934" spans="1:15" s="30" customFormat="1" ht="17.25" customHeight="1">
      <c r="A934" s="142" t="str">
        <f>'пр.4 вед.стр.'!A917</f>
        <v>Муниципальная программа "Развитие культуры в Сусуманском городском округе на 2018- 2020 годы"</v>
      </c>
      <c r="B934" s="143" t="s">
        <v>72</v>
      </c>
      <c r="C934" s="143" t="s">
        <v>65</v>
      </c>
      <c r="D934" s="181" t="str">
        <f>'пр.4 вед.стр.'!E917</f>
        <v>7Е 0 00 00000 </v>
      </c>
      <c r="E934" s="163"/>
      <c r="F934" s="145">
        <f>F935+F953+F948+F958+F963</f>
        <v>2359.3999999999996</v>
      </c>
      <c r="K934" s="89"/>
      <c r="L934" s="89"/>
      <c r="M934" s="89"/>
      <c r="N934" s="89"/>
      <c r="O934" s="92"/>
    </row>
    <row r="935" spans="1:15" s="30" customFormat="1" ht="15" customHeight="1">
      <c r="A935" s="16" t="str">
        <f>'пр.4 вед.стр.'!A918</f>
        <v>Основное мероприятие "Комплектование книжных фондов библиотек Сусуманского городского округа"</v>
      </c>
      <c r="B935" s="20" t="s">
        <v>72</v>
      </c>
      <c r="C935" s="20" t="s">
        <v>65</v>
      </c>
      <c r="D935" s="183" t="str">
        <f>'пр.4 вед.стр.'!E918</f>
        <v>7Е 0 01 00000 </v>
      </c>
      <c r="E935" s="164"/>
      <c r="F935" s="21">
        <f>F944+F940+F936</f>
        <v>13.3</v>
      </c>
      <c r="K935" s="89"/>
      <c r="L935" s="89"/>
      <c r="M935" s="89"/>
      <c r="N935" s="89"/>
      <c r="O935" s="92"/>
    </row>
    <row r="936" spans="1:15" s="205" customFormat="1" ht="15" customHeight="1">
      <c r="A936" s="207" t="str">
        <f>'пр.4 вед.стр.'!A919</f>
        <v>Обеспечение гарантированного комплектования фондов библиотек</v>
      </c>
      <c r="B936" s="208" t="s">
        <v>72</v>
      </c>
      <c r="C936" s="208" t="s">
        <v>65</v>
      </c>
      <c r="D936" s="214" t="str">
        <f>'пр.4 вед.стр.'!E919</f>
        <v>7Е 0 01 R5190</v>
      </c>
      <c r="E936" s="214"/>
      <c r="F936" s="212">
        <f>F937</f>
        <v>3.3</v>
      </c>
      <c r="K936" s="89"/>
      <c r="L936" s="89"/>
      <c r="M936" s="89"/>
      <c r="N936" s="89"/>
      <c r="O936" s="92"/>
    </row>
    <row r="937" spans="1:15" s="205" customFormat="1" ht="15" customHeight="1">
      <c r="A937" s="207" t="str">
        <f>'пр.4 вед.стр.'!A920</f>
        <v>Предоставление субсидий бюджетным, автономным учреждениям и иным некоммерческим организациям</v>
      </c>
      <c r="B937" s="208" t="s">
        <v>72</v>
      </c>
      <c r="C937" s="208" t="s">
        <v>65</v>
      </c>
      <c r="D937" s="214" t="str">
        <f>'пр.4 вед.стр.'!E920</f>
        <v>7Е 0 01 R5190</v>
      </c>
      <c r="E937" s="214" t="str">
        <f>'пр.4 вед.стр.'!F920</f>
        <v>600</v>
      </c>
      <c r="F937" s="212">
        <f>F938</f>
        <v>3.3</v>
      </c>
      <c r="K937" s="89"/>
      <c r="L937" s="89"/>
      <c r="M937" s="89"/>
      <c r="N937" s="89"/>
      <c r="O937" s="92"/>
    </row>
    <row r="938" spans="1:15" s="205" customFormat="1" ht="15" customHeight="1">
      <c r="A938" s="207" t="str">
        <f>'пр.4 вед.стр.'!A921</f>
        <v>Субсидии бюджетным учреждениям</v>
      </c>
      <c r="B938" s="208" t="s">
        <v>72</v>
      </c>
      <c r="C938" s="208" t="s">
        <v>65</v>
      </c>
      <c r="D938" s="214" t="str">
        <f>'пр.4 вед.стр.'!E921</f>
        <v>7Е 0 01 R5190</v>
      </c>
      <c r="E938" s="214" t="str">
        <f>'пр.4 вед.стр.'!F921</f>
        <v>610</v>
      </c>
      <c r="F938" s="212">
        <f>F939</f>
        <v>3.3</v>
      </c>
      <c r="K938" s="89"/>
      <c r="L938" s="89"/>
      <c r="M938" s="89"/>
      <c r="N938" s="89"/>
      <c r="O938" s="92"/>
    </row>
    <row r="939" spans="1:15" s="205" customFormat="1" ht="15" customHeight="1">
      <c r="A939" s="207" t="str">
        <f>'пр.4 вед.стр.'!A922</f>
        <v>Субсидии  бюджетным учреждениям на иные цели</v>
      </c>
      <c r="B939" s="208" t="s">
        <v>72</v>
      </c>
      <c r="C939" s="208" t="s">
        <v>65</v>
      </c>
      <c r="D939" s="214" t="str">
        <f>'пр.4 вед.стр.'!E922</f>
        <v>7Е 0 01 R5190</v>
      </c>
      <c r="E939" s="214" t="str">
        <f>'пр.4 вед.стр.'!F922</f>
        <v>612</v>
      </c>
      <c r="F939" s="212">
        <f>'пр.4 вед.стр.'!G922</f>
        <v>3.3</v>
      </c>
      <c r="K939" s="89"/>
      <c r="L939" s="89"/>
      <c r="M939" s="89"/>
      <c r="N939" s="89"/>
      <c r="O939" s="92"/>
    </row>
    <row r="940" spans="1:15" s="205" customFormat="1" ht="15" customHeight="1">
      <c r="A940" s="16" t="str">
        <f>'пр.4 вед.стр.'!A923</f>
        <v>Обеспечение гарантированного комплектования фондов библиотек за счет средств местного бюджета</v>
      </c>
      <c r="B940" s="20" t="s">
        <v>72</v>
      </c>
      <c r="C940" s="20" t="s">
        <v>65</v>
      </c>
      <c r="D940" s="164" t="str">
        <f>'пр.4 вед.стр.'!E923</f>
        <v>7Е 0 01 L5190</v>
      </c>
      <c r="E940" s="164"/>
      <c r="F940" s="21">
        <f>F941</f>
        <v>0.4</v>
      </c>
      <c r="K940" s="89"/>
      <c r="L940" s="89"/>
      <c r="M940" s="89"/>
      <c r="N940" s="89"/>
      <c r="O940" s="92"/>
    </row>
    <row r="941" spans="1:15" s="205" customFormat="1" ht="15" customHeight="1">
      <c r="A941" s="16" t="str">
        <f>'пр.4 вед.стр.'!A924</f>
        <v>Предоставление субсидий бюджетным, автономным учреждениям и иным некоммерческим организациям</v>
      </c>
      <c r="B941" s="20" t="s">
        <v>72</v>
      </c>
      <c r="C941" s="20" t="s">
        <v>65</v>
      </c>
      <c r="D941" s="164" t="str">
        <f>'пр.4 вед.стр.'!E924</f>
        <v>7Е 0 01 L5190</v>
      </c>
      <c r="E941" s="164" t="str">
        <f>'пр.4 вед.стр.'!F924</f>
        <v>600</v>
      </c>
      <c r="F941" s="21">
        <f>F942</f>
        <v>0.4</v>
      </c>
      <c r="K941" s="89"/>
      <c r="L941" s="89"/>
      <c r="M941" s="89"/>
      <c r="N941" s="89"/>
      <c r="O941" s="92"/>
    </row>
    <row r="942" spans="1:15" s="205" customFormat="1" ht="15" customHeight="1">
      <c r="A942" s="16" t="str">
        <f>'пр.4 вед.стр.'!A925</f>
        <v>Субсидии бюджетным учреждениям</v>
      </c>
      <c r="B942" s="20" t="s">
        <v>72</v>
      </c>
      <c r="C942" s="20" t="s">
        <v>65</v>
      </c>
      <c r="D942" s="164" t="str">
        <f>'пр.4 вед.стр.'!E925</f>
        <v>7Е 0 01 L5190</v>
      </c>
      <c r="E942" s="164" t="str">
        <f>'пр.4 вед.стр.'!F925</f>
        <v>610</v>
      </c>
      <c r="F942" s="21">
        <f>F943</f>
        <v>0.4</v>
      </c>
      <c r="K942" s="89"/>
      <c r="L942" s="89"/>
      <c r="M942" s="89"/>
      <c r="N942" s="89"/>
      <c r="O942" s="92"/>
    </row>
    <row r="943" spans="1:15" s="205" customFormat="1" ht="15" customHeight="1">
      <c r="A943" s="16" t="str">
        <f>'пр.4 вед.стр.'!A926</f>
        <v>Субсидии  бюджетным учреждениям на иные цели</v>
      </c>
      <c r="B943" s="20" t="s">
        <v>72</v>
      </c>
      <c r="C943" s="20" t="s">
        <v>65</v>
      </c>
      <c r="D943" s="164" t="str">
        <f>'пр.4 вед.стр.'!E926</f>
        <v>7Е 0 01 L5190</v>
      </c>
      <c r="E943" s="164" t="str">
        <f>'пр.4 вед.стр.'!F926</f>
        <v>612</v>
      </c>
      <c r="F943" s="21">
        <f>'пр.4 вед.стр.'!G926</f>
        <v>0.4</v>
      </c>
      <c r="K943" s="89"/>
      <c r="L943" s="89"/>
      <c r="M943" s="89"/>
      <c r="N943" s="89"/>
      <c r="O943" s="92"/>
    </row>
    <row r="944" spans="1:15" s="30" customFormat="1" ht="17.25" customHeight="1">
      <c r="A944" s="148" t="str">
        <f>'пр.4 вед.стр.'!A927</f>
        <v>Приобретение литературно- художественных изданий за счет средств местного бюджета</v>
      </c>
      <c r="B944" s="20" t="s">
        <v>72</v>
      </c>
      <c r="C944" s="20" t="s">
        <v>65</v>
      </c>
      <c r="D944" s="164" t="str">
        <f>'пр.4 вед.стр.'!E927</f>
        <v>7Е 0 01 S3160</v>
      </c>
      <c r="E944" s="173"/>
      <c r="F944" s="21">
        <f>F945</f>
        <v>9.6</v>
      </c>
      <c r="K944" s="89"/>
      <c r="L944" s="89"/>
      <c r="M944" s="89"/>
      <c r="N944" s="89"/>
      <c r="O944" s="92"/>
    </row>
    <row r="945" spans="1:15" s="30" customFormat="1" ht="13.5" customHeight="1">
      <c r="A945" s="148" t="str">
        <f>'пр.4 вед.стр.'!A928</f>
        <v>Предоставление субсидий бюджетным, автономным учреждениям и иным некоммерческим организациям</v>
      </c>
      <c r="B945" s="20" t="s">
        <v>72</v>
      </c>
      <c r="C945" s="20" t="s">
        <v>65</v>
      </c>
      <c r="D945" s="164" t="str">
        <f>'пр.4 вед.стр.'!E928</f>
        <v>7Е 0 01 S3160</v>
      </c>
      <c r="E945" s="164" t="str">
        <f>'пр.4 вед.стр.'!F928</f>
        <v>600</v>
      </c>
      <c r="F945" s="21">
        <f>F946</f>
        <v>9.6</v>
      </c>
      <c r="K945" s="89"/>
      <c r="L945" s="89"/>
      <c r="M945" s="89"/>
      <c r="N945" s="89"/>
      <c r="O945" s="92"/>
    </row>
    <row r="946" spans="1:15" s="30" customFormat="1" ht="18.75" customHeight="1">
      <c r="A946" s="148" t="str">
        <f>'пр.4 вед.стр.'!A929</f>
        <v>Субсидии бюджетным учреждениям</v>
      </c>
      <c r="B946" s="20" t="s">
        <v>72</v>
      </c>
      <c r="C946" s="20" t="s">
        <v>65</v>
      </c>
      <c r="D946" s="164" t="str">
        <f>'пр.4 вед.стр.'!E929</f>
        <v>7Е 0 01 S3160</v>
      </c>
      <c r="E946" s="164" t="str">
        <f>'пр.4 вед.стр.'!F929</f>
        <v>610</v>
      </c>
      <c r="F946" s="21">
        <f>F947</f>
        <v>9.6</v>
      </c>
      <c r="K946" s="89"/>
      <c r="L946" s="89"/>
      <c r="M946" s="89"/>
      <c r="N946" s="89"/>
      <c r="O946" s="92"/>
    </row>
    <row r="947" spans="1:15" s="30" customFormat="1" ht="17.25" customHeight="1">
      <c r="A947" s="148" t="str">
        <f>'пр.4 вед.стр.'!A930</f>
        <v>Субсидии  бюджетным учреждениям на иные цели</v>
      </c>
      <c r="B947" s="20" t="s">
        <v>72</v>
      </c>
      <c r="C947" s="20" t="s">
        <v>65</v>
      </c>
      <c r="D947" s="164" t="str">
        <f>'пр.4 вед.стр.'!E930</f>
        <v>7Е 0 01 S3160</v>
      </c>
      <c r="E947" s="164" t="str">
        <f>'пр.4 вед.стр.'!F930</f>
        <v>612</v>
      </c>
      <c r="F947" s="21">
        <f>'пр.4 вед.стр.'!G930</f>
        <v>9.6</v>
      </c>
      <c r="K947" s="89"/>
      <c r="L947" s="89"/>
      <c r="M947" s="89"/>
      <c r="N947" s="89"/>
      <c r="O947" s="92"/>
    </row>
    <row r="948" spans="1:15" s="30" customFormat="1" ht="17.25" customHeight="1">
      <c r="A948" s="28" t="str">
        <f>'пр.4 вед.стр.'!A931</f>
        <v>Основное мероприятие "Сохранение культурного наследия и творческого потенциала"</v>
      </c>
      <c r="B948" s="20" t="s">
        <v>72</v>
      </c>
      <c r="C948" s="20" t="s">
        <v>65</v>
      </c>
      <c r="D948" s="183" t="str">
        <f>'пр.4 вед.стр.'!E931</f>
        <v>7Е 0 02 00000 </v>
      </c>
      <c r="E948" s="164"/>
      <c r="F948" s="21">
        <f>F949</f>
        <v>177.8</v>
      </c>
      <c r="K948" s="89"/>
      <c r="L948" s="89"/>
      <c r="M948" s="89"/>
      <c r="N948" s="89"/>
      <c r="O948" s="92"/>
    </row>
    <row r="949" spans="1:15" s="30" customFormat="1" ht="17.25" customHeight="1">
      <c r="A949" s="28" t="str">
        <f>'пр.4 вед.стр.'!A932</f>
        <v>Укрепление материально- технической базы учреждений культуры</v>
      </c>
      <c r="B949" s="20" t="s">
        <v>72</v>
      </c>
      <c r="C949" s="20" t="s">
        <v>65</v>
      </c>
      <c r="D949" s="183" t="str">
        <f>'пр.4 вед.стр.'!E932</f>
        <v>7Е 0 02 92510 </v>
      </c>
      <c r="E949" s="164"/>
      <c r="F949" s="21">
        <f>F950</f>
        <v>177.8</v>
      </c>
      <c r="K949" s="89"/>
      <c r="L949" s="89"/>
      <c r="M949" s="89"/>
      <c r="N949" s="89"/>
      <c r="O949" s="92"/>
    </row>
    <row r="950" spans="1:15" s="30" customFormat="1" ht="17.25" customHeight="1">
      <c r="A950" s="28" t="str">
        <f>'пр.4 вед.стр.'!A933</f>
        <v>Предоставление субсидий бюджетным, автономным учреждениям и иным некоммерческим организациям</v>
      </c>
      <c r="B950" s="20" t="s">
        <v>72</v>
      </c>
      <c r="C950" s="20" t="s">
        <v>65</v>
      </c>
      <c r="D950" s="183" t="str">
        <f>'пр.4 вед.стр.'!E933</f>
        <v>7Е 0 02 92510 </v>
      </c>
      <c r="E950" s="164" t="str">
        <f>'пр.4 вед.стр.'!F933</f>
        <v>600</v>
      </c>
      <c r="F950" s="21">
        <f>F951</f>
        <v>177.8</v>
      </c>
      <c r="K950" s="89"/>
      <c r="L950" s="89"/>
      <c r="M950" s="89"/>
      <c r="N950" s="89"/>
      <c r="O950" s="92"/>
    </row>
    <row r="951" spans="1:15" s="30" customFormat="1" ht="17.25" customHeight="1">
      <c r="A951" s="28" t="str">
        <f>'пр.4 вед.стр.'!A934</f>
        <v>Субсидии бюджетным учреждениям</v>
      </c>
      <c r="B951" s="20" t="s">
        <v>72</v>
      </c>
      <c r="C951" s="20" t="s">
        <v>65</v>
      </c>
      <c r="D951" s="183" t="str">
        <f>'пр.4 вед.стр.'!E934</f>
        <v>7Е 0 02 92510 </v>
      </c>
      <c r="E951" s="164" t="str">
        <f>'пр.4 вед.стр.'!F934</f>
        <v>610</v>
      </c>
      <c r="F951" s="21">
        <f>F952</f>
        <v>177.8</v>
      </c>
      <c r="K951" s="89"/>
      <c r="L951" s="89"/>
      <c r="M951" s="89"/>
      <c r="N951" s="89"/>
      <c r="O951" s="92"/>
    </row>
    <row r="952" spans="1:15" s="30" customFormat="1" ht="17.25" customHeight="1">
      <c r="A952" s="28" t="str">
        <f>'пр.4 вед.стр.'!A935</f>
        <v>Субсидии  бюджетным учреждениям на иные цели</v>
      </c>
      <c r="B952" s="20" t="s">
        <v>72</v>
      </c>
      <c r="C952" s="20" t="s">
        <v>65</v>
      </c>
      <c r="D952" s="183" t="str">
        <f>'пр.4 вед.стр.'!E935</f>
        <v>7Е 0 02 92510 </v>
      </c>
      <c r="E952" s="164" t="str">
        <f>'пр.4 вед.стр.'!F935</f>
        <v>612</v>
      </c>
      <c r="F952" s="21">
        <f>'пр.4 вед.стр.'!G935</f>
        <v>177.8</v>
      </c>
      <c r="K952" s="89"/>
      <c r="L952" s="89"/>
      <c r="M952" s="89"/>
      <c r="N952" s="89"/>
      <c r="O952" s="92"/>
    </row>
    <row r="953" spans="1:15" s="30" customFormat="1" ht="30.75" customHeight="1">
      <c r="A953" s="138" t="str">
        <f>'пр.4 вед.стр.'!A936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953" s="139" t="s">
        <v>72</v>
      </c>
      <c r="C953" s="139" t="s">
        <v>65</v>
      </c>
      <c r="D953" s="184" t="str">
        <f>'пр.4 вед.стр.'!E936</f>
        <v>7Е 0 03 00000 </v>
      </c>
      <c r="E953" s="169"/>
      <c r="F953" s="212">
        <f>F954</f>
        <v>1068.3</v>
      </c>
      <c r="K953" s="89"/>
      <c r="L953" s="89"/>
      <c r="M953" s="89"/>
      <c r="N953" s="89"/>
      <c r="O953" s="92"/>
    </row>
    <row r="954" spans="1:15" s="30" customFormat="1" ht="32.25" customHeight="1">
      <c r="A954" s="138" t="str">
        <f>'пр.4 вед.стр.'!A937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954" s="139" t="s">
        <v>72</v>
      </c>
      <c r="C954" s="139" t="s">
        <v>65</v>
      </c>
      <c r="D954" s="184" t="str">
        <f>'пр.4 вед.стр.'!E937</f>
        <v>7Е 0 03 75010 </v>
      </c>
      <c r="E954" s="169"/>
      <c r="F954" s="212">
        <f>F955</f>
        <v>1068.3</v>
      </c>
      <c r="K954" s="89"/>
      <c r="L954" s="89"/>
      <c r="M954" s="89"/>
      <c r="N954" s="89"/>
      <c r="O954" s="92"/>
    </row>
    <row r="955" spans="1:15" s="30" customFormat="1" ht="13.5" customHeight="1">
      <c r="A955" s="138" t="str">
        <f>'пр.4 вед.стр.'!A938</f>
        <v>Предоставление субсидий бюджетным, автономным учреждениям и иным некоммерческим организациям</v>
      </c>
      <c r="B955" s="139" t="s">
        <v>72</v>
      </c>
      <c r="C955" s="139" t="s">
        <v>65</v>
      </c>
      <c r="D955" s="184" t="str">
        <f>'пр.4 вед.стр.'!E938</f>
        <v>7Е 0 03 75010 </v>
      </c>
      <c r="E955" s="169" t="str">
        <f>'пр.4 вед.стр.'!F938</f>
        <v>600</v>
      </c>
      <c r="F955" s="212">
        <f>F956</f>
        <v>1068.3</v>
      </c>
      <c r="K955" s="89"/>
      <c r="L955" s="89"/>
      <c r="M955" s="89"/>
      <c r="N955" s="89"/>
      <c r="O955" s="92"/>
    </row>
    <row r="956" spans="1:15" s="30" customFormat="1" ht="17.25" customHeight="1">
      <c r="A956" s="138" t="str">
        <f>'пр.4 вед.стр.'!A939</f>
        <v>Субсидии бюджетным учреждениям</v>
      </c>
      <c r="B956" s="139" t="s">
        <v>72</v>
      </c>
      <c r="C956" s="139" t="s">
        <v>65</v>
      </c>
      <c r="D956" s="184" t="str">
        <f>'пр.4 вед.стр.'!E939</f>
        <v>7Е 0 03 75010 </v>
      </c>
      <c r="E956" s="169" t="str">
        <f>'пр.4 вед.стр.'!F939</f>
        <v>610</v>
      </c>
      <c r="F956" s="212">
        <f>F957</f>
        <v>1068.3</v>
      </c>
      <c r="K956" s="89"/>
      <c r="L956" s="89"/>
      <c r="M956" s="89"/>
      <c r="N956" s="89"/>
      <c r="O956" s="92"/>
    </row>
    <row r="957" spans="1:15" s="30" customFormat="1" ht="17.25" customHeight="1">
      <c r="A957" s="138" t="str">
        <f>'пр.4 вед.стр.'!A940</f>
        <v>Субсидии  бюджетным учреждениям на иные цели</v>
      </c>
      <c r="B957" s="139" t="s">
        <v>72</v>
      </c>
      <c r="C957" s="139" t="s">
        <v>65</v>
      </c>
      <c r="D957" s="184" t="str">
        <f>'пр.4 вед.стр.'!E940</f>
        <v>7Е 0 03 75010 </v>
      </c>
      <c r="E957" s="169" t="str">
        <f>'пр.4 вед.стр.'!F940</f>
        <v>612</v>
      </c>
      <c r="F957" s="212">
        <f>'пр.4 вед.стр.'!G940</f>
        <v>1068.3</v>
      </c>
      <c r="K957" s="89"/>
      <c r="L957" s="89"/>
      <c r="M957" s="89"/>
      <c r="N957" s="89"/>
      <c r="O957" s="92"/>
    </row>
    <row r="958" spans="1:6" ht="17.25" customHeight="1">
      <c r="A958" s="16" t="str">
        <f>'пр.4 вед.стр.'!A941</f>
        <v>Основное мероприятие "Формирование доступной среды в учреждениях культуры и искусства"</v>
      </c>
      <c r="B958" s="20" t="s">
        <v>72</v>
      </c>
      <c r="C958" s="20" t="s">
        <v>65</v>
      </c>
      <c r="D958" s="183" t="str">
        <f>'пр.4 вед.стр.'!E941</f>
        <v>7Е 0 04 00000 </v>
      </c>
      <c r="E958" s="164"/>
      <c r="F958" s="21">
        <f>F959</f>
        <v>100</v>
      </c>
    </row>
    <row r="959" spans="1:6" ht="19.5" customHeight="1">
      <c r="A959" s="16" t="str">
        <f>'пр.4 вед.стр.'!A942</f>
        <v>Адаптация социально- значимых объектов для инвалидов и маломобильных групп населения</v>
      </c>
      <c r="B959" s="20" t="s">
        <v>72</v>
      </c>
      <c r="C959" s="20" t="s">
        <v>65</v>
      </c>
      <c r="D959" s="183" t="str">
        <f>'пр.4 вед.стр.'!E942</f>
        <v>7Е 0 04 91500 </v>
      </c>
      <c r="E959" s="164"/>
      <c r="F959" s="21">
        <f>F960</f>
        <v>100</v>
      </c>
    </row>
    <row r="960" spans="1:6" ht="19.5" customHeight="1">
      <c r="A960" s="16" t="str">
        <f>'пр.4 вед.стр.'!A943</f>
        <v>Предоставление субсидий бюджетным, автономным учреждениям и иным некоммерческим организациям</v>
      </c>
      <c r="B960" s="20" t="s">
        <v>72</v>
      </c>
      <c r="C960" s="20" t="s">
        <v>65</v>
      </c>
      <c r="D960" s="183" t="str">
        <f>'пр.4 вед.стр.'!E943</f>
        <v>7Е 0 04 91500 </v>
      </c>
      <c r="E960" s="164" t="str">
        <f>'пр.4 вед.стр.'!F943</f>
        <v>600</v>
      </c>
      <c r="F960" s="21">
        <f>F961</f>
        <v>100</v>
      </c>
    </row>
    <row r="961" spans="1:6" ht="17.25" customHeight="1">
      <c r="A961" s="16" t="str">
        <f>'пр.4 вед.стр.'!A944</f>
        <v>Субсидии бюджетным учреждениям</v>
      </c>
      <c r="B961" s="20" t="s">
        <v>72</v>
      </c>
      <c r="C961" s="20" t="s">
        <v>65</v>
      </c>
      <c r="D961" s="183" t="str">
        <f>'пр.4 вед.стр.'!E944</f>
        <v>7Е 0 04 91500 </v>
      </c>
      <c r="E961" s="164" t="str">
        <f>'пр.4 вед.стр.'!F944</f>
        <v>610</v>
      </c>
      <c r="F961" s="21">
        <f>F962</f>
        <v>100</v>
      </c>
    </row>
    <row r="962" spans="1:6" ht="17.25" customHeight="1">
      <c r="A962" s="16" t="str">
        <f>'пр.4 вед.стр.'!A945</f>
        <v>Субсидии  бюджетным учреждениям на иные цели</v>
      </c>
      <c r="B962" s="20" t="s">
        <v>72</v>
      </c>
      <c r="C962" s="20" t="s">
        <v>65</v>
      </c>
      <c r="D962" s="183" t="str">
        <f>'пр.4 вед.стр.'!E945</f>
        <v>7Е 0 04 91500 </v>
      </c>
      <c r="E962" s="164" t="str">
        <f>'пр.4 вед.стр.'!F945</f>
        <v>612</v>
      </c>
      <c r="F962" s="21">
        <f>'пр.4 вед.стр.'!G945</f>
        <v>100</v>
      </c>
    </row>
    <row r="963" spans="1:15" s="205" customFormat="1" ht="17.25" customHeight="1">
      <c r="A963" s="216" t="s">
        <v>767</v>
      </c>
      <c r="B963" s="208" t="s">
        <v>72</v>
      </c>
      <c r="C963" s="208" t="s">
        <v>65</v>
      </c>
      <c r="D963" s="184" t="str">
        <f>'пр.4 вед.стр.'!E946</f>
        <v>7Е 0 05 00000 </v>
      </c>
      <c r="E963" s="214"/>
      <c r="F963" s="212">
        <f>F964</f>
        <v>1000</v>
      </c>
      <c r="K963" s="92"/>
      <c r="L963" s="92"/>
      <c r="M963" s="92"/>
      <c r="N963" s="92"/>
      <c r="O963" s="92"/>
    </row>
    <row r="964" spans="1:6" ht="27" customHeight="1">
      <c r="A964" s="216" t="s">
        <v>768</v>
      </c>
      <c r="B964" s="208" t="s">
        <v>72</v>
      </c>
      <c r="C964" s="208" t="s">
        <v>65</v>
      </c>
      <c r="D964" s="184" t="str">
        <f>'пр.4 вед.стр.'!E947</f>
        <v>7Е 0 05 73120 </v>
      </c>
      <c r="E964" s="214"/>
      <c r="F964" s="212">
        <f>F965</f>
        <v>1000</v>
      </c>
    </row>
    <row r="965" spans="1:6" ht="17.25" customHeight="1">
      <c r="A965" s="216" t="s">
        <v>101</v>
      </c>
      <c r="B965" s="208" t="s">
        <v>72</v>
      </c>
      <c r="C965" s="208" t="s">
        <v>65</v>
      </c>
      <c r="D965" s="184" t="str">
        <f>'пр.4 вед.стр.'!E948</f>
        <v>7Е 0 05 73120 </v>
      </c>
      <c r="E965" s="214" t="str">
        <f>'пр.4 вед.стр.'!F948</f>
        <v>600</v>
      </c>
      <c r="F965" s="212">
        <f>F966</f>
        <v>1000</v>
      </c>
    </row>
    <row r="966" spans="1:6" ht="17.25" customHeight="1">
      <c r="A966" s="216" t="s">
        <v>107</v>
      </c>
      <c r="B966" s="208" t="s">
        <v>72</v>
      </c>
      <c r="C966" s="208" t="s">
        <v>65</v>
      </c>
      <c r="D966" s="184" t="str">
        <f>'пр.4 вед.стр.'!E949</f>
        <v>7Е 0 05 73120 </v>
      </c>
      <c r="E966" s="214" t="str">
        <f>'пр.4 вед.стр.'!F949</f>
        <v>610</v>
      </c>
      <c r="F966" s="212">
        <f>F967</f>
        <v>1000</v>
      </c>
    </row>
    <row r="967" spans="1:6" ht="17.25" customHeight="1">
      <c r="A967" s="216" t="s">
        <v>111</v>
      </c>
      <c r="B967" s="208" t="s">
        <v>72</v>
      </c>
      <c r="C967" s="208" t="s">
        <v>65</v>
      </c>
      <c r="D967" s="184" t="str">
        <f>'пр.4 вед.стр.'!E950</f>
        <v>7Е 0 05 73120 </v>
      </c>
      <c r="E967" s="214" t="str">
        <f>'пр.4 вед.стр.'!F950</f>
        <v>612</v>
      </c>
      <c r="F967" s="212">
        <f>'пр.4 вед.стр.'!G950</f>
        <v>1000</v>
      </c>
    </row>
    <row r="968" spans="1:15" s="30" customFormat="1" ht="27" customHeight="1">
      <c r="A968" s="142" t="str">
        <f>'пр.4 вед.стр.'!A951</f>
        <v>Муниципальная программа  "Пожарная безопасность в Сусуманском городском округе на 2018- 2020 годы"</v>
      </c>
      <c r="B968" s="143" t="s">
        <v>72</v>
      </c>
      <c r="C968" s="143" t="s">
        <v>65</v>
      </c>
      <c r="D968" s="181" t="str">
        <f>'пр.4 вед.стр.'!E951</f>
        <v>7П 0 00 00000 </v>
      </c>
      <c r="E968" s="163"/>
      <c r="F968" s="145">
        <f>F969</f>
        <v>499.5</v>
      </c>
      <c r="K968" s="89"/>
      <c r="L968" s="89"/>
      <c r="M968" s="89"/>
      <c r="N968" s="89"/>
      <c r="O968" s="92"/>
    </row>
    <row r="969" spans="1:15" s="30" customFormat="1" ht="24.75" customHeight="1">
      <c r="A969" s="28" t="str">
        <f>'пр.4 вед.стр.'!A952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69" s="20" t="s">
        <v>72</v>
      </c>
      <c r="C969" s="20" t="s">
        <v>65</v>
      </c>
      <c r="D969" s="183" t="str">
        <f>'пр.4 вед.стр.'!E952</f>
        <v>7П 0 01 00000 </v>
      </c>
      <c r="E969" s="164"/>
      <c r="F969" s="21">
        <f>F970+F974+F978+F986+F982</f>
        <v>499.5</v>
      </c>
      <c r="K969" s="89"/>
      <c r="L969" s="89"/>
      <c r="M969" s="89"/>
      <c r="N969" s="89"/>
      <c r="O969" s="92"/>
    </row>
    <row r="970" spans="1:15" s="30" customFormat="1" ht="24.75" customHeight="1">
      <c r="A970" s="28" t="str">
        <f>'пр.4 вед.стр.'!A953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70" s="20" t="s">
        <v>72</v>
      </c>
      <c r="C970" s="20" t="s">
        <v>65</v>
      </c>
      <c r="D970" s="183" t="str">
        <f>'пр.4 вед.стр.'!E953</f>
        <v>7П 0 01 94100 </v>
      </c>
      <c r="E970" s="164"/>
      <c r="F970" s="21">
        <f>F971</f>
        <v>295</v>
      </c>
      <c r="K970" s="89"/>
      <c r="L970" s="89"/>
      <c r="M970" s="89"/>
      <c r="N970" s="89"/>
      <c r="O970" s="92"/>
    </row>
    <row r="971" spans="1:15" s="30" customFormat="1" ht="17.25" customHeight="1">
      <c r="A971" s="28" t="str">
        <f>'пр.4 вед.стр.'!A954</f>
        <v>Предоставление субсидий бюджетным, автономным учреждениям и иным некоммерческим организациям</v>
      </c>
      <c r="B971" s="20" t="s">
        <v>72</v>
      </c>
      <c r="C971" s="20" t="s">
        <v>65</v>
      </c>
      <c r="D971" s="183" t="str">
        <f>'пр.4 вед.стр.'!E954</f>
        <v>7П 0 01 94100 </v>
      </c>
      <c r="E971" s="164" t="str">
        <f>'пр.4 вед.стр.'!F954</f>
        <v>600</v>
      </c>
      <c r="F971" s="21">
        <f>F972</f>
        <v>295</v>
      </c>
      <c r="K971" s="89"/>
      <c r="L971" s="89"/>
      <c r="M971" s="89"/>
      <c r="N971" s="89"/>
      <c r="O971" s="92"/>
    </row>
    <row r="972" spans="1:15" s="30" customFormat="1" ht="17.25" customHeight="1">
      <c r="A972" s="28" t="str">
        <f>'пр.4 вед.стр.'!A955</f>
        <v>Субсидии бюджетным учреждениям</v>
      </c>
      <c r="B972" s="20" t="s">
        <v>72</v>
      </c>
      <c r="C972" s="20" t="s">
        <v>65</v>
      </c>
      <c r="D972" s="183" t="str">
        <f>'пр.4 вед.стр.'!E955</f>
        <v>7П 0 01 94100 </v>
      </c>
      <c r="E972" s="164" t="str">
        <f>'пр.4 вед.стр.'!F955</f>
        <v>610</v>
      </c>
      <c r="F972" s="21">
        <f>F973</f>
        <v>295</v>
      </c>
      <c r="K972" s="89"/>
      <c r="L972" s="89"/>
      <c r="M972" s="89"/>
      <c r="N972" s="89"/>
      <c r="O972" s="92"/>
    </row>
    <row r="973" spans="1:15" s="30" customFormat="1" ht="17.25" customHeight="1">
      <c r="A973" s="28" t="str">
        <f>'пр.4 вед.стр.'!A956</f>
        <v>Субсидии  бюджетным учреждениям на иные цели</v>
      </c>
      <c r="B973" s="20" t="s">
        <v>72</v>
      </c>
      <c r="C973" s="20" t="s">
        <v>65</v>
      </c>
      <c r="D973" s="183" t="str">
        <f>'пр.4 вед.стр.'!E956</f>
        <v>7П 0 01 94100 </v>
      </c>
      <c r="E973" s="164" t="str">
        <f>'пр.4 вед.стр.'!F956</f>
        <v>612</v>
      </c>
      <c r="F973" s="21">
        <f>'пр.4 вед.стр.'!G956</f>
        <v>295</v>
      </c>
      <c r="K973" s="89"/>
      <c r="L973" s="89"/>
      <c r="M973" s="89"/>
      <c r="N973" s="89"/>
      <c r="O973" s="92"/>
    </row>
    <row r="974" spans="1:15" s="30" customFormat="1" ht="17.25" customHeight="1">
      <c r="A974" s="28" t="str">
        <f>'пр.4 вед.стр.'!A957</f>
        <v>Обработка сгораемых конструкций огнезащитными составами</v>
      </c>
      <c r="B974" s="20" t="s">
        <v>72</v>
      </c>
      <c r="C974" s="20" t="s">
        <v>65</v>
      </c>
      <c r="D974" s="183" t="str">
        <f>'пр.4 вед.стр.'!E957</f>
        <v>7П 0 01 94200 </v>
      </c>
      <c r="E974" s="164"/>
      <c r="F974" s="21">
        <f>F975</f>
        <v>80</v>
      </c>
      <c r="K974" s="89"/>
      <c r="L974" s="89"/>
      <c r="M974" s="89"/>
      <c r="N974" s="89"/>
      <c r="O974" s="92"/>
    </row>
    <row r="975" spans="1:15" s="30" customFormat="1" ht="16.5" customHeight="1">
      <c r="A975" s="28" t="str">
        <f>'пр.4 вед.стр.'!A958</f>
        <v>Предоставление субсидий бюджетным, автономным учреждениям и иным некоммерческим организациям</v>
      </c>
      <c r="B975" s="20" t="s">
        <v>72</v>
      </c>
      <c r="C975" s="20" t="s">
        <v>65</v>
      </c>
      <c r="D975" s="183" t="str">
        <f>'пр.4 вед.стр.'!E958</f>
        <v>7П 0 01 94200 </v>
      </c>
      <c r="E975" s="164" t="str">
        <f>'пр.4 вед.стр.'!F958</f>
        <v>600</v>
      </c>
      <c r="F975" s="21">
        <f>F976</f>
        <v>80</v>
      </c>
      <c r="K975" s="89"/>
      <c r="L975" s="89"/>
      <c r="M975" s="89"/>
      <c r="N975" s="89"/>
      <c r="O975" s="92"/>
    </row>
    <row r="976" spans="1:15" s="30" customFormat="1" ht="17.25" customHeight="1">
      <c r="A976" s="28" t="str">
        <f>'пр.4 вед.стр.'!A959</f>
        <v>Субсидии бюджетным учреждениям</v>
      </c>
      <c r="B976" s="20" t="s">
        <v>72</v>
      </c>
      <c r="C976" s="20" t="s">
        <v>65</v>
      </c>
      <c r="D976" s="183" t="str">
        <f>'пр.4 вед.стр.'!E959</f>
        <v>7П 0 01 94200 </v>
      </c>
      <c r="E976" s="164" t="str">
        <f>'пр.4 вед.стр.'!F959</f>
        <v>610</v>
      </c>
      <c r="F976" s="21">
        <f>F977</f>
        <v>80</v>
      </c>
      <c r="K976" s="89"/>
      <c r="L976" s="89"/>
      <c r="M976" s="89"/>
      <c r="N976" s="89"/>
      <c r="O976" s="92"/>
    </row>
    <row r="977" spans="1:15" s="30" customFormat="1" ht="17.25" customHeight="1">
      <c r="A977" s="28" t="str">
        <f>'пр.4 вед.стр.'!A960</f>
        <v>Субсидии  бюджетным учреждениям на иные цели</v>
      </c>
      <c r="B977" s="20" t="s">
        <v>72</v>
      </c>
      <c r="C977" s="20" t="s">
        <v>65</v>
      </c>
      <c r="D977" s="183" t="str">
        <f>'пр.4 вед.стр.'!E960</f>
        <v>7П 0 01 94200 </v>
      </c>
      <c r="E977" s="164" t="str">
        <f>'пр.4 вед.стр.'!F960</f>
        <v>612</v>
      </c>
      <c r="F977" s="21">
        <f>'пр.4 вед.стр.'!G960</f>
        <v>80</v>
      </c>
      <c r="K977" s="89"/>
      <c r="L977" s="89"/>
      <c r="M977" s="89"/>
      <c r="N977" s="89"/>
      <c r="O977" s="92"/>
    </row>
    <row r="978" spans="1:15" s="30" customFormat="1" ht="17.25" customHeight="1">
      <c r="A978" s="28" t="str">
        <f>'пр.4 вед.стр.'!A961</f>
        <v>Приобретение и заправка огнетушителей, средств индивидуальной защиты</v>
      </c>
      <c r="B978" s="20" t="s">
        <v>72</v>
      </c>
      <c r="C978" s="20" t="s">
        <v>65</v>
      </c>
      <c r="D978" s="183" t="str">
        <f>'пр.4 вед.стр.'!E961</f>
        <v>7П 0 01 94300 </v>
      </c>
      <c r="E978" s="164"/>
      <c r="F978" s="21">
        <f>F979</f>
        <v>54.5</v>
      </c>
      <c r="K978" s="89"/>
      <c r="L978" s="89"/>
      <c r="M978" s="89"/>
      <c r="N978" s="89"/>
      <c r="O978" s="92"/>
    </row>
    <row r="979" spans="1:15" s="30" customFormat="1" ht="15" customHeight="1">
      <c r="A979" s="28" t="str">
        <f>'пр.4 вед.стр.'!A962</f>
        <v>Предоставление субсидий бюджетным, автономным учреждениям и иным некоммерческим организациям</v>
      </c>
      <c r="B979" s="20" t="s">
        <v>72</v>
      </c>
      <c r="C979" s="20" t="s">
        <v>65</v>
      </c>
      <c r="D979" s="183" t="str">
        <f>'пр.4 вед.стр.'!E962</f>
        <v>7П 0 01 94300 </v>
      </c>
      <c r="E979" s="164" t="str">
        <f>'пр.4 вед.стр.'!F962</f>
        <v>600</v>
      </c>
      <c r="F979" s="21">
        <f>F980</f>
        <v>54.5</v>
      </c>
      <c r="K979" s="89"/>
      <c r="L979" s="89"/>
      <c r="M979" s="89"/>
      <c r="N979" s="89"/>
      <c r="O979" s="92"/>
    </row>
    <row r="980" spans="1:15" s="30" customFormat="1" ht="17.25" customHeight="1">
      <c r="A980" s="28" t="str">
        <f>'пр.4 вед.стр.'!A963</f>
        <v>Субсидии бюджетным учреждениям</v>
      </c>
      <c r="B980" s="20" t="s">
        <v>72</v>
      </c>
      <c r="C980" s="20" t="s">
        <v>65</v>
      </c>
      <c r="D980" s="183" t="str">
        <f>'пр.4 вед.стр.'!E963</f>
        <v>7П 0 01 94300 </v>
      </c>
      <c r="E980" s="164" t="str">
        <f>'пр.4 вед.стр.'!F963</f>
        <v>610</v>
      </c>
      <c r="F980" s="21">
        <f>F981</f>
        <v>54.5</v>
      </c>
      <c r="K980" s="89"/>
      <c r="L980" s="89"/>
      <c r="M980" s="89"/>
      <c r="N980" s="89"/>
      <c r="O980" s="92"/>
    </row>
    <row r="981" spans="1:15" s="30" customFormat="1" ht="18" customHeight="1">
      <c r="A981" s="28" t="str">
        <f>'пр.4 вед.стр.'!A964</f>
        <v>Субсидии  бюджетным учреждениям на иные цели</v>
      </c>
      <c r="B981" s="20" t="s">
        <v>72</v>
      </c>
      <c r="C981" s="20" t="s">
        <v>65</v>
      </c>
      <c r="D981" s="183" t="str">
        <f>'пр.4 вед.стр.'!E964</f>
        <v>7П 0 01 94300 </v>
      </c>
      <c r="E981" s="164" t="str">
        <f>'пр.4 вед.стр.'!F964</f>
        <v>612</v>
      </c>
      <c r="F981" s="21">
        <f>'пр.4 вед.стр.'!G964</f>
        <v>54.5</v>
      </c>
      <c r="K981" s="89"/>
      <c r="L981" s="89"/>
      <c r="M981" s="89"/>
      <c r="N981" s="89"/>
      <c r="O981" s="92"/>
    </row>
    <row r="982" spans="1:15" s="30" customFormat="1" ht="15.75" customHeight="1">
      <c r="A982" s="28" t="str">
        <f>'пр.4 вед.стр.'!A965</f>
        <v>Проведение замеров сопротивления изоляции электросетей и электрооборудования</v>
      </c>
      <c r="B982" s="20" t="s">
        <v>72</v>
      </c>
      <c r="C982" s="20" t="s">
        <v>65</v>
      </c>
      <c r="D982" s="183" t="str">
        <f>'пр.4 вед.стр.'!E965</f>
        <v>7П 0 01 94400 </v>
      </c>
      <c r="E982" s="164"/>
      <c r="F982" s="21">
        <f>F983</f>
        <v>50</v>
      </c>
      <c r="K982" s="89"/>
      <c r="L982" s="89"/>
      <c r="M982" s="89"/>
      <c r="N982" s="89"/>
      <c r="O982" s="92"/>
    </row>
    <row r="983" spans="1:15" s="30" customFormat="1" ht="17.25" customHeight="1">
      <c r="A983" s="28" t="str">
        <f>'пр.4 вед.стр.'!A966</f>
        <v>Предоставление субсидий бюджетным, автономным учреждениям и иным некоммерческим организациям</v>
      </c>
      <c r="B983" s="20" t="s">
        <v>72</v>
      </c>
      <c r="C983" s="20" t="s">
        <v>65</v>
      </c>
      <c r="D983" s="183" t="str">
        <f>'пр.4 вед.стр.'!E966</f>
        <v>7П 0 01 94400 </v>
      </c>
      <c r="E983" s="164" t="str">
        <f>'пр.4 вед.стр.'!F966</f>
        <v>600</v>
      </c>
      <c r="F983" s="21">
        <f>F984</f>
        <v>50</v>
      </c>
      <c r="K983" s="89"/>
      <c r="L983" s="89"/>
      <c r="M983" s="89"/>
      <c r="N983" s="89"/>
      <c r="O983" s="92"/>
    </row>
    <row r="984" spans="1:15" s="30" customFormat="1" ht="17.25" customHeight="1">
      <c r="A984" s="28" t="str">
        <f>'пр.4 вед.стр.'!A967</f>
        <v>Субсидии бюджетным учреждениям</v>
      </c>
      <c r="B984" s="20" t="s">
        <v>72</v>
      </c>
      <c r="C984" s="20" t="s">
        <v>65</v>
      </c>
      <c r="D984" s="183" t="str">
        <f>'пр.4 вед.стр.'!E967</f>
        <v>7П 0 01 94400 </v>
      </c>
      <c r="E984" s="164" t="str">
        <f>'пр.4 вед.стр.'!F967</f>
        <v>610</v>
      </c>
      <c r="F984" s="21">
        <f>F985</f>
        <v>50</v>
      </c>
      <c r="K984" s="89"/>
      <c r="L984" s="89"/>
      <c r="M984" s="89"/>
      <c r="N984" s="89"/>
      <c r="O984" s="92"/>
    </row>
    <row r="985" spans="1:15" s="30" customFormat="1" ht="17.25" customHeight="1">
      <c r="A985" s="28" t="str">
        <f>'пр.4 вед.стр.'!A968</f>
        <v>Субсидии  бюджетным учреждениям на иные цели</v>
      </c>
      <c r="B985" s="20" t="s">
        <v>72</v>
      </c>
      <c r="C985" s="20" t="s">
        <v>65</v>
      </c>
      <c r="D985" s="183" t="str">
        <f>'пр.4 вед.стр.'!E968</f>
        <v>7П 0 01 94400 </v>
      </c>
      <c r="E985" s="164" t="str">
        <f>'пр.4 вед.стр.'!F968</f>
        <v>612</v>
      </c>
      <c r="F985" s="21">
        <f>'пр.4 вед.стр.'!G968</f>
        <v>50</v>
      </c>
      <c r="K985" s="89"/>
      <c r="L985" s="89"/>
      <c r="M985" s="89"/>
      <c r="N985" s="89"/>
      <c r="O985" s="92"/>
    </row>
    <row r="986" spans="1:15" s="30" customFormat="1" ht="26.25" customHeight="1">
      <c r="A986" s="28" t="str">
        <f>'пр.4 вед.стр.'!A969</f>
        <v>Проведение проверок исправности и ремонт систем противопожарного водоснабжения, приобретение и обслуживание гидрантов</v>
      </c>
      <c r="B986" s="20" t="s">
        <v>72</v>
      </c>
      <c r="C986" s="20" t="s">
        <v>65</v>
      </c>
      <c r="D986" s="183" t="str">
        <f>'пр.4 вед.стр.'!E969</f>
        <v>7П 0 01 94500 </v>
      </c>
      <c r="E986" s="164"/>
      <c r="F986" s="21">
        <f>F987</f>
        <v>20</v>
      </c>
      <c r="K986" s="89"/>
      <c r="L986" s="89"/>
      <c r="M986" s="89"/>
      <c r="N986" s="89"/>
      <c r="O986" s="92"/>
    </row>
    <row r="987" spans="1:15" s="30" customFormat="1" ht="12.75" customHeight="1">
      <c r="A987" s="28" t="str">
        <f>'пр.4 вед.стр.'!A970</f>
        <v>Предоставление субсидий бюджетным, автономным учреждениям и иным некоммерческим организациям</v>
      </c>
      <c r="B987" s="20" t="s">
        <v>72</v>
      </c>
      <c r="C987" s="20" t="s">
        <v>65</v>
      </c>
      <c r="D987" s="183" t="str">
        <f>'пр.4 вед.стр.'!E970</f>
        <v>7П 0 01 94500 </v>
      </c>
      <c r="E987" s="164" t="str">
        <f>'пр.4 вед.стр.'!F970</f>
        <v>600</v>
      </c>
      <c r="F987" s="21">
        <f>F988</f>
        <v>20</v>
      </c>
      <c r="K987" s="89"/>
      <c r="L987" s="89"/>
      <c r="M987" s="89"/>
      <c r="N987" s="89"/>
      <c r="O987" s="92"/>
    </row>
    <row r="988" spans="1:15" s="30" customFormat="1" ht="17.25" customHeight="1">
      <c r="A988" s="28" t="str">
        <f>'пр.4 вед.стр.'!A971</f>
        <v>Субсидии бюджетным учреждениям</v>
      </c>
      <c r="B988" s="20" t="s">
        <v>72</v>
      </c>
      <c r="C988" s="20" t="s">
        <v>65</v>
      </c>
      <c r="D988" s="183" t="str">
        <f>'пр.4 вед.стр.'!E971</f>
        <v>7П 0 01 94500 </v>
      </c>
      <c r="E988" s="164" t="str">
        <f>'пр.4 вед.стр.'!F971</f>
        <v>610</v>
      </c>
      <c r="F988" s="21">
        <f>F989</f>
        <v>20</v>
      </c>
      <c r="K988" s="89"/>
      <c r="L988" s="89"/>
      <c r="M988" s="89"/>
      <c r="N988" s="89"/>
      <c r="O988" s="92"/>
    </row>
    <row r="989" spans="1:15" s="30" customFormat="1" ht="17.25" customHeight="1">
      <c r="A989" s="28" t="str">
        <f>'пр.4 вед.стр.'!A972</f>
        <v>Субсидии  бюджетным учреждениям на иные цели</v>
      </c>
      <c r="B989" s="20" t="s">
        <v>72</v>
      </c>
      <c r="C989" s="20" t="s">
        <v>65</v>
      </c>
      <c r="D989" s="183" t="str">
        <f>'пр.4 вед.стр.'!E972</f>
        <v>7П 0 01 94500 </v>
      </c>
      <c r="E989" s="164" t="str">
        <f>'пр.4 вед.стр.'!F972</f>
        <v>612</v>
      </c>
      <c r="F989" s="21">
        <f>'пр.4 вед.стр.'!G972</f>
        <v>20</v>
      </c>
      <c r="K989" s="89"/>
      <c r="L989" s="89"/>
      <c r="M989" s="89"/>
      <c r="N989" s="89"/>
      <c r="O989" s="92"/>
    </row>
    <row r="990" spans="1:15" s="30" customFormat="1" ht="29.25" customHeight="1">
      <c r="A990" s="142" t="str">
        <f>'пр.4 вед.стр.'!A973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90" s="143" t="s">
        <v>72</v>
      </c>
      <c r="C990" s="143" t="s">
        <v>65</v>
      </c>
      <c r="D990" s="181" t="str">
        <f>'пр.4 вед.стр.'!E973</f>
        <v>7Т 0 00 00000 </v>
      </c>
      <c r="E990" s="163"/>
      <c r="F990" s="145">
        <f>F991</f>
        <v>30</v>
      </c>
      <c r="K990" s="89"/>
      <c r="L990" s="89"/>
      <c r="M990" s="89"/>
      <c r="N990" s="89"/>
      <c r="O990" s="92"/>
    </row>
    <row r="991" spans="1:15" s="30" customFormat="1" ht="18" customHeight="1">
      <c r="A991" s="28" t="str">
        <f>'пр.4 вед.стр.'!A974</f>
        <v>Основное мероприятие "Профилактика правонарушений по отдельным видам противоправной деятельности"</v>
      </c>
      <c r="B991" s="20" t="s">
        <v>72</v>
      </c>
      <c r="C991" s="20" t="s">
        <v>65</v>
      </c>
      <c r="D991" s="183" t="str">
        <f>'пр.4 вед.стр.'!E974</f>
        <v>7Т 0 05 00000 </v>
      </c>
      <c r="E991" s="164"/>
      <c r="F991" s="21">
        <f>F992</f>
        <v>30</v>
      </c>
      <c r="K991" s="89"/>
      <c r="L991" s="89"/>
      <c r="M991" s="89"/>
      <c r="N991" s="89"/>
      <c r="O991" s="92"/>
    </row>
    <row r="992" spans="1:15" s="30" customFormat="1" ht="18.75" customHeight="1">
      <c r="A992" s="28" t="str">
        <f>'пр.4 вед.стр.'!A975</f>
        <v>Профилактика  угроз терроризма и экстремизма</v>
      </c>
      <c r="B992" s="20" t="s">
        <v>72</v>
      </c>
      <c r="C992" s="20" t="s">
        <v>65</v>
      </c>
      <c r="D992" s="183" t="str">
        <f>'пр.4 вед.стр.'!E975</f>
        <v>7Т 0 05 95150 </v>
      </c>
      <c r="E992" s="164"/>
      <c r="F992" s="21">
        <f>F993</f>
        <v>30</v>
      </c>
      <c r="K992" s="89"/>
      <c r="L992" s="89"/>
      <c r="M992" s="89"/>
      <c r="N992" s="89"/>
      <c r="O992" s="92"/>
    </row>
    <row r="993" spans="1:15" s="30" customFormat="1" ht="17.25" customHeight="1">
      <c r="A993" s="28" t="str">
        <f>'пр.4 вед.стр.'!A976</f>
        <v>Предоставление субсидий бюджетным, автономным учреждениям и иным некоммерческим организациям</v>
      </c>
      <c r="B993" s="20" t="s">
        <v>72</v>
      </c>
      <c r="C993" s="20" t="s">
        <v>65</v>
      </c>
      <c r="D993" s="183" t="str">
        <f>'пр.4 вед.стр.'!E976</f>
        <v>7Т 0 05 95150 </v>
      </c>
      <c r="E993" s="164" t="str">
        <f>'пр.4 вед.стр.'!F976</f>
        <v>600</v>
      </c>
      <c r="F993" s="21">
        <f>F994</f>
        <v>30</v>
      </c>
      <c r="K993" s="89"/>
      <c r="L993" s="89"/>
      <c r="M993" s="89"/>
      <c r="N993" s="89"/>
      <c r="O993" s="92"/>
    </row>
    <row r="994" spans="1:15" s="30" customFormat="1" ht="17.25" customHeight="1">
      <c r="A994" s="28" t="str">
        <f>'пр.4 вед.стр.'!A977</f>
        <v>Субсидии бюджетным учреждениям</v>
      </c>
      <c r="B994" s="20" t="s">
        <v>72</v>
      </c>
      <c r="C994" s="20" t="s">
        <v>65</v>
      </c>
      <c r="D994" s="183" t="str">
        <f>'пр.4 вед.стр.'!E977</f>
        <v>7Т 0 05 95150 </v>
      </c>
      <c r="E994" s="164" t="str">
        <f>'пр.4 вед.стр.'!F977</f>
        <v>610</v>
      </c>
      <c r="F994" s="21">
        <f>F995</f>
        <v>30</v>
      </c>
      <c r="K994" s="89"/>
      <c r="L994" s="89"/>
      <c r="M994" s="89"/>
      <c r="N994" s="89"/>
      <c r="O994" s="92"/>
    </row>
    <row r="995" spans="1:15" s="30" customFormat="1" ht="15" customHeight="1">
      <c r="A995" s="28" t="str">
        <f>'пр.4 вед.стр.'!A978</f>
        <v>Субсидии  бюджетным учреждениям на иные цели</v>
      </c>
      <c r="B995" s="20" t="s">
        <v>72</v>
      </c>
      <c r="C995" s="20" t="s">
        <v>65</v>
      </c>
      <c r="D995" s="183" t="str">
        <f>'пр.4 вед.стр.'!E978</f>
        <v>7Т 0 05 95150 </v>
      </c>
      <c r="E995" s="164" t="str">
        <f>'пр.4 вед.стр.'!F978</f>
        <v>612</v>
      </c>
      <c r="F995" s="21">
        <f>'пр.4 вед.стр.'!G978</f>
        <v>30</v>
      </c>
      <c r="K995" s="89"/>
      <c r="L995" s="89"/>
      <c r="M995" s="89"/>
      <c r="N995" s="89"/>
      <c r="O995" s="92"/>
    </row>
    <row r="996" spans="1:15" s="30" customFormat="1" ht="16.5" customHeight="1">
      <c r="A996" s="16" t="s">
        <v>161</v>
      </c>
      <c r="B996" s="20" t="s">
        <v>72</v>
      </c>
      <c r="C996" s="20" t="s">
        <v>65</v>
      </c>
      <c r="D996" s="164" t="s">
        <v>601</v>
      </c>
      <c r="E996" s="164"/>
      <c r="F996" s="21">
        <f>F997+F1002+F1006</f>
        <v>11216.4</v>
      </c>
      <c r="K996" s="89"/>
      <c r="L996" s="89"/>
      <c r="M996" s="89"/>
      <c r="N996" s="89"/>
      <c r="O996" s="92"/>
    </row>
    <row r="997" spans="1:15" s="30" customFormat="1" ht="17.25" customHeight="1">
      <c r="A997" s="29" t="s">
        <v>213</v>
      </c>
      <c r="B997" s="65" t="s">
        <v>72</v>
      </c>
      <c r="C997" s="65" t="s">
        <v>65</v>
      </c>
      <c r="D997" s="175" t="s">
        <v>602</v>
      </c>
      <c r="E997" s="175"/>
      <c r="F997" s="64">
        <f>F998</f>
        <v>10854.4</v>
      </c>
      <c r="K997" s="89"/>
      <c r="L997" s="89"/>
      <c r="M997" s="89"/>
      <c r="N997" s="89"/>
      <c r="O997" s="92"/>
    </row>
    <row r="998" spans="1:15" s="30" customFormat="1" ht="16.5" customHeight="1">
      <c r="A998" s="29" t="s">
        <v>101</v>
      </c>
      <c r="B998" s="65" t="s">
        <v>72</v>
      </c>
      <c r="C998" s="65" t="s">
        <v>65</v>
      </c>
      <c r="D998" s="175" t="s">
        <v>602</v>
      </c>
      <c r="E998" s="175" t="s">
        <v>102</v>
      </c>
      <c r="F998" s="64">
        <f>F999</f>
        <v>10854.4</v>
      </c>
      <c r="K998" s="89"/>
      <c r="L998" s="89"/>
      <c r="M998" s="89"/>
      <c r="N998" s="89"/>
      <c r="O998" s="92"/>
    </row>
    <row r="999" spans="1:15" s="30" customFormat="1" ht="17.25" customHeight="1">
      <c r="A999" s="29" t="s">
        <v>107</v>
      </c>
      <c r="B999" s="65" t="s">
        <v>72</v>
      </c>
      <c r="C999" s="65" t="s">
        <v>65</v>
      </c>
      <c r="D999" s="175" t="s">
        <v>602</v>
      </c>
      <c r="E999" s="175" t="s">
        <v>108</v>
      </c>
      <c r="F999" s="64">
        <f>F1000+F1001</f>
        <v>10854.4</v>
      </c>
      <c r="K999" s="89"/>
      <c r="L999" s="89"/>
      <c r="M999" s="89"/>
      <c r="N999" s="89"/>
      <c r="O999" s="92"/>
    </row>
    <row r="1000" spans="1:15" s="30" customFormat="1" ht="27" customHeight="1">
      <c r="A1000" s="29" t="s">
        <v>109</v>
      </c>
      <c r="B1000" s="65" t="s">
        <v>72</v>
      </c>
      <c r="C1000" s="65" t="s">
        <v>65</v>
      </c>
      <c r="D1000" s="175" t="s">
        <v>602</v>
      </c>
      <c r="E1000" s="175" t="s">
        <v>110</v>
      </c>
      <c r="F1000" s="64">
        <f>'пр.4 вед.стр.'!G983</f>
        <v>10604.3</v>
      </c>
      <c r="K1000" s="89"/>
      <c r="L1000" s="89"/>
      <c r="M1000" s="89"/>
      <c r="N1000" s="89"/>
      <c r="O1000" s="92"/>
    </row>
    <row r="1001" spans="1:15" s="30" customFormat="1" ht="17.25" customHeight="1">
      <c r="A1001" s="29" t="s">
        <v>111</v>
      </c>
      <c r="B1001" s="65" t="s">
        <v>72</v>
      </c>
      <c r="C1001" s="65" t="s">
        <v>65</v>
      </c>
      <c r="D1001" s="175" t="s">
        <v>602</v>
      </c>
      <c r="E1001" s="175" t="s">
        <v>112</v>
      </c>
      <c r="F1001" s="64">
        <f>'пр.4 вед.стр.'!G984</f>
        <v>250.1</v>
      </c>
      <c r="K1001" s="89"/>
      <c r="L1001" s="89"/>
      <c r="M1001" s="89"/>
      <c r="N1001" s="89"/>
      <c r="O1001" s="92"/>
    </row>
    <row r="1002" spans="1:15" s="30" customFormat="1" ht="45" customHeight="1">
      <c r="A1002" s="29" t="s">
        <v>235</v>
      </c>
      <c r="B1002" s="65" t="s">
        <v>72</v>
      </c>
      <c r="C1002" s="65" t="s">
        <v>65</v>
      </c>
      <c r="D1002" s="175" t="s">
        <v>603</v>
      </c>
      <c r="E1002" s="175"/>
      <c r="F1002" s="64">
        <f>F1003</f>
        <v>350</v>
      </c>
      <c r="K1002" s="89"/>
      <c r="L1002" s="89"/>
      <c r="M1002" s="89"/>
      <c r="N1002" s="89"/>
      <c r="O1002" s="92"/>
    </row>
    <row r="1003" spans="1:15" s="30" customFormat="1" ht="21" customHeight="1">
      <c r="A1003" s="29" t="s">
        <v>101</v>
      </c>
      <c r="B1003" s="65" t="s">
        <v>72</v>
      </c>
      <c r="C1003" s="65" t="s">
        <v>65</v>
      </c>
      <c r="D1003" s="175" t="s">
        <v>603</v>
      </c>
      <c r="E1003" s="175" t="s">
        <v>102</v>
      </c>
      <c r="F1003" s="64">
        <f>F1004</f>
        <v>350</v>
      </c>
      <c r="K1003" s="89"/>
      <c r="L1003" s="89"/>
      <c r="M1003" s="89"/>
      <c r="N1003" s="89"/>
      <c r="O1003" s="92"/>
    </row>
    <row r="1004" spans="1:15" s="30" customFormat="1" ht="17.25" customHeight="1">
      <c r="A1004" s="29" t="s">
        <v>107</v>
      </c>
      <c r="B1004" s="65" t="s">
        <v>72</v>
      </c>
      <c r="C1004" s="65" t="s">
        <v>65</v>
      </c>
      <c r="D1004" s="175" t="s">
        <v>603</v>
      </c>
      <c r="E1004" s="175" t="s">
        <v>108</v>
      </c>
      <c r="F1004" s="64">
        <f>F1005</f>
        <v>350</v>
      </c>
      <c r="K1004" s="89"/>
      <c r="L1004" s="89"/>
      <c r="M1004" s="89"/>
      <c r="N1004" s="89"/>
      <c r="O1004" s="92"/>
    </row>
    <row r="1005" spans="1:15" s="30" customFormat="1" ht="17.25" customHeight="1">
      <c r="A1005" s="29" t="s">
        <v>111</v>
      </c>
      <c r="B1005" s="65" t="s">
        <v>72</v>
      </c>
      <c r="C1005" s="65" t="s">
        <v>65</v>
      </c>
      <c r="D1005" s="175" t="s">
        <v>603</v>
      </c>
      <c r="E1005" s="175" t="s">
        <v>112</v>
      </c>
      <c r="F1005" s="64">
        <f>'пр.4 вед.стр.'!G988</f>
        <v>350</v>
      </c>
      <c r="K1005" s="89"/>
      <c r="L1005" s="89"/>
      <c r="M1005" s="89"/>
      <c r="N1005" s="89"/>
      <c r="O1005" s="92"/>
    </row>
    <row r="1006" spans="1:15" s="30" customFormat="1" ht="17.25" customHeight="1">
      <c r="A1006" s="29" t="s">
        <v>203</v>
      </c>
      <c r="B1006" s="65" t="s">
        <v>72</v>
      </c>
      <c r="C1006" s="65" t="s">
        <v>65</v>
      </c>
      <c r="D1006" s="175" t="s">
        <v>604</v>
      </c>
      <c r="E1006" s="175"/>
      <c r="F1006" s="64">
        <f>F1007</f>
        <v>12</v>
      </c>
      <c r="K1006" s="89"/>
      <c r="L1006" s="89"/>
      <c r="M1006" s="89"/>
      <c r="N1006" s="89"/>
      <c r="O1006" s="92"/>
    </row>
    <row r="1007" spans="1:15" s="30" customFormat="1" ht="15" customHeight="1">
      <c r="A1007" s="29" t="s">
        <v>101</v>
      </c>
      <c r="B1007" s="65" t="s">
        <v>72</v>
      </c>
      <c r="C1007" s="65" t="s">
        <v>65</v>
      </c>
      <c r="D1007" s="175" t="s">
        <v>604</v>
      </c>
      <c r="E1007" s="175" t="s">
        <v>102</v>
      </c>
      <c r="F1007" s="64">
        <f>F1008</f>
        <v>12</v>
      </c>
      <c r="K1007" s="89"/>
      <c r="L1007" s="89"/>
      <c r="M1007" s="89"/>
      <c r="N1007" s="89"/>
      <c r="O1007" s="92"/>
    </row>
    <row r="1008" spans="1:15" s="30" customFormat="1" ht="17.25" customHeight="1">
      <c r="A1008" s="29" t="s">
        <v>107</v>
      </c>
      <c r="B1008" s="65" t="s">
        <v>72</v>
      </c>
      <c r="C1008" s="65" t="s">
        <v>65</v>
      </c>
      <c r="D1008" s="175" t="s">
        <v>604</v>
      </c>
      <c r="E1008" s="175" t="s">
        <v>108</v>
      </c>
      <c r="F1008" s="64">
        <f>F1009</f>
        <v>12</v>
      </c>
      <c r="K1008" s="89"/>
      <c r="L1008" s="89"/>
      <c r="M1008" s="89"/>
      <c r="N1008" s="89"/>
      <c r="O1008" s="92"/>
    </row>
    <row r="1009" spans="1:15" s="30" customFormat="1" ht="21" customHeight="1">
      <c r="A1009" s="29" t="s">
        <v>111</v>
      </c>
      <c r="B1009" s="65" t="s">
        <v>72</v>
      </c>
      <c r="C1009" s="65" t="s">
        <v>65</v>
      </c>
      <c r="D1009" s="175" t="s">
        <v>604</v>
      </c>
      <c r="E1009" s="175" t="s">
        <v>112</v>
      </c>
      <c r="F1009" s="64">
        <f>'пр.4 вед.стр.'!G992</f>
        <v>12</v>
      </c>
      <c r="K1009" s="89"/>
      <c r="L1009" s="89"/>
      <c r="M1009" s="89"/>
      <c r="N1009" s="89"/>
      <c r="O1009" s="92"/>
    </row>
    <row r="1010" spans="1:15" s="30" customFormat="1" ht="21" customHeight="1">
      <c r="A1010" s="16" t="s">
        <v>605</v>
      </c>
      <c r="B1010" s="20" t="s">
        <v>72</v>
      </c>
      <c r="C1010" s="20" t="s">
        <v>65</v>
      </c>
      <c r="D1010" s="164" t="s">
        <v>606</v>
      </c>
      <c r="E1010" s="164"/>
      <c r="F1010" s="21">
        <f>F1011+F1015+F1019</f>
        <v>17804.399999999998</v>
      </c>
      <c r="K1010" s="89"/>
      <c r="L1010" s="89"/>
      <c r="M1010" s="89"/>
      <c r="N1010" s="89"/>
      <c r="O1010" s="92"/>
    </row>
    <row r="1011" spans="1:15" s="30" customFormat="1" ht="17.25" customHeight="1">
      <c r="A1011" s="29" t="s">
        <v>213</v>
      </c>
      <c r="B1011" s="65" t="s">
        <v>72</v>
      </c>
      <c r="C1011" s="65" t="s">
        <v>65</v>
      </c>
      <c r="D1011" s="175" t="s">
        <v>607</v>
      </c>
      <c r="E1011" s="175"/>
      <c r="F1011" s="64">
        <f>F1012</f>
        <v>17277.399999999998</v>
      </c>
      <c r="K1011" s="89"/>
      <c r="L1011" s="89"/>
      <c r="M1011" s="89"/>
      <c r="N1011" s="89"/>
      <c r="O1011" s="92"/>
    </row>
    <row r="1012" spans="1:15" s="30" customFormat="1" ht="18" customHeight="1">
      <c r="A1012" s="29" t="s">
        <v>101</v>
      </c>
      <c r="B1012" s="65" t="s">
        <v>72</v>
      </c>
      <c r="C1012" s="65" t="s">
        <v>65</v>
      </c>
      <c r="D1012" s="175" t="s">
        <v>607</v>
      </c>
      <c r="E1012" s="175" t="s">
        <v>102</v>
      </c>
      <c r="F1012" s="64">
        <f>F1013</f>
        <v>17277.399999999998</v>
      </c>
      <c r="K1012" s="89"/>
      <c r="L1012" s="89"/>
      <c r="M1012" s="89"/>
      <c r="N1012" s="89"/>
      <c r="O1012" s="92"/>
    </row>
    <row r="1013" spans="1:15" s="30" customFormat="1" ht="17.25" customHeight="1">
      <c r="A1013" s="29" t="s">
        <v>107</v>
      </c>
      <c r="B1013" s="65" t="s">
        <v>72</v>
      </c>
      <c r="C1013" s="65" t="s">
        <v>65</v>
      </c>
      <c r="D1013" s="175" t="s">
        <v>607</v>
      </c>
      <c r="E1013" s="175" t="s">
        <v>108</v>
      </c>
      <c r="F1013" s="64">
        <f>F1014</f>
        <v>17277.399999999998</v>
      </c>
      <c r="K1013" s="89"/>
      <c r="L1013" s="89"/>
      <c r="M1013" s="89"/>
      <c r="N1013" s="89"/>
      <c r="O1013" s="92"/>
    </row>
    <row r="1014" spans="1:15" s="30" customFormat="1" ht="28.5" customHeight="1">
      <c r="A1014" s="29" t="s">
        <v>109</v>
      </c>
      <c r="B1014" s="65" t="s">
        <v>72</v>
      </c>
      <c r="C1014" s="65" t="s">
        <v>65</v>
      </c>
      <c r="D1014" s="175" t="s">
        <v>607</v>
      </c>
      <c r="E1014" s="175" t="s">
        <v>110</v>
      </c>
      <c r="F1014" s="64">
        <f>'пр.4 вед.стр.'!G997</f>
        <v>17277.399999999998</v>
      </c>
      <c r="K1014" s="89"/>
      <c r="L1014" s="89"/>
      <c r="M1014" s="89"/>
      <c r="N1014" s="89"/>
      <c r="O1014" s="92"/>
    </row>
    <row r="1015" spans="1:15" s="30" customFormat="1" ht="42" customHeight="1">
      <c r="A1015" s="29" t="s">
        <v>235</v>
      </c>
      <c r="B1015" s="65" t="s">
        <v>72</v>
      </c>
      <c r="C1015" s="65" t="s">
        <v>65</v>
      </c>
      <c r="D1015" s="175" t="s">
        <v>608</v>
      </c>
      <c r="E1015" s="175"/>
      <c r="F1015" s="64">
        <f>F1016</f>
        <v>500</v>
      </c>
      <c r="K1015" s="89"/>
      <c r="L1015" s="89"/>
      <c r="M1015" s="89"/>
      <c r="N1015" s="89"/>
      <c r="O1015" s="92"/>
    </row>
    <row r="1016" spans="1:15" s="30" customFormat="1" ht="20.25" customHeight="1">
      <c r="A1016" s="29" t="s">
        <v>101</v>
      </c>
      <c r="B1016" s="65" t="s">
        <v>72</v>
      </c>
      <c r="C1016" s="65" t="s">
        <v>65</v>
      </c>
      <c r="D1016" s="175" t="s">
        <v>608</v>
      </c>
      <c r="E1016" s="175" t="s">
        <v>102</v>
      </c>
      <c r="F1016" s="64">
        <f>F1017</f>
        <v>500</v>
      </c>
      <c r="K1016" s="89"/>
      <c r="L1016" s="89"/>
      <c r="M1016" s="89"/>
      <c r="N1016" s="89"/>
      <c r="O1016" s="92"/>
    </row>
    <row r="1017" spans="1:15" s="30" customFormat="1" ht="18" customHeight="1">
      <c r="A1017" s="29" t="s">
        <v>107</v>
      </c>
      <c r="B1017" s="65" t="s">
        <v>72</v>
      </c>
      <c r="C1017" s="65" t="s">
        <v>65</v>
      </c>
      <c r="D1017" s="175" t="s">
        <v>608</v>
      </c>
      <c r="E1017" s="175" t="s">
        <v>108</v>
      </c>
      <c r="F1017" s="64">
        <f>F1018</f>
        <v>500</v>
      </c>
      <c r="K1017" s="89"/>
      <c r="L1017" s="89"/>
      <c r="M1017" s="89"/>
      <c r="N1017" s="89"/>
      <c r="O1017" s="92"/>
    </row>
    <row r="1018" spans="1:15" s="30" customFormat="1" ht="17.25" customHeight="1">
      <c r="A1018" s="29" t="s">
        <v>111</v>
      </c>
      <c r="B1018" s="65" t="s">
        <v>72</v>
      </c>
      <c r="C1018" s="65" t="s">
        <v>65</v>
      </c>
      <c r="D1018" s="175" t="s">
        <v>608</v>
      </c>
      <c r="E1018" s="175" t="s">
        <v>112</v>
      </c>
      <c r="F1018" s="64">
        <f>'пр.4 вед.стр.'!G1001</f>
        <v>500</v>
      </c>
      <c r="K1018" s="89"/>
      <c r="L1018" s="89"/>
      <c r="M1018" s="89"/>
      <c r="N1018" s="89"/>
      <c r="O1018" s="92"/>
    </row>
    <row r="1019" spans="1:15" s="30" customFormat="1" ht="19.5" customHeight="1">
      <c r="A1019" s="29" t="s">
        <v>203</v>
      </c>
      <c r="B1019" s="65" t="s">
        <v>72</v>
      </c>
      <c r="C1019" s="65" t="s">
        <v>65</v>
      </c>
      <c r="D1019" s="175" t="s">
        <v>609</v>
      </c>
      <c r="E1019" s="175"/>
      <c r="F1019" s="64">
        <f>F1020</f>
        <v>27</v>
      </c>
      <c r="K1019" s="89"/>
      <c r="L1019" s="89"/>
      <c r="M1019" s="89"/>
      <c r="N1019" s="89"/>
      <c r="O1019" s="92"/>
    </row>
    <row r="1020" spans="1:15" s="30" customFormat="1" ht="16.5" customHeight="1">
      <c r="A1020" s="29" t="s">
        <v>101</v>
      </c>
      <c r="B1020" s="65" t="s">
        <v>72</v>
      </c>
      <c r="C1020" s="65" t="s">
        <v>65</v>
      </c>
      <c r="D1020" s="175" t="s">
        <v>609</v>
      </c>
      <c r="E1020" s="175" t="s">
        <v>102</v>
      </c>
      <c r="F1020" s="64">
        <f>F1021</f>
        <v>27</v>
      </c>
      <c r="K1020" s="89"/>
      <c r="L1020" s="89"/>
      <c r="M1020" s="89"/>
      <c r="N1020" s="89"/>
      <c r="O1020" s="92"/>
    </row>
    <row r="1021" spans="1:15" s="30" customFormat="1" ht="17.25" customHeight="1">
      <c r="A1021" s="29" t="s">
        <v>107</v>
      </c>
      <c r="B1021" s="65" t="s">
        <v>72</v>
      </c>
      <c r="C1021" s="65" t="s">
        <v>65</v>
      </c>
      <c r="D1021" s="175" t="s">
        <v>609</v>
      </c>
      <c r="E1021" s="175" t="s">
        <v>108</v>
      </c>
      <c r="F1021" s="64">
        <f>F1022</f>
        <v>27</v>
      </c>
      <c r="K1021" s="89"/>
      <c r="L1021" s="89"/>
      <c r="M1021" s="89"/>
      <c r="N1021" s="89"/>
      <c r="O1021" s="92"/>
    </row>
    <row r="1022" spans="1:15" s="30" customFormat="1" ht="18.75" customHeight="1">
      <c r="A1022" s="29" t="s">
        <v>111</v>
      </c>
      <c r="B1022" s="65" t="s">
        <v>72</v>
      </c>
      <c r="C1022" s="65" t="s">
        <v>65</v>
      </c>
      <c r="D1022" s="175" t="s">
        <v>609</v>
      </c>
      <c r="E1022" s="175" t="s">
        <v>112</v>
      </c>
      <c r="F1022" s="64">
        <f>'пр.4 вед.стр.'!G1005</f>
        <v>27</v>
      </c>
      <c r="K1022" s="89"/>
      <c r="L1022" s="89"/>
      <c r="M1022" s="89"/>
      <c r="N1022" s="89"/>
      <c r="O1022" s="92"/>
    </row>
    <row r="1023" spans="1:15" s="30" customFormat="1" ht="18.75" customHeight="1">
      <c r="A1023" s="16" t="s">
        <v>80</v>
      </c>
      <c r="B1023" s="20" t="s">
        <v>72</v>
      </c>
      <c r="C1023" s="20" t="s">
        <v>65</v>
      </c>
      <c r="D1023" s="164" t="s">
        <v>610</v>
      </c>
      <c r="E1023" s="164"/>
      <c r="F1023" s="21">
        <f>F1024</f>
        <v>1862.8</v>
      </c>
      <c r="K1023" s="89"/>
      <c r="L1023" s="89"/>
      <c r="M1023" s="89"/>
      <c r="N1023" s="89"/>
      <c r="O1023" s="92"/>
    </row>
    <row r="1024" spans="1:15" s="77" customFormat="1" ht="17.25" customHeight="1">
      <c r="A1024" s="16" t="s">
        <v>611</v>
      </c>
      <c r="B1024" s="20" t="s">
        <v>72</v>
      </c>
      <c r="C1024" s="20" t="s">
        <v>65</v>
      </c>
      <c r="D1024" s="164" t="s">
        <v>612</v>
      </c>
      <c r="E1024" s="164"/>
      <c r="F1024" s="21">
        <f>F1025+F1029+F1032</f>
        <v>1862.8</v>
      </c>
      <c r="K1024" s="202"/>
      <c r="L1024" s="202"/>
      <c r="M1024" s="202"/>
      <c r="N1024" s="202"/>
      <c r="O1024" s="202"/>
    </row>
    <row r="1025" spans="1:15" s="30" customFormat="1" ht="42" customHeight="1">
      <c r="A1025" s="16" t="s">
        <v>98</v>
      </c>
      <c r="B1025" s="20" t="s">
        <v>72</v>
      </c>
      <c r="C1025" s="20" t="s">
        <v>65</v>
      </c>
      <c r="D1025" s="164" t="s">
        <v>612</v>
      </c>
      <c r="E1025" s="164" t="s">
        <v>99</v>
      </c>
      <c r="F1025" s="21">
        <f>F1026</f>
        <v>1556</v>
      </c>
      <c r="K1025" s="89"/>
      <c r="L1025" s="89"/>
      <c r="M1025" s="89"/>
      <c r="N1025" s="89"/>
      <c r="O1025" s="92"/>
    </row>
    <row r="1026" spans="1:15" s="30" customFormat="1" ht="17.25" customHeight="1">
      <c r="A1026" s="16" t="s">
        <v>240</v>
      </c>
      <c r="B1026" s="20" t="s">
        <v>72</v>
      </c>
      <c r="C1026" s="20" t="s">
        <v>65</v>
      </c>
      <c r="D1026" s="164" t="s">
        <v>612</v>
      </c>
      <c r="E1026" s="164" t="s">
        <v>242</v>
      </c>
      <c r="F1026" s="21">
        <f>F1027+F1028</f>
        <v>1556</v>
      </c>
      <c r="K1026" s="89"/>
      <c r="L1026" s="89"/>
      <c r="M1026" s="89"/>
      <c r="N1026" s="89"/>
      <c r="O1026" s="92"/>
    </row>
    <row r="1027" spans="1:15" s="30" customFormat="1" ht="17.25" customHeight="1">
      <c r="A1027" s="16" t="s">
        <v>365</v>
      </c>
      <c r="B1027" s="20" t="s">
        <v>72</v>
      </c>
      <c r="C1027" s="20" t="s">
        <v>65</v>
      </c>
      <c r="D1027" s="164" t="s">
        <v>612</v>
      </c>
      <c r="E1027" s="164" t="s">
        <v>243</v>
      </c>
      <c r="F1027" s="21">
        <f>'пр.4 вед.стр.'!G1010</f>
        <v>1194</v>
      </c>
      <c r="K1027" s="89"/>
      <c r="L1027" s="89"/>
      <c r="M1027" s="89"/>
      <c r="N1027" s="89"/>
      <c r="O1027" s="92"/>
    </row>
    <row r="1028" spans="1:15" s="30" customFormat="1" ht="27" customHeight="1">
      <c r="A1028" s="16" t="s">
        <v>328</v>
      </c>
      <c r="B1028" s="20" t="s">
        <v>72</v>
      </c>
      <c r="C1028" s="20" t="s">
        <v>65</v>
      </c>
      <c r="D1028" s="164" t="s">
        <v>612</v>
      </c>
      <c r="E1028" s="164" t="s">
        <v>244</v>
      </c>
      <c r="F1028" s="21">
        <f>'пр.4 вед.стр.'!G1011</f>
        <v>362</v>
      </c>
      <c r="K1028" s="89"/>
      <c r="L1028" s="89"/>
      <c r="M1028" s="89"/>
      <c r="N1028" s="89"/>
      <c r="O1028" s="92"/>
    </row>
    <row r="1029" spans="1:15" s="30" customFormat="1" ht="18" customHeight="1">
      <c r="A1029" s="16" t="s">
        <v>401</v>
      </c>
      <c r="B1029" s="20" t="s">
        <v>72</v>
      </c>
      <c r="C1029" s="20" t="s">
        <v>65</v>
      </c>
      <c r="D1029" s="164" t="s">
        <v>612</v>
      </c>
      <c r="E1029" s="164" t="s">
        <v>100</v>
      </c>
      <c r="F1029" s="21">
        <f>F1030</f>
        <v>296.1</v>
      </c>
      <c r="K1029" s="89"/>
      <c r="L1029" s="89"/>
      <c r="M1029" s="89"/>
      <c r="N1029" s="89"/>
      <c r="O1029" s="92"/>
    </row>
    <row r="1030" spans="1:15" s="30" customFormat="1" ht="21" customHeight="1">
      <c r="A1030" s="16" t="s">
        <v>732</v>
      </c>
      <c r="B1030" s="20" t="s">
        <v>72</v>
      </c>
      <c r="C1030" s="20" t="s">
        <v>65</v>
      </c>
      <c r="D1030" s="164" t="s">
        <v>612</v>
      </c>
      <c r="E1030" s="164" t="s">
        <v>96</v>
      </c>
      <c r="F1030" s="21">
        <f>F1031</f>
        <v>296.1</v>
      </c>
      <c r="K1030" s="89"/>
      <c r="L1030" s="89"/>
      <c r="M1030" s="89"/>
      <c r="N1030" s="89"/>
      <c r="O1030" s="92"/>
    </row>
    <row r="1031" spans="1:15" s="30" customFormat="1" ht="17.25" customHeight="1">
      <c r="A1031" s="16" t="s">
        <v>674</v>
      </c>
      <c r="B1031" s="20" t="s">
        <v>72</v>
      </c>
      <c r="C1031" s="20" t="s">
        <v>65</v>
      </c>
      <c r="D1031" s="164" t="s">
        <v>612</v>
      </c>
      <c r="E1031" s="164" t="s">
        <v>97</v>
      </c>
      <c r="F1031" s="21">
        <f>'пр.4 вед.стр.'!G1014</f>
        <v>296.1</v>
      </c>
      <c r="K1031" s="89"/>
      <c r="L1031" s="89"/>
      <c r="M1031" s="89"/>
      <c r="N1031" s="89"/>
      <c r="O1031" s="92"/>
    </row>
    <row r="1032" spans="1:15" s="30" customFormat="1" ht="17.25" customHeight="1">
      <c r="A1032" s="16" t="s">
        <v>124</v>
      </c>
      <c r="B1032" s="20" t="s">
        <v>72</v>
      </c>
      <c r="C1032" s="20" t="s">
        <v>65</v>
      </c>
      <c r="D1032" s="164" t="s">
        <v>612</v>
      </c>
      <c r="E1032" s="164" t="s">
        <v>125</v>
      </c>
      <c r="F1032" s="21">
        <f>F1033</f>
        <v>10.7</v>
      </c>
      <c r="K1032" s="89"/>
      <c r="L1032" s="89"/>
      <c r="M1032" s="89"/>
      <c r="N1032" s="89"/>
      <c r="O1032" s="92"/>
    </row>
    <row r="1033" spans="1:15" s="30" customFormat="1" ht="17.25" customHeight="1">
      <c r="A1033" s="16" t="s">
        <v>127</v>
      </c>
      <c r="B1033" s="20" t="s">
        <v>72</v>
      </c>
      <c r="C1033" s="20" t="s">
        <v>65</v>
      </c>
      <c r="D1033" s="164" t="s">
        <v>612</v>
      </c>
      <c r="E1033" s="164" t="s">
        <v>128</v>
      </c>
      <c r="F1033" s="21">
        <f>F1034</f>
        <v>10.7</v>
      </c>
      <c r="K1033" s="89"/>
      <c r="L1033" s="89"/>
      <c r="M1033" s="89"/>
      <c r="N1033" s="89"/>
      <c r="O1033" s="92"/>
    </row>
    <row r="1034" spans="1:15" s="30" customFormat="1" ht="18.75" customHeight="1">
      <c r="A1034" s="16" t="s">
        <v>129</v>
      </c>
      <c r="B1034" s="20" t="s">
        <v>72</v>
      </c>
      <c r="C1034" s="20" t="s">
        <v>65</v>
      </c>
      <c r="D1034" s="164" t="s">
        <v>612</v>
      </c>
      <c r="E1034" s="164" t="s">
        <v>130</v>
      </c>
      <c r="F1034" s="21">
        <f>'пр.4 вед.стр.'!G1017</f>
        <v>10.7</v>
      </c>
      <c r="K1034" s="89"/>
      <c r="L1034" s="89"/>
      <c r="M1034" s="89"/>
      <c r="N1034" s="89"/>
      <c r="O1034" s="92"/>
    </row>
    <row r="1035" spans="1:15" s="30" customFormat="1" ht="19.5" customHeight="1">
      <c r="A1035" s="15" t="s">
        <v>85</v>
      </c>
      <c r="B1035" s="33" t="s">
        <v>72</v>
      </c>
      <c r="C1035" s="33" t="s">
        <v>67</v>
      </c>
      <c r="D1035" s="168"/>
      <c r="E1035" s="168"/>
      <c r="F1035" s="34">
        <f>F1037+F1046+F1052+F1058+F1082</f>
        <v>13583.9</v>
      </c>
      <c r="K1035" s="89"/>
      <c r="L1035" s="89"/>
      <c r="M1035" s="89"/>
      <c r="N1035" s="89"/>
      <c r="O1035" s="92"/>
    </row>
    <row r="1036" spans="1:15" s="30" customFormat="1" ht="17.25" customHeight="1">
      <c r="A1036" s="16" t="s">
        <v>549</v>
      </c>
      <c r="B1036" s="20" t="s">
        <v>72</v>
      </c>
      <c r="C1036" s="20" t="s">
        <v>67</v>
      </c>
      <c r="D1036" s="183" t="s">
        <v>550</v>
      </c>
      <c r="E1036" s="164"/>
      <c r="F1036" s="21">
        <f>F1037+F1046+F1052</f>
        <v>350.69999999999993</v>
      </c>
      <c r="K1036" s="89"/>
      <c r="L1036" s="89"/>
      <c r="M1036" s="89"/>
      <c r="N1036" s="89"/>
      <c r="O1036" s="92"/>
    </row>
    <row r="1037" spans="1:15" s="30" customFormat="1" ht="17.25" customHeight="1">
      <c r="A1037" s="142" t="str">
        <f>'пр.4 вед.стр.'!A1020</f>
        <v>Муниципальная программа "Развитие культуры в Сусуманском городском округе на 2018- 2020 годы"</v>
      </c>
      <c r="B1037" s="143" t="s">
        <v>72</v>
      </c>
      <c r="C1037" s="143" t="s">
        <v>67</v>
      </c>
      <c r="D1037" s="181" t="str">
        <f>'пр.4 вед.стр.'!E1020</f>
        <v>7Е 0 00 00000 </v>
      </c>
      <c r="E1037" s="163"/>
      <c r="F1037" s="145">
        <f>F1038</f>
        <v>308.29999999999995</v>
      </c>
      <c r="K1037" s="89"/>
      <c r="L1037" s="89"/>
      <c r="M1037" s="89"/>
      <c r="N1037" s="89"/>
      <c r="O1037" s="92"/>
    </row>
    <row r="1038" spans="1:15" s="30" customFormat="1" ht="18" customHeight="1">
      <c r="A1038" s="28" t="str">
        <f>'пр.4 вед.стр.'!A1021</f>
        <v>Основное мероприятие "Сохранение культурного наследия и творческого потенциала"</v>
      </c>
      <c r="B1038" s="20" t="s">
        <v>72</v>
      </c>
      <c r="C1038" s="20" t="s">
        <v>67</v>
      </c>
      <c r="D1038" s="183" t="str">
        <f>'пр.4 вед.стр.'!E1021</f>
        <v>7Е 0 02 00000 </v>
      </c>
      <c r="E1038" s="164"/>
      <c r="F1038" s="21">
        <f>F1039</f>
        <v>308.29999999999995</v>
      </c>
      <c r="K1038" s="89"/>
      <c r="L1038" s="89"/>
      <c r="M1038" s="89"/>
      <c r="N1038" s="89"/>
      <c r="O1038" s="92"/>
    </row>
    <row r="1039" spans="1:15" s="30" customFormat="1" ht="17.25" customHeight="1">
      <c r="A1039" s="28" t="str">
        <f>'пр.4 вед.стр.'!A1022</f>
        <v>Проведение и участие в конкурсах, фестивалях, выставках, концертах, мастер- классах</v>
      </c>
      <c r="B1039" s="20" t="s">
        <v>72</v>
      </c>
      <c r="C1039" s="20" t="s">
        <v>67</v>
      </c>
      <c r="D1039" s="183" t="s">
        <v>416</v>
      </c>
      <c r="E1039" s="168"/>
      <c r="F1039" s="21">
        <f>F1040+F1043</f>
        <v>308.29999999999995</v>
      </c>
      <c r="K1039" s="89"/>
      <c r="L1039" s="89"/>
      <c r="M1039" s="89"/>
      <c r="N1039" s="89"/>
      <c r="O1039" s="92"/>
    </row>
    <row r="1040" spans="1:15" s="30" customFormat="1" ht="48" customHeight="1">
      <c r="A1040" s="28" t="str">
        <f>'пр.4 вед.стр.'!A1023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40" s="20" t="s">
        <v>72</v>
      </c>
      <c r="C1040" s="20" t="s">
        <v>67</v>
      </c>
      <c r="D1040" s="183" t="str">
        <f>'пр.4 вед.стр.'!E1023</f>
        <v>7Е 0 02 96120 </v>
      </c>
      <c r="E1040" s="164" t="str">
        <f>'пр.4 вед.стр.'!F1023</f>
        <v>100</v>
      </c>
      <c r="F1040" s="21">
        <f>F1041</f>
        <v>88.1</v>
      </c>
      <c r="K1040" s="89"/>
      <c r="L1040" s="89"/>
      <c r="M1040" s="89"/>
      <c r="N1040" s="89"/>
      <c r="O1040" s="92"/>
    </row>
    <row r="1041" spans="1:15" s="30" customFormat="1" ht="18" customHeight="1">
      <c r="A1041" s="28" t="str">
        <f>'пр.4 вед.стр.'!A1024</f>
        <v>Расходы на выплаты персоналу казенных учреждений</v>
      </c>
      <c r="B1041" s="20" t="s">
        <v>72</v>
      </c>
      <c r="C1041" s="20" t="s">
        <v>67</v>
      </c>
      <c r="D1041" s="183" t="str">
        <f>'пр.4 вед.стр.'!E1024</f>
        <v>7Е 0 02 96120 </v>
      </c>
      <c r="E1041" s="164" t="str">
        <f>'пр.4 вед.стр.'!F1024</f>
        <v>110</v>
      </c>
      <c r="F1041" s="21">
        <f>F1042</f>
        <v>88.1</v>
      </c>
      <c r="K1041" s="89"/>
      <c r="L1041" s="89"/>
      <c r="M1041" s="89"/>
      <c r="N1041" s="89"/>
      <c r="O1041" s="92"/>
    </row>
    <row r="1042" spans="1:15" s="30" customFormat="1" ht="29.25" customHeight="1">
      <c r="A1042" s="28" t="str">
        <f>'пр.4 вед.стр.'!A1025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1042" s="20" t="s">
        <v>72</v>
      </c>
      <c r="C1042" s="20" t="s">
        <v>67</v>
      </c>
      <c r="D1042" s="183" t="str">
        <f>'пр.4 вед.стр.'!E1025</f>
        <v>7Е 0 02 96120 </v>
      </c>
      <c r="E1042" s="164" t="str">
        <f>'пр.4 вед.стр.'!F1025</f>
        <v>113</v>
      </c>
      <c r="F1042" s="21">
        <f>'пр.4 вед.стр.'!G1025</f>
        <v>88.1</v>
      </c>
      <c r="K1042" s="89"/>
      <c r="L1042" s="89"/>
      <c r="M1042" s="89"/>
      <c r="N1042" s="89"/>
      <c r="O1042" s="92"/>
    </row>
    <row r="1043" spans="1:15" s="30" customFormat="1" ht="17.25" customHeight="1">
      <c r="A1043" s="28" t="str">
        <f>'пр.4 вед.стр.'!A1026</f>
        <v>Закупка товаров, работ и услуг для обеспечения государственных (муниципальных) нужд</v>
      </c>
      <c r="B1043" s="20" t="s">
        <v>72</v>
      </c>
      <c r="C1043" s="20" t="s">
        <v>67</v>
      </c>
      <c r="D1043" s="183" t="str">
        <f>'пр.4 вед.стр.'!E1026</f>
        <v>7Е 0 02 96120 </v>
      </c>
      <c r="E1043" s="164" t="str">
        <f>'пр.4 вед.стр.'!F1026</f>
        <v>200</v>
      </c>
      <c r="F1043" s="21">
        <f>F1044</f>
        <v>220.2</v>
      </c>
      <c r="K1043" s="89"/>
      <c r="L1043" s="89"/>
      <c r="M1043" s="89"/>
      <c r="N1043" s="89"/>
      <c r="O1043" s="92"/>
    </row>
    <row r="1044" spans="1:15" s="30" customFormat="1" ht="17.25" customHeight="1">
      <c r="A1044" s="28" t="str">
        <f>'пр.4 вед.стр.'!A1027</f>
        <v>Иные закупки товаров, работ и услуг для обеспечения государственных (муниципальных) нужд</v>
      </c>
      <c r="B1044" s="20" t="s">
        <v>72</v>
      </c>
      <c r="C1044" s="20" t="s">
        <v>67</v>
      </c>
      <c r="D1044" s="183" t="str">
        <f>'пр.4 вед.стр.'!E1027</f>
        <v>7Е 0 02 96120 </v>
      </c>
      <c r="E1044" s="164" t="str">
        <f>'пр.4 вед.стр.'!F1027</f>
        <v>240</v>
      </c>
      <c r="F1044" s="21">
        <f>F1045</f>
        <v>220.2</v>
      </c>
      <c r="K1044" s="89"/>
      <c r="L1044" s="89"/>
      <c r="M1044" s="89"/>
      <c r="N1044" s="89"/>
      <c r="O1044" s="92"/>
    </row>
    <row r="1045" spans="1:15" s="30" customFormat="1" ht="17.25" customHeight="1">
      <c r="A1045" s="28" t="str">
        <f>'пр.4 вед.стр.'!A1028</f>
        <v>Прочая закупка товаров, работ и услуг</v>
      </c>
      <c r="B1045" s="20" t="s">
        <v>72</v>
      </c>
      <c r="C1045" s="20" t="s">
        <v>67</v>
      </c>
      <c r="D1045" s="183" t="str">
        <f>'пр.4 вед.стр.'!E1028</f>
        <v>7Е 0 02 96120 </v>
      </c>
      <c r="E1045" s="164" t="str">
        <f>'пр.4 вед.стр.'!F1028</f>
        <v>244</v>
      </c>
      <c r="F1045" s="21">
        <f>'пр.4 вед.стр.'!G1028</f>
        <v>220.2</v>
      </c>
      <c r="K1045" s="89"/>
      <c r="L1045" s="89"/>
      <c r="M1045" s="89"/>
      <c r="N1045" s="89"/>
      <c r="O1045" s="92"/>
    </row>
    <row r="1046" spans="1:15" s="30" customFormat="1" ht="22.5" customHeight="1">
      <c r="A1046" s="142" t="str">
        <f>'пр.4 вед.стр.'!A1029</f>
        <v>Муниципальная программа  "Пожарная безопасность в Сусуманском городском округе на 2018- 2020 годы"</v>
      </c>
      <c r="B1046" s="143" t="s">
        <v>72</v>
      </c>
      <c r="C1046" s="143" t="s">
        <v>67</v>
      </c>
      <c r="D1046" s="181" t="str">
        <f>'пр.4 вед.стр.'!E1029</f>
        <v>7П 0 00 00000 </v>
      </c>
      <c r="E1046" s="163"/>
      <c r="F1046" s="145">
        <f>F1047</f>
        <v>36.4</v>
      </c>
      <c r="K1046" s="89"/>
      <c r="L1046" s="89"/>
      <c r="M1046" s="89"/>
      <c r="N1046" s="89"/>
      <c r="O1046" s="92"/>
    </row>
    <row r="1047" spans="1:15" s="30" customFormat="1" ht="31.5" customHeight="1">
      <c r="A1047" s="28" t="str">
        <f>'пр.4 вед.стр.'!A1030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47" s="20" t="s">
        <v>72</v>
      </c>
      <c r="C1047" s="20" t="s">
        <v>67</v>
      </c>
      <c r="D1047" s="183" t="str">
        <f>'пр.4 вед.стр.'!E1030</f>
        <v>7П 0 01 00000 </v>
      </c>
      <c r="E1047" s="164"/>
      <c r="F1047" s="21">
        <f>F1048</f>
        <v>36.4</v>
      </c>
      <c r="K1047" s="89"/>
      <c r="L1047" s="89"/>
      <c r="M1047" s="89"/>
      <c r="N1047" s="89"/>
      <c r="O1047" s="92"/>
    </row>
    <row r="1048" spans="1:15" s="30" customFormat="1" ht="18" customHeight="1">
      <c r="A1048" s="28" t="str">
        <f>'пр.4 вед.стр.'!A1031</f>
        <v>Приобретение и заправка огнетушителей, средств индивидуальной защиты</v>
      </c>
      <c r="B1048" s="20" t="s">
        <v>72</v>
      </c>
      <c r="C1048" s="20" t="s">
        <v>67</v>
      </c>
      <c r="D1048" s="183" t="str">
        <f>'пр.4 вед.стр.'!E1031</f>
        <v>7П 0 01 94300 </v>
      </c>
      <c r="E1048" s="164"/>
      <c r="F1048" s="21">
        <f>F1049</f>
        <v>36.4</v>
      </c>
      <c r="K1048" s="89"/>
      <c r="L1048" s="89"/>
      <c r="M1048" s="89"/>
      <c r="N1048" s="89"/>
      <c r="O1048" s="92"/>
    </row>
    <row r="1049" spans="1:15" s="30" customFormat="1" ht="18.75" customHeight="1">
      <c r="A1049" s="28" t="str">
        <f>'пр.4 вед.стр.'!A1032</f>
        <v>Закупка товаров, работ и услуг для обеспечения государственных (муниципальных) нужд</v>
      </c>
      <c r="B1049" s="20" t="s">
        <v>72</v>
      </c>
      <c r="C1049" s="20" t="s">
        <v>67</v>
      </c>
      <c r="D1049" s="183" t="str">
        <f>'пр.4 вед.стр.'!E1032</f>
        <v>7П 0 01 94300 </v>
      </c>
      <c r="E1049" s="164" t="str">
        <f>'пр.4 вед.стр.'!F1032</f>
        <v>200</v>
      </c>
      <c r="F1049" s="21">
        <f>F1050</f>
        <v>36.4</v>
      </c>
      <c r="K1049" s="89"/>
      <c r="L1049" s="89"/>
      <c r="M1049" s="89"/>
      <c r="N1049" s="89"/>
      <c r="O1049" s="92"/>
    </row>
    <row r="1050" spans="1:15" s="30" customFormat="1" ht="18" customHeight="1">
      <c r="A1050" s="28" t="str">
        <f>'пр.4 вед.стр.'!A1033</f>
        <v>Иные закупки товаров, работ и услуг для обеспечения государственных (муниципальных) нужд</v>
      </c>
      <c r="B1050" s="20" t="s">
        <v>72</v>
      </c>
      <c r="C1050" s="20" t="s">
        <v>67</v>
      </c>
      <c r="D1050" s="183" t="str">
        <f>'пр.4 вед.стр.'!E1033</f>
        <v>7П 0 01 94300 </v>
      </c>
      <c r="E1050" s="164" t="str">
        <f>'пр.4 вед.стр.'!F1033</f>
        <v>240</v>
      </c>
      <c r="F1050" s="21">
        <f>F1051</f>
        <v>36.4</v>
      </c>
      <c r="K1050" s="89"/>
      <c r="L1050" s="89"/>
      <c r="M1050" s="89"/>
      <c r="N1050" s="89"/>
      <c r="O1050" s="92"/>
    </row>
    <row r="1051" spans="1:15" s="30" customFormat="1" ht="17.25" customHeight="1">
      <c r="A1051" s="28" t="str">
        <f>'пр.4 вед.стр.'!A1034</f>
        <v>Прочая закупка товаров, работ и услуг </v>
      </c>
      <c r="B1051" s="20" t="s">
        <v>72</v>
      </c>
      <c r="C1051" s="20" t="s">
        <v>67</v>
      </c>
      <c r="D1051" s="183" t="str">
        <f>'пр.4 вед.стр.'!E1034</f>
        <v>7П 0 01 94300 </v>
      </c>
      <c r="E1051" s="164" t="str">
        <f>'пр.4 вед.стр.'!F1034</f>
        <v>244</v>
      </c>
      <c r="F1051" s="21">
        <f>'пр.4 вед.стр.'!G1034</f>
        <v>36.4</v>
      </c>
      <c r="K1051" s="89"/>
      <c r="L1051" s="89"/>
      <c r="M1051" s="89"/>
      <c r="N1051" s="89"/>
      <c r="O1051" s="92"/>
    </row>
    <row r="1052" spans="1:15" s="30" customFormat="1" ht="40.5" customHeight="1">
      <c r="A1052" s="146" t="str">
        <f>'пр.4 вед.стр.'!A1035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52" s="143" t="s">
        <v>72</v>
      </c>
      <c r="C1052" s="143" t="s">
        <v>67</v>
      </c>
      <c r="D1052" s="163" t="str">
        <f>'пр.4 вед.стр.'!E1035</f>
        <v>7L 0 00 00000</v>
      </c>
      <c r="E1052" s="170"/>
      <c r="F1052" s="145">
        <f>F1053</f>
        <v>6</v>
      </c>
      <c r="K1052" s="89"/>
      <c r="L1052" s="89"/>
      <c r="M1052" s="89"/>
      <c r="N1052" s="89"/>
      <c r="O1052" s="92"/>
    </row>
    <row r="1053" spans="1:15" s="30" customFormat="1" ht="17.25" customHeight="1">
      <c r="A1053" s="16" t="str">
        <f>'пр.4 вед.стр.'!A1036</f>
        <v>Основное мероприятие "Гармонизация межнациональных отношений"</v>
      </c>
      <c r="B1053" s="20" t="s">
        <v>72</v>
      </c>
      <c r="C1053" s="20" t="s">
        <v>67</v>
      </c>
      <c r="D1053" s="164" t="str">
        <f>'пр.4 вед.стр.'!E1036</f>
        <v>7L 0 03 00000</v>
      </c>
      <c r="E1053" s="165"/>
      <c r="F1053" s="21">
        <f>F1054</f>
        <v>6</v>
      </c>
      <c r="K1053" s="89"/>
      <c r="L1053" s="89"/>
      <c r="M1053" s="89"/>
      <c r="N1053" s="89"/>
      <c r="O1053" s="92"/>
    </row>
    <row r="1054" spans="1:15" s="30" customFormat="1" ht="30" customHeight="1">
      <c r="A1054" s="16" t="str">
        <f>'пр.4 вед.стр.'!A1037</f>
        <v>Организация мероприятий районного уровня с участием представителей коренных малочисленных народов Крайнего Севера </v>
      </c>
      <c r="B1054" s="20" t="s">
        <v>72</v>
      </c>
      <c r="C1054" s="20" t="s">
        <v>67</v>
      </c>
      <c r="D1054" s="164" t="str">
        <f>'пр.4 вед.стр.'!E1037</f>
        <v>7L 0 03 97200</v>
      </c>
      <c r="E1054" s="165"/>
      <c r="F1054" s="21">
        <f>F1055</f>
        <v>6</v>
      </c>
      <c r="K1054" s="89"/>
      <c r="L1054" s="89"/>
      <c r="M1054" s="89"/>
      <c r="N1054" s="89"/>
      <c r="O1054" s="92"/>
    </row>
    <row r="1055" spans="1:15" s="30" customFormat="1" ht="17.25" customHeight="1">
      <c r="A1055" s="16" t="str">
        <f>'пр.4 вед.стр.'!A1038</f>
        <v>Закупка товаров, работ и услуг для обеспечения государственных (муниципальных) нужд</v>
      </c>
      <c r="B1055" s="20" t="s">
        <v>72</v>
      </c>
      <c r="C1055" s="20" t="s">
        <v>67</v>
      </c>
      <c r="D1055" s="164" t="str">
        <f>'пр.4 вед.стр.'!E1038</f>
        <v>7L 0 03 97200</v>
      </c>
      <c r="E1055" s="164" t="str">
        <f>'пр.4 вед.стр.'!F1038</f>
        <v>200</v>
      </c>
      <c r="F1055" s="21">
        <f>F1056</f>
        <v>6</v>
      </c>
      <c r="K1055" s="89"/>
      <c r="L1055" s="89"/>
      <c r="M1055" s="89"/>
      <c r="N1055" s="89"/>
      <c r="O1055" s="92"/>
    </row>
    <row r="1056" spans="1:15" s="30" customFormat="1" ht="17.25" customHeight="1">
      <c r="A1056" s="16" t="str">
        <f>'пр.4 вед.стр.'!A1039</f>
        <v>Иные закупки товаров, работ и услуг для обеспечения государственных (муниципальных) нужд</v>
      </c>
      <c r="B1056" s="20" t="s">
        <v>72</v>
      </c>
      <c r="C1056" s="20" t="s">
        <v>67</v>
      </c>
      <c r="D1056" s="164" t="str">
        <f>'пр.4 вед.стр.'!E1039</f>
        <v>7L 0 03 97200</v>
      </c>
      <c r="E1056" s="164" t="str">
        <f>'пр.4 вед.стр.'!F1039</f>
        <v>240</v>
      </c>
      <c r="F1056" s="21">
        <f>F1057</f>
        <v>6</v>
      </c>
      <c r="K1056" s="89"/>
      <c r="L1056" s="89"/>
      <c r="M1056" s="89"/>
      <c r="N1056" s="89"/>
      <c r="O1056" s="92"/>
    </row>
    <row r="1057" spans="1:15" s="30" customFormat="1" ht="17.25" customHeight="1">
      <c r="A1057" s="16" t="str">
        <f>'пр.4 вед.стр.'!A1040</f>
        <v>Прочая закупка товаров, работ и услуг </v>
      </c>
      <c r="B1057" s="20" t="s">
        <v>72</v>
      </c>
      <c r="C1057" s="20" t="s">
        <v>67</v>
      </c>
      <c r="D1057" s="164" t="str">
        <f>'пр.4 вед.стр.'!E1040</f>
        <v>7L 0 03 97200</v>
      </c>
      <c r="E1057" s="164" t="str">
        <f>'пр.4 вед.стр.'!F1040</f>
        <v>244</v>
      </c>
      <c r="F1057" s="21">
        <f>'пр.4 вед.стр.'!G1040</f>
        <v>6</v>
      </c>
      <c r="K1057" s="89"/>
      <c r="L1057" s="89"/>
      <c r="M1057" s="89"/>
      <c r="N1057" s="89"/>
      <c r="O1057" s="92"/>
    </row>
    <row r="1058" spans="1:15" s="30" customFormat="1" ht="30" customHeight="1">
      <c r="A1058" s="16" t="s">
        <v>316</v>
      </c>
      <c r="B1058" s="20" t="s">
        <v>72</v>
      </c>
      <c r="C1058" s="20" t="s">
        <v>67</v>
      </c>
      <c r="D1058" s="164" t="s">
        <v>202</v>
      </c>
      <c r="E1058" s="164"/>
      <c r="F1058" s="21">
        <f>F1059</f>
        <v>7028.599999999999</v>
      </c>
      <c r="K1058" s="89"/>
      <c r="L1058" s="89"/>
      <c r="M1058" s="89"/>
      <c r="N1058" s="89"/>
      <c r="O1058" s="92"/>
    </row>
    <row r="1059" spans="1:15" s="30" customFormat="1" ht="17.25" customHeight="1">
      <c r="A1059" s="16" t="s">
        <v>49</v>
      </c>
      <c r="B1059" s="20" t="s">
        <v>72</v>
      </c>
      <c r="C1059" s="20" t="s">
        <v>67</v>
      </c>
      <c r="D1059" s="164" t="s">
        <v>208</v>
      </c>
      <c r="E1059" s="164"/>
      <c r="F1059" s="21">
        <f>F1060+F1066+F1074+F1078</f>
        <v>7028.599999999999</v>
      </c>
      <c r="K1059" s="89"/>
      <c r="L1059" s="89"/>
      <c r="M1059" s="89"/>
      <c r="N1059" s="89"/>
      <c r="O1059" s="92"/>
    </row>
    <row r="1060" spans="1:15" s="30" customFormat="1" ht="15.75" customHeight="1">
      <c r="A1060" s="16" t="s">
        <v>204</v>
      </c>
      <c r="B1060" s="20" t="s">
        <v>72</v>
      </c>
      <c r="C1060" s="20" t="s">
        <v>67</v>
      </c>
      <c r="D1060" s="164" t="s">
        <v>209</v>
      </c>
      <c r="E1060" s="164"/>
      <c r="F1060" s="21">
        <f>F1061</f>
        <v>6050.2</v>
      </c>
      <c r="K1060" s="89"/>
      <c r="L1060" s="89"/>
      <c r="M1060" s="89"/>
      <c r="N1060" s="89"/>
      <c r="O1060" s="92"/>
    </row>
    <row r="1061" spans="1:15" s="30" customFormat="1" ht="45" customHeight="1">
      <c r="A1061" s="16" t="s">
        <v>98</v>
      </c>
      <c r="B1061" s="20" t="s">
        <v>72</v>
      </c>
      <c r="C1061" s="20" t="s">
        <v>67</v>
      </c>
      <c r="D1061" s="164" t="s">
        <v>209</v>
      </c>
      <c r="E1061" s="164" t="s">
        <v>99</v>
      </c>
      <c r="F1061" s="21">
        <f>F1062</f>
        <v>6050.2</v>
      </c>
      <c r="K1061" s="89"/>
      <c r="L1061" s="89"/>
      <c r="M1061" s="89"/>
      <c r="N1061" s="89"/>
      <c r="O1061" s="92"/>
    </row>
    <row r="1062" spans="1:15" s="30" customFormat="1" ht="18" customHeight="1">
      <c r="A1062" s="16" t="s">
        <v>90</v>
      </c>
      <c r="B1062" s="20" t="s">
        <v>72</v>
      </c>
      <c r="C1062" s="20" t="s">
        <v>67</v>
      </c>
      <c r="D1062" s="164" t="s">
        <v>209</v>
      </c>
      <c r="E1062" s="164" t="s">
        <v>91</v>
      </c>
      <c r="F1062" s="21">
        <f>F1063+F1064+F1065</f>
        <v>6050.2</v>
      </c>
      <c r="K1062" s="89"/>
      <c r="L1062" s="89"/>
      <c r="M1062" s="89"/>
      <c r="N1062" s="89"/>
      <c r="O1062" s="92"/>
    </row>
    <row r="1063" spans="1:15" s="241" customFormat="1" ht="20.25" customHeight="1">
      <c r="A1063" s="16" t="s">
        <v>154</v>
      </c>
      <c r="B1063" s="20" t="s">
        <v>72</v>
      </c>
      <c r="C1063" s="20" t="s">
        <v>67</v>
      </c>
      <c r="D1063" s="164" t="s">
        <v>209</v>
      </c>
      <c r="E1063" s="164" t="s">
        <v>92</v>
      </c>
      <c r="F1063" s="21">
        <f>'пр.4 вед.стр.'!G1046</f>
        <v>4730.2</v>
      </c>
      <c r="K1063" s="242"/>
      <c r="L1063" s="242"/>
      <c r="M1063" s="242"/>
      <c r="N1063" s="242"/>
      <c r="O1063" s="243"/>
    </row>
    <row r="1064" spans="1:15" s="30" customFormat="1" ht="15.75" customHeight="1">
      <c r="A1064" s="16" t="s">
        <v>93</v>
      </c>
      <c r="B1064" s="20" t="s">
        <v>72</v>
      </c>
      <c r="C1064" s="20" t="s">
        <v>67</v>
      </c>
      <c r="D1064" s="164" t="s">
        <v>209</v>
      </c>
      <c r="E1064" s="164" t="s">
        <v>94</v>
      </c>
      <c r="F1064" s="21">
        <f>'пр.4 вед.стр.'!G1047</f>
        <v>25</v>
      </c>
      <c r="K1064" s="89"/>
      <c r="L1064" s="89"/>
      <c r="M1064" s="89"/>
      <c r="N1064" s="89"/>
      <c r="O1064" s="92"/>
    </row>
    <row r="1065" spans="1:15" s="30" customFormat="1" ht="30.75" customHeight="1">
      <c r="A1065" s="16" t="s">
        <v>156</v>
      </c>
      <c r="B1065" s="20" t="s">
        <v>72</v>
      </c>
      <c r="C1065" s="20" t="s">
        <v>67</v>
      </c>
      <c r="D1065" s="164" t="s">
        <v>209</v>
      </c>
      <c r="E1065" s="164" t="s">
        <v>155</v>
      </c>
      <c r="F1065" s="21">
        <f>'пр.4 вед.стр.'!G1048</f>
        <v>1295</v>
      </c>
      <c r="K1065" s="89"/>
      <c r="L1065" s="89"/>
      <c r="M1065" s="89"/>
      <c r="N1065" s="89"/>
      <c r="O1065" s="92"/>
    </row>
    <row r="1066" spans="1:15" s="30" customFormat="1" ht="17.25" customHeight="1">
      <c r="A1066" s="16" t="s">
        <v>205</v>
      </c>
      <c r="B1066" s="20" t="s">
        <v>72</v>
      </c>
      <c r="C1066" s="20" t="s">
        <v>67</v>
      </c>
      <c r="D1066" s="164" t="s">
        <v>210</v>
      </c>
      <c r="E1066" s="164"/>
      <c r="F1066" s="21">
        <f>F1067+F1070</f>
        <v>716.7</v>
      </c>
      <c r="K1066" s="89"/>
      <c r="L1066" s="89"/>
      <c r="M1066" s="89"/>
      <c r="N1066" s="89"/>
      <c r="O1066" s="92"/>
    </row>
    <row r="1067" spans="1:15" s="30" customFormat="1" ht="17.25" customHeight="1">
      <c r="A1067" s="16" t="s">
        <v>401</v>
      </c>
      <c r="B1067" s="20" t="s">
        <v>72</v>
      </c>
      <c r="C1067" s="20" t="s">
        <v>67</v>
      </c>
      <c r="D1067" s="164" t="s">
        <v>210</v>
      </c>
      <c r="E1067" s="164" t="s">
        <v>100</v>
      </c>
      <c r="F1067" s="21">
        <f>F1068</f>
        <v>707.6</v>
      </c>
      <c r="K1067" s="89"/>
      <c r="L1067" s="89"/>
      <c r="M1067" s="89"/>
      <c r="N1067" s="89"/>
      <c r="O1067" s="92"/>
    </row>
    <row r="1068" spans="1:15" s="30" customFormat="1" ht="17.25" customHeight="1">
      <c r="A1068" s="16" t="s">
        <v>732</v>
      </c>
      <c r="B1068" s="20" t="s">
        <v>72</v>
      </c>
      <c r="C1068" s="20" t="s">
        <v>67</v>
      </c>
      <c r="D1068" s="164" t="s">
        <v>210</v>
      </c>
      <c r="E1068" s="164" t="s">
        <v>96</v>
      </c>
      <c r="F1068" s="21">
        <f>F1069</f>
        <v>707.6</v>
      </c>
      <c r="K1068" s="89"/>
      <c r="L1068" s="89"/>
      <c r="M1068" s="89"/>
      <c r="N1068" s="89"/>
      <c r="O1068" s="92"/>
    </row>
    <row r="1069" spans="1:15" s="30" customFormat="1" ht="17.25" customHeight="1">
      <c r="A1069" s="16" t="s">
        <v>674</v>
      </c>
      <c r="B1069" s="20" t="s">
        <v>72</v>
      </c>
      <c r="C1069" s="20" t="s">
        <v>67</v>
      </c>
      <c r="D1069" s="164" t="s">
        <v>210</v>
      </c>
      <c r="E1069" s="164" t="s">
        <v>97</v>
      </c>
      <c r="F1069" s="21">
        <f>'пр.4 вед.стр.'!G1052</f>
        <v>707.6</v>
      </c>
      <c r="K1069" s="89"/>
      <c r="L1069" s="89"/>
      <c r="M1069" s="89"/>
      <c r="N1069" s="89"/>
      <c r="O1069" s="92"/>
    </row>
    <row r="1070" spans="1:15" s="30" customFormat="1" ht="17.25" customHeight="1">
      <c r="A1070" s="16" t="s">
        <v>124</v>
      </c>
      <c r="B1070" s="20" t="s">
        <v>72</v>
      </c>
      <c r="C1070" s="20" t="s">
        <v>67</v>
      </c>
      <c r="D1070" s="164" t="s">
        <v>210</v>
      </c>
      <c r="E1070" s="164" t="s">
        <v>125</v>
      </c>
      <c r="F1070" s="21">
        <f>F1071</f>
        <v>9.1</v>
      </c>
      <c r="K1070" s="89"/>
      <c r="L1070" s="89"/>
      <c r="M1070" s="89"/>
      <c r="N1070" s="89"/>
      <c r="O1070" s="92"/>
    </row>
    <row r="1071" spans="1:15" s="30" customFormat="1" ht="17.25" customHeight="1">
      <c r="A1071" s="16" t="s">
        <v>127</v>
      </c>
      <c r="B1071" s="20" t="s">
        <v>72</v>
      </c>
      <c r="C1071" s="20" t="s">
        <v>67</v>
      </c>
      <c r="D1071" s="164" t="s">
        <v>210</v>
      </c>
      <c r="E1071" s="164" t="s">
        <v>128</v>
      </c>
      <c r="F1071" s="21">
        <f>F1072+F1073</f>
        <v>9.1</v>
      </c>
      <c r="K1071" s="89"/>
      <c r="L1071" s="89"/>
      <c r="M1071" s="89"/>
      <c r="N1071" s="89"/>
      <c r="O1071" s="92"/>
    </row>
    <row r="1072" spans="1:15" s="30" customFormat="1" ht="17.25" customHeight="1">
      <c r="A1072" s="16" t="s">
        <v>129</v>
      </c>
      <c r="B1072" s="20" t="s">
        <v>72</v>
      </c>
      <c r="C1072" s="20" t="s">
        <v>67</v>
      </c>
      <c r="D1072" s="164" t="s">
        <v>210</v>
      </c>
      <c r="E1072" s="164" t="s">
        <v>130</v>
      </c>
      <c r="F1072" s="21">
        <f>'пр.4 вед.стр.'!G1055</f>
        <v>7</v>
      </c>
      <c r="K1072" s="89"/>
      <c r="L1072" s="89"/>
      <c r="M1072" s="89"/>
      <c r="N1072" s="89"/>
      <c r="O1072" s="92"/>
    </row>
    <row r="1073" spans="1:15" s="30" customFormat="1" ht="17.25" customHeight="1">
      <c r="A1073" s="16" t="s">
        <v>157</v>
      </c>
      <c r="B1073" s="20" t="s">
        <v>72</v>
      </c>
      <c r="C1073" s="20" t="s">
        <v>67</v>
      </c>
      <c r="D1073" s="164" t="s">
        <v>210</v>
      </c>
      <c r="E1073" s="164" t="s">
        <v>131</v>
      </c>
      <c r="F1073" s="21">
        <f>'пр.4 вед.стр.'!G1056</f>
        <v>2.1</v>
      </c>
      <c r="K1073" s="89"/>
      <c r="L1073" s="89"/>
      <c r="M1073" s="89"/>
      <c r="N1073" s="89"/>
      <c r="O1073" s="92"/>
    </row>
    <row r="1074" spans="1:15" s="30" customFormat="1" ht="41.25" customHeight="1">
      <c r="A1074" s="16" t="s">
        <v>235</v>
      </c>
      <c r="B1074" s="20" t="s">
        <v>72</v>
      </c>
      <c r="C1074" s="20" t="s">
        <v>67</v>
      </c>
      <c r="D1074" s="164" t="s">
        <v>532</v>
      </c>
      <c r="E1074" s="164"/>
      <c r="F1074" s="21">
        <f>F1075</f>
        <v>128.4</v>
      </c>
      <c r="K1074" s="89"/>
      <c r="L1074" s="89"/>
      <c r="M1074" s="89"/>
      <c r="N1074" s="89"/>
      <c r="O1074" s="92"/>
    </row>
    <row r="1075" spans="1:15" s="30" customFormat="1" ht="43.5" customHeight="1">
      <c r="A1075" s="16" t="s">
        <v>98</v>
      </c>
      <c r="B1075" s="20" t="s">
        <v>72</v>
      </c>
      <c r="C1075" s="20" t="s">
        <v>67</v>
      </c>
      <c r="D1075" s="164" t="s">
        <v>532</v>
      </c>
      <c r="E1075" s="164" t="s">
        <v>99</v>
      </c>
      <c r="F1075" s="21">
        <f>F1076</f>
        <v>128.4</v>
      </c>
      <c r="K1075" s="89"/>
      <c r="L1075" s="89"/>
      <c r="M1075" s="89"/>
      <c r="N1075" s="89"/>
      <c r="O1075" s="92"/>
    </row>
    <row r="1076" spans="1:15" s="30" customFormat="1" ht="17.25" customHeight="1">
      <c r="A1076" s="16" t="s">
        <v>90</v>
      </c>
      <c r="B1076" s="20" t="s">
        <v>72</v>
      </c>
      <c r="C1076" s="20" t="s">
        <v>67</v>
      </c>
      <c r="D1076" s="164" t="s">
        <v>532</v>
      </c>
      <c r="E1076" s="164" t="s">
        <v>91</v>
      </c>
      <c r="F1076" s="21">
        <f>F1077</f>
        <v>128.4</v>
      </c>
      <c r="K1076" s="89"/>
      <c r="L1076" s="89"/>
      <c r="M1076" s="89"/>
      <c r="N1076" s="89"/>
      <c r="O1076" s="92"/>
    </row>
    <row r="1077" spans="1:15" s="30" customFormat="1" ht="18" customHeight="1">
      <c r="A1077" s="16" t="s">
        <v>93</v>
      </c>
      <c r="B1077" s="20" t="s">
        <v>72</v>
      </c>
      <c r="C1077" s="20" t="s">
        <v>67</v>
      </c>
      <c r="D1077" s="164" t="s">
        <v>532</v>
      </c>
      <c r="E1077" s="164" t="s">
        <v>94</v>
      </c>
      <c r="F1077" s="21">
        <f>'пр.4 вед.стр.'!G1060</f>
        <v>128.4</v>
      </c>
      <c r="K1077" s="89"/>
      <c r="L1077" s="89"/>
      <c r="M1077" s="89"/>
      <c r="N1077" s="89"/>
      <c r="O1077" s="92"/>
    </row>
    <row r="1078" spans="1:15" s="30" customFormat="1" ht="17.25" customHeight="1">
      <c r="A1078" s="16" t="s">
        <v>203</v>
      </c>
      <c r="B1078" s="20" t="s">
        <v>72</v>
      </c>
      <c r="C1078" s="20" t="s">
        <v>67</v>
      </c>
      <c r="D1078" s="164" t="s">
        <v>533</v>
      </c>
      <c r="E1078" s="164"/>
      <c r="F1078" s="21">
        <f>F1079</f>
        <v>133.3</v>
      </c>
      <c r="K1078" s="89"/>
      <c r="L1078" s="89"/>
      <c r="M1078" s="89"/>
      <c r="N1078" s="89"/>
      <c r="O1078" s="92"/>
    </row>
    <row r="1079" spans="1:15" s="30" customFormat="1" ht="45" customHeight="1">
      <c r="A1079" s="16" t="s">
        <v>98</v>
      </c>
      <c r="B1079" s="20" t="s">
        <v>72</v>
      </c>
      <c r="C1079" s="20" t="s">
        <v>67</v>
      </c>
      <c r="D1079" s="164" t="s">
        <v>533</v>
      </c>
      <c r="E1079" s="164" t="s">
        <v>99</v>
      </c>
      <c r="F1079" s="21">
        <f>F1080</f>
        <v>133.3</v>
      </c>
      <c r="K1079" s="89"/>
      <c r="L1079" s="89"/>
      <c r="M1079" s="89"/>
      <c r="N1079" s="89"/>
      <c r="O1079" s="92"/>
    </row>
    <row r="1080" spans="1:15" s="30" customFormat="1" ht="17.25" customHeight="1">
      <c r="A1080" s="16" t="s">
        <v>90</v>
      </c>
      <c r="B1080" s="20" t="s">
        <v>72</v>
      </c>
      <c r="C1080" s="20" t="s">
        <v>67</v>
      </c>
      <c r="D1080" s="164" t="s">
        <v>533</v>
      </c>
      <c r="E1080" s="164" t="s">
        <v>91</v>
      </c>
      <c r="F1080" s="21">
        <f>F1081</f>
        <v>133.3</v>
      </c>
      <c r="K1080" s="89"/>
      <c r="L1080" s="89"/>
      <c r="M1080" s="89"/>
      <c r="N1080" s="89"/>
      <c r="O1080" s="92"/>
    </row>
    <row r="1081" spans="1:15" s="30" customFormat="1" ht="20.25" customHeight="1">
      <c r="A1081" s="16" t="s">
        <v>93</v>
      </c>
      <c r="B1081" s="20" t="s">
        <v>72</v>
      </c>
      <c r="C1081" s="20" t="s">
        <v>67</v>
      </c>
      <c r="D1081" s="164" t="s">
        <v>533</v>
      </c>
      <c r="E1081" s="164" t="s">
        <v>94</v>
      </c>
      <c r="F1081" s="21">
        <f>'пр.4 вед.стр.'!G1064</f>
        <v>133.3</v>
      </c>
      <c r="K1081" s="89"/>
      <c r="L1081" s="89"/>
      <c r="M1081" s="89"/>
      <c r="N1081" s="89"/>
      <c r="O1081" s="92"/>
    </row>
    <row r="1082" spans="1:6" ht="17.25" customHeight="1">
      <c r="A1082" s="16" t="s">
        <v>590</v>
      </c>
      <c r="B1082" s="20" t="s">
        <v>72</v>
      </c>
      <c r="C1082" s="20" t="s">
        <v>67</v>
      </c>
      <c r="D1082" s="164" t="s">
        <v>591</v>
      </c>
      <c r="E1082" s="164"/>
      <c r="F1082" s="21">
        <f>F1083+F1095+F1099</f>
        <v>6204.6</v>
      </c>
    </row>
    <row r="1083" spans="1:15" s="30" customFormat="1" ht="17.25" customHeight="1">
      <c r="A1083" s="16" t="s">
        <v>302</v>
      </c>
      <c r="B1083" s="20" t="s">
        <v>72</v>
      </c>
      <c r="C1083" s="20" t="s">
        <v>67</v>
      </c>
      <c r="D1083" s="164" t="s">
        <v>592</v>
      </c>
      <c r="E1083" s="164"/>
      <c r="F1083" s="21">
        <f>F1084+F1089+F1092</f>
        <v>5767.7</v>
      </c>
      <c r="K1083" s="89"/>
      <c r="L1083" s="89"/>
      <c r="M1083" s="89"/>
      <c r="N1083" s="89"/>
      <c r="O1083" s="92"/>
    </row>
    <row r="1084" spans="1:15" s="30" customFormat="1" ht="42.75" customHeight="1">
      <c r="A1084" s="16" t="s">
        <v>98</v>
      </c>
      <c r="B1084" s="20" t="s">
        <v>72</v>
      </c>
      <c r="C1084" s="20" t="s">
        <v>67</v>
      </c>
      <c r="D1084" s="164" t="s">
        <v>592</v>
      </c>
      <c r="E1084" s="164" t="s">
        <v>99</v>
      </c>
      <c r="F1084" s="21">
        <f>F1085</f>
        <v>5346</v>
      </c>
      <c r="K1084" s="89"/>
      <c r="L1084" s="89"/>
      <c r="M1084" s="89"/>
      <c r="N1084" s="89"/>
      <c r="O1084" s="92"/>
    </row>
    <row r="1085" spans="1:15" s="30" customFormat="1" ht="18.75" customHeight="1">
      <c r="A1085" s="16" t="s">
        <v>240</v>
      </c>
      <c r="B1085" s="20" t="s">
        <v>72</v>
      </c>
      <c r="C1085" s="20" t="s">
        <v>67</v>
      </c>
      <c r="D1085" s="164" t="s">
        <v>592</v>
      </c>
      <c r="E1085" s="164" t="s">
        <v>242</v>
      </c>
      <c r="F1085" s="21">
        <f>F1086+F1087+F1088</f>
        <v>5346</v>
      </c>
      <c r="K1085" s="89"/>
      <c r="L1085" s="89"/>
      <c r="M1085" s="89"/>
      <c r="N1085" s="89"/>
      <c r="O1085" s="92"/>
    </row>
    <row r="1086" spans="1:15" s="30" customFormat="1" ht="17.25" customHeight="1">
      <c r="A1086" s="16" t="s">
        <v>365</v>
      </c>
      <c r="B1086" s="20" t="s">
        <v>72</v>
      </c>
      <c r="C1086" s="20" t="s">
        <v>67</v>
      </c>
      <c r="D1086" s="164" t="s">
        <v>592</v>
      </c>
      <c r="E1086" s="164" t="s">
        <v>243</v>
      </c>
      <c r="F1086" s="21">
        <f>'пр.4 вед.стр.'!G1069</f>
        <v>4139</v>
      </c>
      <c r="K1086" s="89"/>
      <c r="L1086" s="89"/>
      <c r="M1086" s="89"/>
      <c r="N1086" s="89"/>
      <c r="O1086" s="92"/>
    </row>
    <row r="1087" spans="1:15" s="30" customFormat="1" ht="17.25" customHeight="1">
      <c r="A1087" s="16" t="s">
        <v>325</v>
      </c>
      <c r="B1087" s="20" t="s">
        <v>72</v>
      </c>
      <c r="C1087" s="20" t="s">
        <v>67</v>
      </c>
      <c r="D1087" s="164" t="s">
        <v>592</v>
      </c>
      <c r="E1087" s="164" t="s">
        <v>241</v>
      </c>
      <c r="F1087" s="21">
        <f>'пр.4 вед.стр.'!G1070</f>
        <v>7</v>
      </c>
      <c r="K1087" s="89"/>
      <c r="L1087" s="89"/>
      <c r="M1087" s="89"/>
      <c r="N1087" s="89"/>
      <c r="O1087" s="92"/>
    </row>
    <row r="1088" spans="1:15" s="30" customFormat="1" ht="36" customHeight="1">
      <c r="A1088" s="16" t="s">
        <v>328</v>
      </c>
      <c r="B1088" s="20" t="s">
        <v>72</v>
      </c>
      <c r="C1088" s="20" t="s">
        <v>67</v>
      </c>
      <c r="D1088" s="164" t="s">
        <v>592</v>
      </c>
      <c r="E1088" s="164" t="s">
        <v>244</v>
      </c>
      <c r="F1088" s="21">
        <f>'пр.4 вед.стр.'!G1071</f>
        <v>1200</v>
      </c>
      <c r="K1088" s="89"/>
      <c r="L1088" s="89"/>
      <c r="M1088" s="89"/>
      <c r="N1088" s="89"/>
      <c r="O1088" s="92"/>
    </row>
    <row r="1089" spans="1:15" s="30" customFormat="1" ht="17.25" customHeight="1">
      <c r="A1089" s="16" t="s">
        <v>401</v>
      </c>
      <c r="B1089" s="65" t="s">
        <v>72</v>
      </c>
      <c r="C1089" s="65" t="s">
        <v>67</v>
      </c>
      <c r="D1089" s="164" t="s">
        <v>592</v>
      </c>
      <c r="E1089" s="175" t="s">
        <v>100</v>
      </c>
      <c r="F1089" s="64">
        <f>F1090</f>
        <v>411.7</v>
      </c>
      <c r="K1089" s="89"/>
      <c r="L1089" s="89"/>
      <c r="M1089" s="89"/>
      <c r="N1089" s="89"/>
      <c r="O1089" s="92"/>
    </row>
    <row r="1090" spans="1:15" s="30" customFormat="1" ht="17.25" customHeight="1">
      <c r="A1090" s="16" t="s">
        <v>732</v>
      </c>
      <c r="B1090" s="20" t="s">
        <v>72</v>
      </c>
      <c r="C1090" s="20" t="s">
        <v>67</v>
      </c>
      <c r="D1090" s="164" t="s">
        <v>592</v>
      </c>
      <c r="E1090" s="164" t="s">
        <v>96</v>
      </c>
      <c r="F1090" s="21">
        <f>F1091</f>
        <v>411.7</v>
      </c>
      <c r="K1090" s="89"/>
      <c r="L1090" s="89"/>
      <c r="M1090" s="89"/>
      <c r="N1090" s="89"/>
      <c r="O1090" s="92"/>
    </row>
    <row r="1091" spans="1:15" s="30" customFormat="1" ht="17.25" customHeight="1">
      <c r="A1091" s="16" t="s">
        <v>674</v>
      </c>
      <c r="B1091" s="20" t="s">
        <v>72</v>
      </c>
      <c r="C1091" s="20" t="s">
        <v>67</v>
      </c>
      <c r="D1091" s="164" t="s">
        <v>592</v>
      </c>
      <c r="E1091" s="164" t="s">
        <v>97</v>
      </c>
      <c r="F1091" s="21">
        <f>'пр.4 вед.стр.'!G1074</f>
        <v>411.7</v>
      </c>
      <c r="K1091" s="89"/>
      <c r="L1091" s="89"/>
      <c r="M1091" s="89"/>
      <c r="N1091" s="89"/>
      <c r="O1091" s="92"/>
    </row>
    <row r="1092" spans="1:15" s="30" customFormat="1" ht="17.25" customHeight="1">
      <c r="A1092" s="16" t="s">
        <v>124</v>
      </c>
      <c r="B1092" s="20" t="s">
        <v>72</v>
      </c>
      <c r="C1092" s="20" t="s">
        <v>67</v>
      </c>
      <c r="D1092" s="164" t="s">
        <v>592</v>
      </c>
      <c r="E1092" s="164" t="s">
        <v>125</v>
      </c>
      <c r="F1092" s="21">
        <f>F1093</f>
        <v>10</v>
      </c>
      <c r="K1092" s="89"/>
      <c r="L1092" s="89"/>
      <c r="M1092" s="89"/>
      <c r="N1092" s="89"/>
      <c r="O1092" s="92"/>
    </row>
    <row r="1093" spans="1:15" s="30" customFormat="1" ht="17.25" customHeight="1">
      <c r="A1093" s="16" t="s">
        <v>127</v>
      </c>
      <c r="B1093" s="20" t="s">
        <v>72</v>
      </c>
      <c r="C1093" s="20" t="s">
        <v>67</v>
      </c>
      <c r="D1093" s="164" t="s">
        <v>592</v>
      </c>
      <c r="E1093" s="164" t="s">
        <v>128</v>
      </c>
      <c r="F1093" s="21">
        <f>F1094</f>
        <v>10</v>
      </c>
      <c r="K1093" s="89"/>
      <c r="L1093" s="89"/>
      <c r="M1093" s="89"/>
      <c r="N1093" s="89"/>
      <c r="O1093" s="92"/>
    </row>
    <row r="1094" spans="1:15" s="30" customFormat="1" ht="16.5" customHeight="1">
      <c r="A1094" s="16" t="s">
        <v>129</v>
      </c>
      <c r="B1094" s="20" t="s">
        <v>72</v>
      </c>
      <c r="C1094" s="20" t="s">
        <v>67</v>
      </c>
      <c r="D1094" s="164" t="s">
        <v>592</v>
      </c>
      <c r="E1094" s="164" t="s">
        <v>130</v>
      </c>
      <c r="F1094" s="21">
        <f>'пр.4 вед.стр.'!G1077</f>
        <v>10</v>
      </c>
      <c r="K1094" s="89"/>
      <c r="L1094" s="89"/>
      <c r="M1094" s="89"/>
      <c r="N1094" s="89"/>
      <c r="O1094" s="92"/>
    </row>
    <row r="1095" spans="1:15" s="30" customFormat="1" ht="41.25" customHeight="1">
      <c r="A1095" s="16" t="s">
        <v>235</v>
      </c>
      <c r="B1095" s="20" t="s">
        <v>72</v>
      </c>
      <c r="C1095" s="20" t="s">
        <v>67</v>
      </c>
      <c r="D1095" s="164" t="s">
        <v>593</v>
      </c>
      <c r="E1095" s="164"/>
      <c r="F1095" s="21">
        <f>F1096</f>
        <v>421.6</v>
      </c>
      <c r="K1095" s="89"/>
      <c r="L1095" s="89"/>
      <c r="M1095" s="89"/>
      <c r="N1095" s="89"/>
      <c r="O1095" s="92"/>
    </row>
    <row r="1096" spans="1:15" s="30" customFormat="1" ht="44.25" customHeight="1">
      <c r="A1096" s="16" t="s">
        <v>98</v>
      </c>
      <c r="B1096" s="20" t="s">
        <v>72</v>
      </c>
      <c r="C1096" s="20" t="s">
        <v>67</v>
      </c>
      <c r="D1096" s="164" t="s">
        <v>593</v>
      </c>
      <c r="E1096" s="164" t="s">
        <v>99</v>
      </c>
      <c r="F1096" s="21">
        <f>F1097</f>
        <v>421.6</v>
      </c>
      <c r="K1096" s="89"/>
      <c r="L1096" s="89"/>
      <c r="M1096" s="89"/>
      <c r="N1096" s="89"/>
      <c r="O1096" s="92"/>
    </row>
    <row r="1097" spans="1:15" s="30" customFormat="1" ht="17.25" customHeight="1">
      <c r="A1097" s="16" t="s">
        <v>240</v>
      </c>
      <c r="B1097" s="20" t="s">
        <v>72</v>
      </c>
      <c r="C1097" s="20" t="s">
        <v>67</v>
      </c>
      <c r="D1097" s="164" t="s">
        <v>593</v>
      </c>
      <c r="E1097" s="164" t="s">
        <v>242</v>
      </c>
      <c r="F1097" s="21">
        <f>F1098</f>
        <v>421.6</v>
      </c>
      <c r="K1097" s="89"/>
      <c r="L1097" s="89"/>
      <c r="M1097" s="89"/>
      <c r="N1097" s="89"/>
      <c r="O1097" s="92"/>
    </row>
    <row r="1098" spans="1:15" s="30" customFormat="1" ht="17.25" customHeight="1">
      <c r="A1098" s="16" t="s">
        <v>325</v>
      </c>
      <c r="B1098" s="20" t="s">
        <v>72</v>
      </c>
      <c r="C1098" s="20" t="s">
        <v>67</v>
      </c>
      <c r="D1098" s="164" t="s">
        <v>593</v>
      </c>
      <c r="E1098" s="164" t="s">
        <v>241</v>
      </c>
      <c r="F1098" s="21">
        <f>'пр.4 вед.стр.'!G1081</f>
        <v>421.6</v>
      </c>
      <c r="K1098" s="89"/>
      <c r="L1098" s="89"/>
      <c r="M1098" s="89"/>
      <c r="N1098" s="89"/>
      <c r="O1098" s="92"/>
    </row>
    <row r="1099" spans="1:15" s="30" customFormat="1" ht="17.25" customHeight="1">
      <c r="A1099" s="16" t="s">
        <v>203</v>
      </c>
      <c r="B1099" s="20" t="s">
        <v>72</v>
      </c>
      <c r="C1099" s="20" t="s">
        <v>67</v>
      </c>
      <c r="D1099" s="164" t="s">
        <v>594</v>
      </c>
      <c r="E1099" s="164"/>
      <c r="F1099" s="21">
        <f>F1100</f>
        <v>15.3</v>
      </c>
      <c r="K1099" s="89"/>
      <c r="L1099" s="89"/>
      <c r="M1099" s="89"/>
      <c r="N1099" s="89"/>
      <c r="O1099" s="92"/>
    </row>
    <row r="1100" spans="1:15" s="30" customFormat="1" ht="45" customHeight="1">
      <c r="A1100" s="16" t="s">
        <v>98</v>
      </c>
      <c r="B1100" s="20" t="s">
        <v>72</v>
      </c>
      <c r="C1100" s="20" t="s">
        <v>67</v>
      </c>
      <c r="D1100" s="164" t="s">
        <v>594</v>
      </c>
      <c r="E1100" s="164" t="s">
        <v>99</v>
      </c>
      <c r="F1100" s="21">
        <f>F1101</f>
        <v>15.3</v>
      </c>
      <c r="K1100" s="89"/>
      <c r="L1100" s="89"/>
      <c r="M1100" s="89"/>
      <c r="N1100" s="89"/>
      <c r="O1100" s="92"/>
    </row>
    <row r="1101" spans="1:15" s="30" customFormat="1" ht="17.25" customHeight="1">
      <c r="A1101" s="16" t="s">
        <v>240</v>
      </c>
      <c r="B1101" s="20" t="s">
        <v>72</v>
      </c>
      <c r="C1101" s="20" t="s">
        <v>67</v>
      </c>
      <c r="D1101" s="164" t="s">
        <v>594</v>
      </c>
      <c r="E1101" s="164" t="s">
        <v>242</v>
      </c>
      <c r="F1101" s="21">
        <f>F1102</f>
        <v>15.3</v>
      </c>
      <c r="K1101" s="89"/>
      <c r="L1101" s="89"/>
      <c r="M1101" s="89"/>
      <c r="N1101" s="89"/>
      <c r="O1101" s="92"/>
    </row>
    <row r="1102" spans="1:15" s="30" customFormat="1" ht="18" customHeight="1">
      <c r="A1102" s="16" t="s">
        <v>325</v>
      </c>
      <c r="B1102" s="20" t="s">
        <v>72</v>
      </c>
      <c r="C1102" s="20" t="s">
        <v>67</v>
      </c>
      <c r="D1102" s="164" t="s">
        <v>594</v>
      </c>
      <c r="E1102" s="164" t="s">
        <v>241</v>
      </c>
      <c r="F1102" s="21">
        <f>'пр.4 вед.стр.'!G1085</f>
        <v>15.3</v>
      </c>
      <c r="K1102" s="89"/>
      <c r="L1102" s="89"/>
      <c r="M1102" s="89"/>
      <c r="N1102" s="89"/>
      <c r="O1102" s="92"/>
    </row>
    <row r="1103" spans="1:14" ht="15" customHeight="1">
      <c r="A1103" s="15" t="s">
        <v>61</v>
      </c>
      <c r="B1103" s="33" t="s">
        <v>70</v>
      </c>
      <c r="C1103" s="33" t="s">
        <v>35</v>
      </c>
      <c r="D1103" s="164"/>
      <c r="E1103" s="164"/>
      <c r="F1103" s="34">
        <f>F1105+F1110+F1139</f>
        <v>9019.5</v>
      </c>
      <c r="K1103" s="92"/>
      <c r="L1103" s="92"/>
      <c r="M1103" s="92"/>
      <c r="N1103" s="92"/>
    </row>
    <row r="1104" spans="1:14" ht="15" customHeight="1">
      <c r="A1104" s="15" t="s">
        <v>57</v>
      </c>
      <c r="B1104" s="33" t="s">
        <v>70</v>
      </c>
      <c r="C1104" s="33" t="s">
        <v>65</v>
      </c>
      <c r="D1104" s="164"/>
      <c r="E1104" s="164"/>
      <c r="F1104" s="34">
        <f>F1105</f>
        <v>4500</v>
      </c>
      <c r="K1104" s="92"/>
      <c r="L1104" s="92"/>
      <c r="M1104" s="92"/>
      <c r="N1104" s="92"/>
    </row>
    <row r="1105" spans="1:14" ht="15" customHeight="1">
      <c r="A1105" s="16" t="s">
        <v>18</v>
      </c>
      <c r="B1105" s="20" t="s">
        <v>70</v>
      </c>
      <c r="C1105" s="20" t="s">
        <v>65</v>
      </c>
      <c r="D1105" s="164" t="s">
        <v>421</v>
      </c>
      <c r="E1105" s="164"/>
      <c r="F1105" s="21">
        <f>F1106</f>
        <v>4500</v>
      </c>
      <c r="K1105" s="92"/>
      <c r="L1105" s="92"/>
      <c r="M1105" s="92"/>
      <c r="N1105" s="92"/>
    </row>
    <row r="1106" spans="1:6" ht="15" customHeight="1">
      <c r="A1106" s="16" t="s">
        <v>557</v>
      </c>
      <c r="B1106" s="20" t="s">
        <v>70</v>
      </c>
      <c r="C1106" s="20" t="s">
        <v>65</v>
      </c>
      <c r="D1106" s="164" t="s">
        <v>558</v>
      </c>
      <c r="E1106" s="164"/>
      <c r="F1106" s="21">
        <f>F1107</f>
        <v>4500</v>
      </c>
    </row>
    <row r="1107" spans="1:14" ht="15" customHeight="1">
      <c r="A1107" s="16" t="s">
        <v>113</v>
      </c>
      <c r="B1107" s="20" t="s">
        <v>70</v>
      </c>
      <c r="C1107" s="20" t="s">
        <v>65</v>
      </c>
      <c r="D1107" s="164" t="s">
        <v>558</v>
      </c>
      <c r="E1107" s="164" t="s">
        <v>114</v>
      </c>
      <c r="F1107" s="21">
        <f>F1108</f>
        <v>4500</v>
      </c>
      <c r="K1107" s="92"/>
      <c r="L1107" s="92"/>
      <c r="M1107" s="92"/>
      <c r="N1107" s="92"/>
    </row>
    <row r="1108" spans="1:14" ht="15" customHeight="1">
      <c r="A1108" s="16" t="s">
        <v>115</v>
      </c>
      <c r="B1108" s="20" t="s">
        <v>70</v>
      </c>
      <c r="C1108" s="20" t="s">
        <v>65</v>
      </c>
      <c r="D1108" s="164" t="s">
        <v>558</v>
      </c>
      <c r="E1108" s="164" t="s">
        <v>116</v>
      </c>
      <c r="F1108" s="21">
        <f>F1109</f>
        <v>4500</v>
      </c>
      <c r="K1108" s="92"/>
      <c r="L1108" s="92"/>
      <c r="M1108" s="92"/>
      <c r="N1108" s="92"/>
    </row>
    <row r="1109" spans="1:14" ht="15" customHeight="1">
      <c r="A1109" s="16" t="s">
        <v>117</v>
      </c>
      <c r="B1109" s="20" t="s">
        <v>70</v>
      </c>
      <c r="C1109" s="20" t="s">
        <v>65</v>
      </c>
      <c r="D1109" s="164" t="s">
        <v>558</v>
      </c>
      <c r="E1109" s="164" t="s">
        <v>118</v>
      </c>
      <c r="F1109" s="21">
        <f>'пр.4 вед.стр.'!G215</f>
        <v>4500</v>
      </c>
      <c r="K1109" s="92"/>
      <c r="L1109" s="92"/>
      <c r="M1109" s="92"/>
      <c r="N1109" s="92"/>
    </row>
    <row r="1110" spans="1:14" ht="15" customHeight="1">
      <c r="A1110" s="23" t="s">
        <v>60</v>
      </c>
      <c r="B1110" s="39" t="s">
        <v>70</v>
      </c>
      <c r="C1110" s="39" t="s">
        <v>69</v>
      </c>
      <c r="D1110" s="183"/>
      <c r="E1110" s="183"/>
      <c r="F1110" s="17">
        <f>F1111</f>
        <v>1503.6</v>
      </c>
      <c r="K1110" s="92"/>
      <c r="L1110" s="92"/>
      <c r="M1110" s="92"/>
      <c r="N1110" s="92"/>
    </row>
    <row r="1111" spans="1:14" ht="15" customHeight="1">
      <c r="A1111" s="16" t="s">
        <v>549</v>
      </c>
      <c r="B1111" s="20" t="s">
        <v>70</v>
      </c>
      <c r="C1111" s="20" t="s">
        <v>69</v>
      </c>
      <c r="D1111" s="183" t="s">
        <v>550</v>
      </c>
      <c r="E1111" s="183"/>
      <c r="F1111" s="18">
        <f>F1120+F1130+F1112</f>
        <v>1503.6</v>
      </c>
      <c r="K1111" s="92"/>
      <c r="L1111" s="92"/>
      <c r="M1111" s="92"/>
      <c r="N1111" s="92"/>
    </row>
    <row r="1112" spans="1:14" ht="32.25" customHeight="1">
      <c r="A1112" s="146" t="str">
        <f>'пр.4 вед.стр.'!A218</f>
        <v>Муниципальная программа "Патриотическое воспитание  жителей Сусуманского городского округа  на 2018- 2020 годы"</v>
      </c>
      <c r="B1112" s="143" t="s">
        <v>70</v>
      </c>
      <c r="C1112" s="143" t="s">
        <v>69</v>
      </c>
      <c r="D1112" s="181" t="str">
        <f>'пр.4 вед.стр.'!E218</f>
        <v>7В 0 00 00000 </v>
      </c>
      <c r="E1112" s="181"/>
      <c r="F1112" s="229">
        <f>F1113</f>
        <v>117.19999999999999</v>
      </c>
      <c r="K1112" s="92"/>
      <c r="L1112" s="92"/>
      <c r="M1112" s="92"/>
      <c r="N1112" s="92"/>
    </row>
    <row r="1113" spans="1:14" ht="30" customHeight="1">
      <c r="A1113" s="16" t="str">
        <f>'пр.4 вед.стр.'!A219</f>
        <v>Основное мероприятие "Реализация мероприятий по оказанию адресной помощи ветеранам Великой Отечественной войны 1941- 1945 годов"</v>
      </c>
      <c r="B1113" s="20" t="s">
        <v>70</v>
      </c>
      <c r="C1113" s="20" t="s">
        <v>69</v>
      </c>
      <c r="D1113" s="183" t="str">
        <f>'пр.4 вед.стр.'!E219</f>
        <v>7В 0 02 00000</v>
      </c>
      <c r="E1113" s="183"/>
      <c r="F1113" s="18">
        <f>F1114+F1118</f>
        <v>117.19999999999999</v>
      </c>
      <c r="K1113" s="92"/>
      <c r="L1113" s="92"/>
      <c r="M1113" s="92"/>
      <c r="N1113" s="92"/>
    </row>
    <row r="1114" spans="1:14" ht="15" customHeight="1">
      <c r="A1114" s="16" t="str">
        <f>'пр.4 вед.стр.'!A220</f>
        <v>Оказание материальной помощи, единовременной выплаты</v>
      </c>
      <c r="B1114" s="20" t="s">
        <v>70</v>
      </c>
      <c r="C1114" s="20" t="s">
        <v>69</v>
      </c>
      <c r="D1114" s="183" t="str">
        <f>'пр.4 вед.стр.'!E220</f>
        <v>7В 0 02 91200</v>
      </c>
      <c r="E1114" s="183"/>
      <c r="F1114" s="18" t="str">
        <f>F1115</f>
        <v>27,6</v>
      </c>
      <c r="K1114" s="92"/>
      <c r="L1114" s="92"/>
      <c r="M1114" s="92"/>
      <c r="N1114" s="92"/>
    </row>
    <row r="1115" spans="1:14" ht="15" customHeight="1">
      <c r="A1115" s="16" t="str">
        <f>'пр.4 вед.стр.'!A221</f>
        <v>Социальное обеспечение и иные выплаты населению</v>
      </c>
      <c r="B1115" s="20" t="s">
        <v>70</v>
      </c>
      <c r="C1115" s="20" t="s">
        <v>69</v>
      </c>
      <c r="D1115" s="183" t="str">
        <f>'пр.4 вед.стр.'!E221</f>
        <v>7В 0 02 91200</v>
      </c>
      <c r="E1115" s="164" t="str">
        <f>'пр.4 вед.стр.'!F221</f>
        <v>300</v>
      </c>
      <c r="F1115" s="18" t="str">
        <f>F1116</f>
        <v>27,6</v>
      </c>
      <c r="K1115" s="92"/>
      <c r="L1115" s="92"/>
      <c r="M1115" s="92"/>
      <c r="N1115" s="92"/>
    </row>
    <row r="1116" spans="1:14" ht="15" customHeight="1">
      <c r="A1116" s="16" t="str">
        <f>'пр.4 вед.стр.'!A222</f>
        <v>Иные выплаты населению</v>
      </c>
      <c r="B1116" s="20" t="s">
        <v>70</v>
      </c>
      <c r="C1116" s="20" t="s">
        <v>69</v>
      </c>
      <c r="D1116" s="183" t="str">
        <f>'пр.4 вед.стр.'!E222</f>
        <v>7В 0 02 91200</v>
      </c>
      <c r="E1116" s="164" t="str">
        <f>'пр.4 вед.стр.'!F222</f>
        <v>360</v>
      </c>
      <c r="F1116" s="18" t="str">
        <f>'пр.4 вед.стр.'!G222</f>
        <v>27,6</v>
      </c>
      <c r="K1116" s="92"/>
      <c r="L1116" s="92"/>
      <c r="M1116" s="92"/>
      <c r="N1116" s="92"/>
    </row>
    <row r="1117" spans="1:14" ht="15" customHeight="1">
      <c r="A1117" s="16" t="str">
        <f>'пр.4 вед.стр.'!A223</f>
        <v>Предоставление льготы по оплате жилищно- коммунальных услуг</v>
      </c>
      <c r="B1117" s="20" t="s">
        <v>70</v>
      </c>
      <c r="C1117" s="20" t="s">
        <v>69</v>
      </c>
      <c r="D1117" s="183" t="str">
        <f>'пр.4 вед.стр.'!E223</f>
        <v>7В 0 02 91410</v>
      </c>
      <c r="E1117" s="164"/>
      <c r="F1117" s="18" t="str">
        <f>F1118</f>
        <v>89,6</v>
      </c>
      <c r="K1117" s="92"/>
      <c r="L1117" s="92"/>
      <c r="M1117" s="92"/>
      <c r="N1117" s="92"/>
    </row>
    <row r="1118" spans="1:14" ht="15" customHeight="1">
      <c r="A1118" s="16" t="str">
        <f>'пр.4 вед.стр.'!A224</f>
        <v>Социальное обеспечение и иные выплаты населению</v>
      </c>
      <c r="B1118" s="20" t="s">
        <v>70</v>
      </c>
      <c r="C1118" s="20" t="s">
        <v>69</v>
      </c>
      <c r="D1118" s="183" t="str">
        <f>'пр.4 вед.стр.'!E224</f>
        <v>7В 0 02 91410</v>
      </c>
      <c r="E1118" s="230">
        <f>'пр.4 вед.стр.'!F224</f>
        <v>300</v>
      </c>
      <c r="F1118" s="18" t="str">
        <f>F1119</f>
        <v>89,6</v>
      </c>
      <c r="K1118" s="92"/>
      <c r="L1118" s="92"/>
      <c r="M1118" s="92"/>
      <c r="N1118" s="92"/>
    </row>
    <row r="1119" spans="1:14" ht="15" customHeight="1">
      <c r="A1119" s="16" t="str">
        <f>'пр.4 вед.стр.'!A225</f>
        <v>Иные выплаты населению</v>
      </c>
      <c r="B1119" s="20" t="s">
        <v>70</v>
      </c>
      <c r="C1119" s="20" t="s">
        <v>69</v>
      </c>
      <c r="D1119" s="183" t="str">
        <f>'пр.4 вед.стр.'!E225</f>
        <v>7В 0 02 91410</v>
      </c>
      <c r="E1119" s="164" t="str">
        <f>'пр.4 вед.стр.'!F225</f>
        <v>360</v>
      </c>
      <c r="F1119" s="18" t="str">
        <f>'пр.4 вед.стр.'!G225</f>
        <v>89,6</v>
      </c>
      <c r="K1119" s="92"/>
      <c r="L1119" s="92"/>
      <c r="M1119" s="92"/>
      <c r="N1119" s="92"/>
    </row>
    <row r="1120" spans="1:15" s="30" customFormat="1" ht="30.75" customHeight="1">
      <c r="A1120" s="142" t="str">
        <f>'пр.4 вед.стр.'!A1089</f>
        <v>Муниципальная программа "Обеспечение жильем молодых семей  в Сусуманском городском округе  на 2018- 2020 годы"</v>
      </c>
      <c r="B1120" s="143" t="s">
        <v>70</v>
      </c>
      <c r="C1120" s="143" t="s">
        <v>69</v>
      </c>
      <c r="D1120" s="181" t="str">
        <f>'пр.4 вед.стр.'!E1089</f>
        <v>7Ж 0 00 00000 </v>
      </c>
      <c r="E1120" s="163"/>
      <c r="F1120" s="145">
        <f>F1121</f>
        <v>1198.3999999999999</v>
      </c>
      <c r="K1120" s="89"/>
      <c r="L1120" s="89"/>
      <c r="M1120" s="89"/>
      <c r="N1120" s="89"/>
      <c r="O1120" s="92"/>
    </row>
    <row r="1121" spans="1:15" s="30" customFormat="1" ht="25.5" customHeight="1">
      <c r="A1121" s="28" t="str">
        <f>'пр.4 вед.стр.'!A1090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1121" s="20" t="s">
        <v>70</v>
      </c>
      <c r="C1121" s="20" t="s">
        <v>69</v>
      </c>
      <c r="D1121" s="183" t="str">
        <f>'пр.4 вед.стр.'!E1090</f>
        <v>7Ж 0 01 00000 </v>
      </c>
      <c r="E1121" s="164"/>
      <c r="F1121" s="21">
        <f>F1126+F1125</f>
        <v>1198.3999999999999</v>
      </c>
      <c r="K1121" s="89"/>
      <c r="L1121" s="89"/>
      <c r="M1121" s="89"/>
      <c r="N1121" s="89"/>
      <c r="O1121" s="92"/>
    </row>
    <row r="1122" spans="1:15" s="205" customFormat="1" ht="12.75">
      <c r="A1122" s="191" t="s">
        <v>756</v>
      </c>
      <c r="B1122" s="208" t="s">
        <v>70</v>
      </c>
      <c r="C1122" s="208" t="s">
        <v>69</v>
      </c>
      <c r="D1122" s="211" t="s">
        <v>770</v>
      </c>
      <c r="E1122" s="214"/>
      <c r="F1122" s="212">
        <f>F1123</f>
        <v>1007.1999999999999</v>
      </c>
      <c r="K1122" s="89"/>
      <c r="L1122" s="89"/>
      <c r="M1122" s="89"/>
      <c r="N1122" s="89"/>
      <c r="O1122" s="92"/>
    </row>
    <row r="1123" spans="1:15" s="205" customFormat="1" ht="12.75">
      <c r="A1123" s="207" t="s">
        <v>113</v>
      </c>
      <c r="B1123" s="208" t="s">
        <v>70</v>
      </c>
      <c r="C1123" s="208" t="s">
        <v>69</v>
      </c>
      <c r="D1123" s="211" t="s">
        <v>770</v>
      </c>
      <c r="E1123" s="214" t="s">
        <v>114</v>
      </c>
      <c r="F1123" s="212">
        <f>F1124</f>
        <v>1007.1999999999999</v>
      </c>
      <c r="K1123" s="89"/>
      <c r="L1123" s="89"/>
      <c r="M1123" s="89"/>
      <c r="N1123" s="89"/>
      <c r="O1123" s="92"/>
    </row>
    <row r="1124" spans="1:15" s="205" customFormat="1" ht="12.75">
      <c r="A1124" s="207" t="s">
        <v>133</v>
      </c>
      <c r="B1124" s="208" t="s">
        <v>70</v>
      </c>
      <c r="C1124" s="208" t="s">
        <v>69</v>
      </c>
      <c r="D1124" s="211" t="s">
        <v>770</v>
      </c>
      <c r="E1124" s="214" t="s">
        <v>132</v>
      </c>
      <c r="F1124" s="212">
        <f>F1125</f>
        <v>1007.1999999999999</v>
      </c>
      <c r="K1124" s="89"/>
      <c r="L1124" s="89"/>
      <c r="M1124" s="89"/>
      <c r="N1124" s="89"/>
      <c r="O1124" s="92"/>
    </row>
    <row r="1125" spans="1:15" s="205" customFormat="1" ht="12.75">
      <c r="A1125" s="207" t="s">
        <v>377</v>
      </c>
      <c r="B1125" s="208" t="s">
        <v>70</v>
      </c>
      <c r="C1125" s="208" t="s">
        <v>69</v>
      </c>
      <c r="D1125" s="211" t="s">
        <v>770</v>
      </c>
      <c r="E1125" s="214" t="s">
        <v>378</v>
      </c>
      <c r="F1125" s="212">
        <f>'пр.4 вед.стр.'!G1094</f>
        <v>1007.1999999999999</v>
      </c>
      <c r="K1125" s="89"/>
      <c r="L1125" s="89"/>
      <c r="M1125" s="89"/>
      <c r="N1125" s="89"/>
      <c r="O1125" s="92"/>
    </row>
    <row r="1126" spans="1:6" ht="30.75" customHeight="1">
      <c r="A1126" s="28" t="str">
        <f>'пр.4 вед.стр.'!A1095</f>
        <v>Социальная выплата на приобретение (строительство) жилья молодым семьям за счет средств местного бюджета</v>
      </c>
      <c r="B1126" s="20" t="s">
        <v>70</v>
      </c>
      <c r="C1126" s="20" t="s">
        <v>69</v>
      </c>
      <c r="D1126" s="183" t="str">
        <f>'пр.4 вед.стр.'!E1095</f>
        <v>7Ж 0 01 L4970</v>
      </c>
      <c r="E1126" s="164"/>
      <c r="F1126" s="21">
        <f>F1127</f>
        <v>191.2</v>
      </c>
    </row>
    <row r="1127" spans="1:15" s="30" customFormat="1" ht="12.75">
      <c r="A1127" s="28" t="str">
        <f>'пр.4 вед.стр.'!A1096</f>
        <v>Социальное обеспечение и иные выплаты населению</v>
      </c>
      <c r="B1127" s="20" t="s">
        <v>70</v>
      </c>
      <c r="C1127" s="20" t="s">
        <v>69</v>
      </c>
      <c r="D1127" s="183" t="str">
        <f>'пр.4 вед.стр.'!E1096</f>
        <v>7Ж 0 01 L0200 </v>
      </c>
      <c r="E1127" s="164" t="s">
        <v>114</v>
      </c>
      <c r="F1127" s="21">
        <f>F1128</f>
        <v>191.2</v>
      </c>
      <c r="K1127" s="89"/>
      <c r="L1127" s="89"/>
      <c r="M1127" s="89"/>
      <c r="N1127" s="89"/>
      <c r="O1127" s="92"/>
    </row>
    <row r="1128" spans="1:15" s="30" customFormat="1" ht="12.75">
      <c r="A1128" s="28" t="str">
        <f>'пр.4 вед.стр.'!A1097</f>
        <v>Социальные выплаты гражданам, кроме публичных нормативных социальных выплат</v>
      </c>
      <c r="B1128" s="20" t="s">
        <v>70</v>
      </c>
      <c r="C1128" s="20" t="s">
        <v>69</v>
      </c>
      <c r="D1128" s="183" t="str">
        <f>'пр.4 вед.стр.'!E1097</f>
        <v>7Ж 0 01 L0200 </v>
      </c>
      <c r="E1128" s="164" t="s">
        <v>132</v>
      </c>
      <c r="F1128" s="21">
        <f>F1129</f>
        <v>191.2</v>
      </c>
      <c r="K1128" s="89"/>
      <c r="L1128" s="89"/>
      <c r="M1128" s="89"/>
      <c r="N1128" s="89"/>
      <c r="O1128" s="92"/>
    </row>
    <row r="1129" spans="1:15" s="30" customFormat="1" ht="12.75">
      <c r="A1129" s="28" t="str">
        <f>'пр.4 вед.стр.'!A1098</f>
        <v>Субсидии гражданам на приобретение жилья</v>
      </c>
      <c r="B1129" s="20" t="s">
        <v>70</v>
      </c>
      <c r="C1129" s="20" t="s">
        <v>69</v>
      </c>
      <c r="D1129" s="183" t="str">
        <f>'пр.4 вед.стр.'!E1098</f>
        <v>7Ж 0 01 L0200 </v>
      </c>
      <c r="E1129" s="164" t="s">
        <v>378</v>
      </c>
      <c r="F1129" s="21">
        <f>'пр.4 вед.стр.'!G1098</f>
        <v>191.2</v>
      </c>
      <c r="K1129" s="89"/>
      <c r="L1129" s="89"/>
      <c r="M1129" s="89"/>
      <c r="N1129" s="89"/>
      <c r="O1129" s="92"/>
    </row>
    <row r="1130" spans="1:14" ht="32.25" customHeight="1">
      <c r="A1130" s="142" t="str">
        <f>'пр.4 вед.стр.'!A226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130" s="143" t="s">
        <v>70</v>
      </c>
      <c r="C1130" s="143" t="s">
        <v>69</v>
      </c>
      <c r="D1130" s="181" t="str">
        <f>'пр.4 вед.стр.'!E226</f>
        <v>7Т 0 00 00000 </v>
      </c>
      <c r="E1130" s="170"/>
      <c r="F1130" s="145">
        <f>F1131+F1138</f>
        <v>188</v>
      </c>
      <c r="K1130" s="92"/>
      <c r="L1130" s="92"/>
      <c r="M1130" s="92"/>
      <c r="N1130" s="92"/>
    </row>
    <row r="1131" spans="1:6" ht="15" customHeight="1">
      <c r="A1131" s="28" t="str">
        <f>'пр.4 вед.стр.'!A227</f>
        <v>Основное мероприятие "Борьба с преступностью"</v>
      </c>
      <c r="B1131" s="20" t="s">
        <v>70</v>
      </c>
      <c r="C1131" s="20" t="s">
        <v>69</v>
      </c>
      <c r="D1131" s="183" t="str">
        <f>'пр.4 вед.стр.'!E227</f>
        <v>7Т 0 06 00000</v>
      </c>
      <c r="E1131" s="165"/>
      <c r="F1131" s="21">
        <f>F1132</f>
        <v>6</v>
      </c>
    </row>
    <row r="1132" spans="1:6" ht="15" customHeight="1">
      <c r="A1132" s="28" t="str">
        <f>'пр.4 вед.стр.'!A228</f>
        <v>Профилактика повторных преступлений лицами, освободившимися из мест лишения свободы</v>
      </c>
      <c r="B1132" s="20" t="s">
        <v>70</v>
      </c>
      <c r="C1132" s="20" t="s">
        <v>69</v>
      </c>
      <c r="D1132" s="183" t="str">
        <f>'пр.4 вед.стр.'!E228</f>
        <v>7Т 0 06 95210 </v>
      </c>
      <c r="E1132" s="165"/>
      <c r="F1132" s="21">
        <f>F1133</f>
        <v>6</v>
      </c>
    </row>
    <row r="1133" spans="1:14" ht="15" customHeight="1">
      <c r="A1133" s="28" t="str">
        <f>'пр.4 вед.стр.'!A229</f>
        <v>Социальное обеспечение и иные выплаты населению</v>
      </c>
      <c r="B1133" s="20" t="s">
        <v>70</v>
      </c>
      <c r="C1133" s="20" t="s">
        <v>69</v>
      </c>
      <c r="D1133" s="183" t="str">
        <f>'пр.4 вед.стр.'!E229</f>
        <v>7Т 0 06 95210 </v>
      </c>
      <c r="E1133" s="164" t="str">
        <f>'пр.4 вед.стр.'!F229</f>
        <v>300</v>
      </c>
      <c r="F1133" s="21">
        <f>F1134</f>
        <v>6</v>
      </c>
      <c r="K1133" s="92"/>
      <c r="L1133" s="92"/>
      <c r="M1133" s="92"/>
      <c r="N1133" s="92"/>
    </row>
    <row r="1134" spans="1:14" ht="15" customHeight="1">
      <c r="A1134" s="28" t="str">
        <f>'пр.4 вед.стр.'!A230</f>
        <v>Иные выплаты населению</v>
      </c>
      <c r="B1134" s="20" t="s">
        <v>70</v>
      </c>
      <c r="C1134" s="20" t="s">
        <v>69</v>
      </c>
      <c r="D1134" s="183" t="str">
        <f>'пр.4 вед.стр.'!E230</f>
        <v>7Т 0 06 95210 </v>
      </c>
      <c r="E1134" s="164" t="str">
        <f>'пр.4 вед.стр.'!F230</f>
        <v>360</v>
      </c>
      <c r="F1134" s="21">
        <f>'пр.4 вед.стр.'!G230</f>
        <v>6</v>
      </c>
      <c r="K1134" s="92"/>
      <c r="L1134" s="92"/>
      <c r="M1134" s="92"/>
      <c r="N1134" s="92"/>
    </row>
    <row r="1135" spans="1:14" ht="28.5" customHeight="1">
      <c r="A1135" s="28" t="str">
        <f>'пр.4 вед.стр.'!A231</f>
        <v>Основное мероприятие:"Реализация мероприятий по оказанию адресной помощи гражданам, попавшим в сложную жизненную ситуацию"</v>
      </c>
      <c r="B1135" s="20" t="s">
        <v>70</v>
      </c>
      <c r="C1135" s="20" t="s">
        <v>69</v>
      </c>
      <c r="D1135" s="183" t="str">
        <f>'пр.4 вед.стр.'!E231</f>
        <v>7Т 0 08 00000 </v>
      </c>
      <c r="E1135" s="164"/>
      <c r="F1135" s="21">
        <f>F1136</f>
        <v>182</v>
      </c>
      <c r="K1135" s="92"/>
      <c r="L1135" s="92"/>
      <c r="M1135" s="92"/>
      <c r="N1135" s="92"/>
    </row>
    <row r="1136" spans="1:14" ht="27.75" customHeight="1">
      <c r="A1136" s="28" t="str">
        <f>'пр.4 вед.стр.'!A232</f>
        <v>Оказание материальной помощи гражданам, попавшим в сложную жизненную ситуацию, гражданам из малоимущих, неполных семей</v>
      </c>
      <c r="B1136" s="20" t="s">
        <v>70</v>
      </c>
      <c r="C1136" s="20" t="s">
        <v>69</v>
      </c>
      <c r="D1136" s="183" t="str">
        <f>'пр.4 вед.стр.'!E232</f>
        <v>7Т 0 08 95220</v>
      </c>
      <c r="E1136" s="164"/>
      <c r="F1136" s="21">
        <f>F1137</f>
        <v>182</v>
      </c>
      <c r="K1136" s="92"/>
      <c r="L1136" s="92"/>
      <c r="M1136" s="92"/>
      <c r="N1136" s="92"/>
    </row>
    <row r="1137" spans="1:14" ht="15" customHeight="1">
      <c r="A1137" s="28" t="str">
        <f>'пр.4 вед.стр.'!A233</f>
        <v>Социальное обеспечение и иные выплаты населению</v>
      </c>
      <c r="B1137" s="20" t="s">
        <v>70</v>
      </c>
      <c r="C1137" s="20" t="s">
        <v>69</v>
      </c>
      <c r="D1137" s="183" t="str">
        <f>'пр.4 вед.стр.'!E233</f>
        <v>7Т 0 08 95220</v>
      </c>
      <c r="E1137" s="164" t="str">
        <f>'пр.4 вед.стр.'!F233</f>
        <v>300</v>
      </c>
      <c r="F1137" s="21">
        <f>F1138</f>
        <v>182</v>
      </c>
      <c r="K1137" s="92"/>
      <c r="L1137" s="92"/>
      <c r="M1137" s="92"/>
      <c r="N1137" s="92"/>
    </row>
    <row r="1138" spans="1:14" ht="15" customHeight="1">
      <c r="A1138" s="28" t="str">
        <f>'пр.4 вед.стр.'!A234</f>
        <v>Иные выплаты населению</v>
      </c>
      <c r="B1138" s="20" t="s">
        <v>70</v>
      </c>
      <c r="C1138" s="20" t="s">
        <v>69</v>
      </c>
      <c r="D1138" s="183" t="str">
        <f>'пр.4 вед.стр.'!E234</f>
        <v>7Т 0 08 95220</v>
      </c>
      <c r="E1138" s="164" t="str">
        <f>'пр.4 вед.стр.'!F234</f>
        <v>360</v>
      </c>
      <c r="F1138" s="21">
        <f>'пр.4 вед.стр.'!G234</f>
        <v>182</v>
      </c>
      <c r="K1138" s="92"/>
      <c r="L1138" s="92"/>
      <c r="M1138" s="92"/>
      <c r="N1138" s="92"/>
    </row>
    <row r="1139" spans="1:14" ht="17.25" customHeight="1">
      <c r="A1139" s="15" t="s">
        <v>148</v>
      </c>
      <c r="B1139" s="33" t="s">
        <v>70</v>
      </c>
      <c r="C1139" s="33" t="s">
        <v>75</v>
      </c>
      <c r="D1139" s="168"/>
      <c r="E1139" s="168"/>
      <c r="F1139" s="17">
        <f>F1140+F1161</f>
        <v>3015.8999999999996</v>
      </c>
      <c r="K1139" s="92"/>
      <c r="L1139" s="92"/>
      <c r="M1139" s="92"/>
      <c r="N1139" s="92"/>
    </row>
    <row r="1140" spans="1:14" ht="15" customHeight="1">
      <c r="A1140" s="16" t="s">
        <v>549</v>
      </c>
      <c r="B1140" s="20" t="s">
        <v>70</v>
      </c>
      <c r="C1140" s="20" t="s">
        <v>75</v>
      </c>
      <c r="D1140" s="183" t="s">
        <v>550</v>
      </c>
      <c r="E1140" s="168"/>
      <c r="F1140" s="18">
        <f>F1141+F1155</f>
        <v>2355.1</v>
      </c>
      <c r="K1140" s="92"/>
      <c r="L1140" s="92"/>
      <c r="M1140" s="92"/>
      <c r="N1140" s="92"/>
    </row>
    <row r="1141" spans="1:14" ht="27.75" customHeight="1">
      <c r="A1141" s="142" t="str">
        <f>'пр.4 вед.стр.'!A237</f>
        <v>Муниципальная  программа  "Развитие образования в Сусуманском городском округе  на 2018- 2020 годы"</v>
      </c>
      <c r="B1141" s="143" t="s">
        <v>70</v>
      </c>
      <c r="C1141" s="143" t="s">
        <v>75</v>
      </c>
      <c r="D1141" s="163" t="str">
        <f>'пр.4 вед.стр.'!E237</f>
        <v>7Р 0 00 00000 </v>
      </c>
      <c r="E1141" s="163"/>
      <c r="F1141" s="145">
        <f>F1142</f>
        <v>2325.1</v>
      </c>
      <c r="K1141" s="92"/>
      <c r="L1141" s="92"/>
      <c r="M1141" s="92"/>
      <c r="N1141" s="92"/>
    </row>
    <row r="1142" spans="1:15" s="77" customFormat="1" ht="24.75" customHeight="1">
      <c r="A1142" s="138" t="str">
        <f>'пр.4 вед.стр.'!A238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142" s="139" t="s">
        <v>70</v>
      </c>
      <c r="C1142" s="139" t="s">
        <v>75</v>
      </c>
      <c r="D1142" s="169" t="str">
        <f>'пр.4 вед.стр.'!E238</f>
        <v>7Р 0 04 00000</v>
      </c>
      <c r="E1142" s="169"/>
      <c r="F1142" s="212">
        <f>F1143</f>
        <v>2325.1</v>
      </c>
      <c r="K1142" s="202"/>
      <c r="L1142" s="202"/>
      <c r="M1142" s="202"/>
      <c r="N1142" s="202"/>
      <c r="O1142" s="202"/>
    </row>
    <row r="1143" spans="1:15" s="77" customFormat="1" ht="31.5" customHeight="1">
      <c r="A1143" s="138" t="str">
        <f>'пр.4 вед.стр.'!A239</f>
        <v>Осуществление государственных полномочий по организации и осуществлению деятельности по опеке и попечительству </v>
      </c>
      <c r="B1143" s="139" t="s">
        <v>70</v>
      </c>
      <c r="C1143" s="139" t="s">
        <v>75</v>
      </c>
      <c r="D1143" s="169" t="str">
        <f>'пр.4 вед.стр.'!E239</f>
        <v>7Р 0 04 74090</v>
      </c>
      <c r="E1143" s="169"/>
      <c r="F1143" s="212">
        <f>F1144+F1149+F1152</f>
        <v>2325.1</v>
      </c>
      <c r="K1143" s="202"/>
      <c r="L1143" s="202"/>
      <c r="M1143" s="202"/>
      <c r="N1143" s="202"/>
      <c r="O1143" s="202"/>
    </row>
    <row r="1144" spans="1:14" ht="39" customHeight="1">
      <c r="A1144" s="138" t="str">
        <f>'пр.4 вед.стр.'!A240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44" s="139" t="s">
        <v>70</v>
      </c>
      <c r="C1144" s="139" t="s">
        <v>75</v>
      </c>
      <c r="D1144" s="169" t="str">
        <f>'пр.4 вед.стр.'!E240</f>
        <v>7Р 0 04 74090</v>
      </c>
      <c r="E1144" s="169" t="s">
        <v>99</v>
      </c>
      <c r="F1144" s="212">
        <f>F1145</f>
        <v>2089.5</v>
      </c>
      <c r="K1144" s="92"/>
      <c r="L1144" s="92"/>
      <c r="M1144" s="92"/>
      <c r="N1144" s="92"/>
    </row>
    <row r="1145" spans="1:14" ht="15" customHeight="1">
      <c r="A1145" s="138" t="str">
        <f>'пр.4 вед.стр.'!A241</f>
        <v>Расходы на выплаты персоналу государственных (муниципальных) органов</v>
      </c>
      <c r="B1145" s="139" t="s">
        <v>70</v>
      </c>
      <c r="C1145" s="139" t="s">
        <v>75</v>
      </c>
      <c r="D1145" s="169" t="str">
        <f>'пр.4 вед.стр.'!E241</f>
        <v>7Р 0 04 74090</v>
      </c>
      <c r="E1145" s="169" t="s">
        <v>91</v>
      </c>
      <c r="F1145" s="212">
        <f>F1146+F1148+F1147</f>
        <v>2089.5</v>
      </c>
      <c r="K1145" s="92"/>
      <c r="L1145" s="92"/>
      <c r="M1145" s="92"/>
      <c r="N1145" s="92"/>
    </row>
    <row r="1146" spans="1:14" ht="15" customHeight="1">
      <c r="A1146" s="138" t="str">
        <f>'пр.4 вед.стр.'!A242</f>
        <v>Фонд оплаты труда государственных (муниципальных) органов </v>
      </c>
      <c r="B1146" s="139" t="s">
        <v>70</v>
      </c>
      <c r="C1146" s="139" t="s">
        <v>75</v>
      </c>
      <c r="D1146" s="169" t="str">
        <f>'пр.4 вед.стр.'!E242</f>
        <v>7Р 0 04 74090</v>
      </c>
      <c r="E1146" s="169" t="s">
        <v>92</v>
      </c>
      <c r="F1146" s="212">
        <f>'пр.4 вед.стр.'!G242</f>
        <v>1531.8</v>
      </c>
      <c r="K1146" s="92"/>
      <c r="L1146" s="92"/>
      <c r="M1146" s="92"/>
      <c r="N1146" s="92"/>
    </row>
    <row r="1147" spans="1:14" ht="15" customHeight="1">
      <c r="A1147" s="207" t="str">
        <f>'пр.4 вед.стр.'!A243</f>
        <v>Иные выплаты персоналу государственных (муниципальных) органов, за исключением фонда оплаты труда</v>
      </c>
      <c r="B1147" s="208" t="s">
        <v>70</v>
      </c>
      <c r="C1147" s="208" t="s">
        <v>75</v>
      </c>
      <c r="D1147" s="214" t="str">
        <f>'пр.4 вед.стр.'!E243</f>
        <v>7Р 0 04 74090</v>
      </c>
      <c r="E1147" s="219">
        <v>122</v>
      </c>
      <c r="F1147" s="212">
        <f>'пр.4 вед.стр.'!G243</f>
        <v>95</v>
      </c>
      <c r="K1147" s="92"/>
      <c r="L1147" s="92"/>
      <c r="M1147" s="92"/>
      <c r="N1147" s="92"/>
    </row>
    <row r="1148" spans="1:14" ht="31.5" customHeight="1">
      <c r="A1148" s="138" t="str">
        <f>'пр.4 вед.стр.'!A244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148" s="139" t="s">
        <v>70</v>
      </c>
      <c r="C1148" s="139" t="s">
        <v>75</v>
      </c>
      <c r="D1148" s="169" t="str">
        <f>'пр.4 вед.стр.'!E244</f>
        <v>7Р 0 04 74090</v>
      </c>
      <c r="E1148" s="169" t="s">
        <v>155</v>
      </c>
      <c r="F1148" s="212">
        <f>'пр.4 вед.стр.'!G244</f>
        <v>462.7</v>
      </c>
      <c r="K1148" s="92"/>
      <c r="L1148" s="92"/>
      <c r="M1148" s="92"/>
      <c r="N1148" s="92"/>
    </row>
    <row r="1149" spans="1:14" ht="15" customHeight="1">
      <c r="A1149" s="138" t="str">
        <f>'пр.4 вед.стр.'!A245</f>
        <v>Закупка товаров, работ и услуг для обеспечения государственных (муниципальных) нужд</v>
      </c>
      <c r="B1149" s="139" t="s">
        <v>70</v>
      </c>
      <c r="C1149" s="139" t="s">
        <v>75</v>
      </c>
      <c r="D1149" s="169" t="str">
        <f>'пр.4 вед.стр.'!E245</f>
        <v>7Р 0 04 74090</v>
      </c>
      <c r="E1149" s="169" t="s">
        <v>100</v>
      </c>
      <c r="F1149" s="212">
        <f>F1150</f>
        <v>191.60000000000002</v>
      </c>
      <c r="K1149" s="92"/>
      <c r="L1149" s="92"/>
      <c r="M1149" s="92"/>
      <c r="N1149" s="92"/>
    </row>
    <row r="1150" spans="1:14" ht="15" customHeight="1">
      <c r="A1150" s="138" t="str">
        <f>'пр.4 вед.стр.'!A246</f>
        <v>Иные закупки товаров, работ и услуг для обеспечения государственных (муниципальных) нужд</v>
      </c>
      <c r="B1150" s="139" t="s">
        <v>70</v>
      </c>
      <c r="C1150" s="139" t="s">
        <v>75</v>
      </c>
      <c r="D1150" s="169" t="str">
        <f>'пр.4 вед.стр.'!E246</f>
        <v>7Р 0 04 74090</v>
      </c>
      <c r="E1150" s="169" t="s">
        <v>96</v>
      </c>
      <c r="F1150" s="212">
        <f>F1151</f>
        <v>191.60000000000002</v>
      </c>
      <c r="K1150" s="92"/>
      <c r="L1150" s="92"/>
      <c r="M1150" s="92"/>
      <c r="N1150" s="92"/>
    </row>
    <row r="1151" spans="1:6" ht="15" customHeight="1">
      <c r="A1151" s="138" t="str">
        <f>'пр.4 вед.стр.'!A247</f>
        <v>Прочая закупка товаров, работ и услуг </v>
      </c>
      <c r="B1151" s="139" t="s">
        <v>70</v>
      </c>
      <c r="C1151" s="139" t="s">
        <v>75</v>
      </c>
      <c r="D1151" s="169" t="str">
        <f>'пр.4 вед.стр.'!E247</f>
        <v>7Р 0 04 74090</v>
      </c>
      <c r="E1151" s="169" t="s">
        <v>97</v>
      </c>
      <c r="F1151" s="212">
        <f>'пр.4 вед.стр.'!G247</f>
        <v>191.60000000000002</v>
      </c>
    </row>
    <row r="1152" spans="1:6" ht="15" customHeight="1">
      <c r="A1152" s="216" t="s">
        <v>113</v>
      </c>
      <c r="B1152" s="208" t="s">
        <v>70</v>
      </c>
      <c r="C1152" s="208" t="s">
        <v>75</v>
      </c>
      <c r="D1152" s="214" t="str">
        <f>'пр.4 вед.стр.'!E248</f>
        <v>7Р 0 04 74090</v>
      </c>
      <c r="E1152" s="208" t="s">
        <v>114</v>
      </c>
      <c r="F1152" s="212">
        <f>F1153</f>
        <v>44</v>
      </c>
    </row>
    <row r="1153" spans="1:6" ht="15" customHeight="1">
      <c r="A1153" s="216" t="s">
        <v>133</v>
      </c>
      <c r="B1153" s="208" t="s">
        <v>70</v>
      </c>
      <c r="C1153" s="208" t="s">
        <v>75</v>
      </c>
      <c r="D1153" s="214" t="str">
        <f>'пр.4 вед.стр.'!E249</f>
        <v>7Р 0 04 74090</v>
      </c>
      <c r="E1153" s="208" t="s">
        <v>132</v>
      </c>
      <c r="F1153" s="212">
        <f>F1154</f>
        <v>44</v>
      </c>
    </row>
    <row r="1154" spans="1:6" ht="15" customHeight="1">
      <c r="A1154" s="216" t="s">
        <v>134</v>
      </c>
      <c r="B1154" s="208" t="s">
        <v>70</v>
      </c>
      <c r="C1154" s="208" t="s">
        <v>75</v>
      </c>
      <c r="D1154" s="214" t="str">
        <f>'пр.4 вед.стр.'!E250</f>
        <v>7Р 0 04 74090</v>
      </c>
      <c r="E1154" s="208" t="s">
        <v>135</v>
      </c>
      <c r="F1154" s="212">
        <f>'пр.4 вед.стр.'!G250</f>
        <v>44</v>
      </c>
    </row>
    <row r="1155" spans="1:6" ht="48" customHeight="1">
      <c r="A1155" s="146" t="str">
        <f>'пр.4 вед.стр.'!A251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55" s="143" t="s">
        <v>70</v>
      </c>
      <c r="C1155" s="143" t="s">
        <v>75</v>
      </c>
      <c r="D1155" s="163" t="str">
        <f>'пр.4 вед.стр.'!E251</f>
        <v>7L 0 00 00000</v>
      </c>
      <c r="E1155" s="163"/>
      <c r="F1155" s="145">
        <f>F1156</f>
        <v>30</v>
      </c>
    </row>
    <row r="1156" spans="1:6" ht="34.5" customHeight="1">
      <c r="A1156" s="28" t="str">
        <f>'пр.4 вед.стр.'!A252</f>
        <v>Основное мероприятие "Оказание финансовой поддержки деятельности социально ориентированных некоммерческих организаций"</v>
      </c>
      <c r="B1156" s="20" t="s">
        <v>70</v>
      </c>
      <c r="C1156" s="20" t="s">
        <v>75</v>
      </c>
      <c r="D1156" s="164" t="str">
        <f>'пр.4 вед.стр.'!E252</f>
        <v>7L 0 01 00000</v>
      </c>
      <c r="E1156" s="164"/>
      <c r="F1156" s="21">
        <f>F1157</f>
        <v>30</v>
      </c>
    </row>
    <row r="1157" spans="1:6" ht="15" customHeight="1">
      <c r="A1157" s="28" t="str">
        <f>'пр.4 вед.стр.'!A253</f>
        <v>Поддержка деятельности социально ориентированных некоммерческих организаций</v>
      </c>
      <c r="B1157" s="20" t="s">
        <v>70</v>
      </c>
      <c r="C1157" s="20" t="s">
        <v>75</v>
      </c>
      <c r="D1157" s="164" t="str">
        <f>'пр.4 вед.стр.'!E253</f>
        <v>7L 0 01 91700</v>
      </c>
      <c r="E1157" s="164"/>
      <c r="F1157" s="21">
        <f>F1158</f>
        <v>30</v>
      </c>
    </row>
    <row r="1158" spans="1:15" s="30" customFormat="1" ht="33.75" customHeight="1">
      <c r="A1158" s="28" t="str">
        <f>'пр.4 вед.стр.'!A254</f>
        <v>Предоставление субсидий бюджетным, автономным учреждениям и иным некоммерческим организациям</v>
      </c>
      <c r="B1158" s="20" t="s">
        <v>70</v>
      </c>
      <c r="C1158" s="20" t="s">
        <v>75</v>
      </c>
      <c r="D1158" s="164" t="str">
        <f>'пр.4 вед.стр.'!E254</f>
        <v>7L 0 01 91700</v>
      </c>
      <c r="E1158" s="164" t="str">
        <f>'пр.4 вед.стр.'!F254</f>
        <v>600</v>
      </c>
      <c r="F1158" s="21">
        <f>F1159</f>
        <v>30</v>
      </c>
      <c r="K1158" s="89"/>
      <c r="L1158" s="89"/>
      <c r="M1158" s="89"/>
      <c r="N1158" s="89"/>
      <c r="O1158" s="92"/>
    </row>
    <row r="1159" spans="1:15" s="30" customFormat="1" ht="29.25" customHeight="1">
      <c r="A1159" s="28" t="str">
        <f>'пр.4 вед.стр.'!A255</f>
        <v>Субсидии некоммерческим организациям (за исключением государственных (муниципальных) учреждений)</v>
      </c>
      <c r="B1159" s="20" t="s">
        <v>70</v>
      </c>
      <c r="C1159" s="20" t="s">
        <v>75</v>
      </c>
      <c r="D1159" s="164" t="str">
        <f>'пр.4 вед.стр.'!E255</f>
        <v>7L 0 01 91700</v>
      </c>
      <c r="E1159" s="164" t="str">
        <f>'пр.4 вед.стр.'!F255</f>
        <v>630</v>
      </c>
      <c r="F1159" s="21">
        <f>F1160</f>
        <v>30</v>
      </c>
      <c r="K1159" s="89"/>
      <c r="L1159" s="89"/>
      <c r="M1159" s="89"/>
      <c r="N1159" s="89"/>
      <c r="O1159" s="92"/>
    </row>
    <row r="1160" spans="1:15" s="30" customFormat="1" ht="27" customHeight="1">
      <c r="A1160" s="28" t="str">
        <f>'пр.4 вед.стр.'!A256</f>
        <v>Иные субсидии некоммерческим организациям (за исключением государственных (муниципальных) учреждений)</v>
      </c>
      <c r="B1160" s="20" t="s">
        <v>70</v>
      </c>
      <c r="C1160" s="20" t="s">
        <v>75</v>
      </c>
      <c r="D1160" s="164" t="str">
        <f>'пр.4 вед.стр.'!E256</f>
        <v>7L 0 01 91700</v>
      </c>
      <c r="E1160" s="164" t="str">
        <f>'пр.4 вед.стр.'!F256</f>
        <v>634</v>
      </c>
      <c r="F1160" s="21">
        <f>'пр.4 вед.стр.'!G256</f>
        <v>30</v>
      </c>
      <c r="K1160" s="89"/>
      <c r="L1160" s="89"/>
      <c r="M1160" s="89"/>
      <c r="N1160" s="89"/>
      <c r="O1160" s="92"/>
    </row>
    <row r="1161" spans="1:15" s="77" customFormat="1" ht="30.75" customHeight="1">
      <c r="A1161" s="196" t="str">
        <f>'пр.4 вед.стр.'!A257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161" s="139" t="s">
        <v>70</v>
      </c>
      <c r="C1161" s="139" t="s">
        <v>75</v>
      </c>
      <c r="D1161" s="169" t="s">
        <v>534</v>
      </c>
      <c r="E1161" s="169"/>
      <c r="F1161" s="149">
        <f>F1162</f>
        <v>660.8</v>
      </c>
      <c r="K1161" s="202"/>
      <c r="L1161" s="202"/>
      <c r="M1161" s="202"/>
      <c r="N1161" s="202"/>
      <c r="O1161" s="202"/>
    </row>
    <row r="1162" spans="1:15" s="77" customFormat="1" ht="29.25" customHeight="1">
      <c r="A1162" s="138" t="s">
        <v>559</v>
      </c>
      <c r="B1162" s="139" t="s">
        <v>70</v>
      </c>
      <c r="C1162" s="139" t="s">
        <v>75</v>
      </c>
      <c r="D1162" s="169" t="str">
        <f>'пр.4 вед.стр.'!E258</f>
        <v>Р1 6 00 00000</v>
      </c>
      <c r="E1162" s="169"/>
      <c r="F1162" s="149">
        <f>F1163</f>
        <v>660.8</v>
      </c>
      <c r="K1162" s="202"/>
      <c r="L1162" s="202"/>
      <c r="M1162" s="202"/>
      <c r="N1162" s="202"/>
      <c r="O1162" s="202"/>
    </row>
    <row r="1163" spans="1:15" s="77" customFormat="1" ht="30" customHeight="1">
      <c r="A1163" s="138" t="str">
        <f>'пр.4 вед.стр.'!A259</f>
        <v>Осуществление государственных полномочий по организации и осуществлению деятельности по опеке и попечительству</v>
      </c>
      <c r="B1163" s="139" t="s">
        <v>70</v>
      </c>
      <c r="C1163" s="139" t="s">
        <v>75</v>
      </c>
      <c r="D1163" s="169" t="str">
        <f>'пр.4 вед.стр.'!E259</f>
        <v>Р1 6 00  74090</v>
      </c>
      <c r="E1163" s="169"/>
      <c r="F1163" s="149">
        <f>F1164+F1168</f>
        <v>660.8</v>
      </c>
      <c r="K1163" s="202"/>
      <c r="L1163" s="202"/>
      <c r="M1163" s="202"/>
      <c r="N1163" s="202"/>
      <c r="O1163" s="202"/>
    </row>
    <row r="1164" spans="1:15" s="30" customFormat="1" ht="44.25" customHeight="1">
      <c r="A1164" s="138" t="s">
        <v>98</v>
      </c>
      <c r="B1164" s="139" t="s">
        <v>70</v>
      </c>
      <c r="C1164" s="139" t="s">
        <v>75</v>
      </c>
      <c r="D1164" s="169" t="str">
        <f>'пр.4 вед.стр.'!E260</f>
        <v>Р1 6 00  74090</v>
      </c>
      <c r="E1164" s="169" t="s">
        <v>99</v>
      </c>
      <c r="F1164" s="212">
        <f>F1165</f>
        <v>485.4</v>
      </c>
      <c r="K1164" s="89"/>
      <c r="L1164" s="89"/>
      <c r="M1164" s="89"/>
      <c r="N1164" s="89"/>
      <c r="O1164" s="92"/>
    </row>
    <row r="1165" spans="1:15" s="30" customFormat="1" ht="15" customHeight="1">
      <c r="A1165" s="138" t="s">
        <v>90</v>
      </c>
      <c r="B1165" s="139" t="s">
        <v>70</v>
      </c>
      <c r="C1165" s="139" t="s">
        <v>75</v>
      </c>
      <c r="D1165" s="169" t="str">
        <f>'пр.4 вед.стр.'!E261</f>
        <v>Р1 6 00  74090</v>
      </c>
      <c r="E1165" s="169" t="s">
        <v>91</v>
      </c>
      <c r="F1165" s="212">
        <f>F1166+F1167</f>
        <v>485.4</v>
      </c>
      <c r="K1165" s="89"/>
      <c r="L1165" s="89"/>
      <c r="M1165" s="89"/>
      <c r="N1165" s="89"/>
      <c r="O1165" s="92"/>
    </row>
    <row r="1166" spans="1:15" s="30" customFormat="1" ht="15" customHeight="1">
      <c r="A1166" s="138" t="s">
        <v>154</v>
      </c>
      <c r="B1166" s="139" t="s">
        <v>70</v>
      </c>
      <c r="C1166" s="139" t="s">
        <v>75</v>
      </c>
      <c r="D1166" s="169" t="str">
        <f>'пр.4 вед.стр.'!E262</f>
        <v>Р1 6 00  74090</v>
      </c>
      <c r="E1166" s="169" t="s">
        <v>92</v>
      </c>
      <c r="F1166" s="212">
        <f>'пр.4 вед.стр.'!G262</f>
        <v>372.8</v>
      </c>
      <c r="K1166" s="89"/>
      <c r="L1166" s="89"/>
      <c r="M1166" s="89"/>
      <c r="N1166" s="89"/>
      <c r="O1166" s="92"/>
    </row>
    <row r="1167" spans="1:15" s="30" customFormat="1" ht="30" customHeight="1">
      <c r="A1167" s="138" t="s">
        <v>156</v>
      </c>
      <c r="B1167" s="139" t="s">
        <v>70</v>
      </c>
      <c r="C1167" s="139" t="s">
        <v>75</v>
      </c>
      <c r="D1167" s="169" t="str">
        <f>'пр.4 вед.стр.'!E263</f>
        <v>Р1 6 00  74090</v>
      </c>
      <c r="E1167" s="169" t="s">
        <v>155</v>
      </c>
      <c r="F1167" s="212">
        <f>'пр.4 вед.стр.'!G263</f>
        <v>112.6</v>
      </c>
      <c r="K1167" s="89"/>
      <c r="L1167" s="89"/>
      <c r="M1167" s="89"/>
      <c r="N1167" s="89"/>
      <c r="O1167" s="92"/>
    </row>
    <row r="1168" spans="1:15" s="30" customFormat="1" ht="15" customHeight="1">
      <c r="A1168" s="138" t="s">
        <v>401</v>
      </c>
      <c r="B1168" s="139" t="s">
        <v>70</v>
      </c>
      <c r="C1168" s="139" t="s">
        <v>75</v>
      </c>
      <c r="D1168" s="169" t="str">
        <f>'пр.4 вед.стр.'!E264</f>
        <v>Р1 6 00  74090</v>
      </c>
      <c r="E1168" s="169" t="s">
        <v>100</v>
      </c>
      <c r="F1168" s="212">
        <f>F1169</f>
        <v>175.4</v>
      </c>
      <c r="K1168" s="89"/>
      <c r="L1168" s="89"/>
      <c r="M1168" s="89"/>
      <c r="N1168" s="89"/>
      <c r="O1168" s="92"/>
    </row>
    <row r="1169" spans="1:6" ht="15" customHeight="1">
      <c r="A1169" s="207" t="s">
        <v>732</v>
      </c>
      <c r="B1169" s="139" t="s">
        <v>70</v>
      </c>
      <c r="C1169" s="139" t="s">
        <v>75</v>
      </c>
      <c r="D1169" s="169" t="str">
        <f>'пр.4 вед.стр.'!E265</f>
        <v>Р1 6 00  74090</v>
      </c>
      <c r="E1169" s="169" t="s">
        <v>96</v>
      </c>
      <c r="F1169" s="212">
        <f>F1170</f>
        <v>175.4</v>
      </c>
    </row>
    <row r="1170" spans="1:6" ht="15" customHeight="1">
      <c r="A1170" s="138" t="s">
        <v>674</v>
      </c>
      <c r="B1170" s="139" t="s">
        <v>70</v>
      </c>
      <c r="C1170" s="139" t="s">
        <v>75</v>
      </c>
      <c r="D1170" s="169" t="str">
        <f>'пр.4 вед.стр.'!E266</f>
        <v>Р1 6 00  74090</v>
      </c>
      <c r="E1170" s="169" t="s">
        <v>97</v>
      </c>
      <c r="F1170" s="212">
        <f>'пр.4 вед.стр.'!G266</f>
        <v>175.4</v>
      </c>
    </row>
    <row r="1171" spans="1:15" s="30" customFormat="1" ht="17.25" customHeight="1">
      <c r="A1171" s="15" t="s">
        <v>82</v>
      </c>
      <c r="B1171" s="33" t="s">
        <v>73</v>
      </c>
      <c r="C1171" s="33" t="s">
        <v>35</v>
      </c>
      <c r="D1171" s="164"/>
      <c r="E1171" s="164"/>
      <c r="F1171" s="69">
        <f>F1172</f>
        <v>28066.899999999998</v>
      </c>
      <c r="K1171" s="89"/>
      <c r="L1171" s="89"/>
      <c r="M1171" s="89"/>
      <c r="N1171" s="89"/>
      <c r="O1171" s="92"/>
    </row>
    <row r="1172" spans="1:15" s="30" customFormat="1" ht="15" customHeight="1">
      <c r="A1172" s="15" t="s">
        <v>83</v>
      </c>
      <c r="B1172" s="33" t="s">
        <v>73</v>
      </c>
      <c r="C1172" s="33" t="s">
        <v>65</v>
      </c>
      <c r="D1172" s="168"/>
      <c r="E1172" s="168"/>
      <c r="F1172" s="34">
        <f>F1173+F1214+F1228</f>
        <v>28066.899999999998</v>
      </c>
      <c r="K1172" s="89"/>
      <c r="L1172" s="89"/>
      <c r="M1172" s="89"/>
      <c r="N1172" s="89"/>
      <c r="O1172" s="92"/>
    </row>
    <row r="1173" spans="1:15" s="30" customFormat="1" ht="18.75" customHeight="1">
      <c r="A1173" s="48" t="s">
        <v>549</v>
      </c>
      <c r="B1173" s="20" t="s">
        <v>73</v>
      </c>
      <c r="C1173" s="20" t="s">
        <v>65</v>
      </c>
      <c r="D1173" s="183" t="s">
        <v>550</v>
      </c>
      <c r="E1173" s="164"/>
      <c r="F1173" s="21">
        <f>F1174+F1192</f>
        <v>2531.7</v>
      </c>
      <c r="K1173" s="89"/>
      <c r="L1173" s="89"/>
      <c r="M1173" s="89"/>
      <c r="N1173" s="89"/>
      <c r="O1173" s="92"/>
    </row>
    <row r="1174" spans="1:15" s="30" customFormat="1" ht="27" customHeight="1">
      <c r="A1174" s="142" t="str">
        <f>'пр.4 вед.стр.'!A1102</f>
        <v>Муниципальная программа  "Пожарная безопасность в Сусуманском городском округе на 2018- 2020 годы"</v>
      </c>
      <c r="B1174" s="143" t="s">
        <v>73</v>
      </c>
      <c r="C1174" s="143" t="s">
        <v>65</v>
      </c>
      <c r="D1174" s="181" t="str">
        <f>'пр.4 вед.стр.'!E1102</f>
        <v>7П 0 00 00000 </v>
      </c>
      <c r="E1174" s="163"/>
      <c r="F1174" s="145">
        <f>F1175</f>
        <v>329.1</v>
      </c>
      <c r="K1174" s="89"/>
      <c r="L1174" s="89"/>
      <c r="M1174" s="89"/>
      <c r="N1174" s="89"/>
      <c r="O1174" s="92"/>
    </row>
    <row r="1175" spans="1:15" s="30" customFormat="1" ht="27" customHeight="1">
      <c r="A1175" s="28" t="str">
        <f>'пр.4 вед.стр.'!A1103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175" s="20" t="s">
        <v>73</v>
      </c>
      <c r="C1175" s="20" t="s">
        <v>65</v>
      </c>
      <c r="D1175" s="183" t="str">
        <f>'пр.4 вед.стр.'!E1103</f>
        <v>7П 0 01 00000 </v>
      </c>
      <c r="E1175" s="164"/>
      <c r="F1175" s="21">
        <f>F1176+F1180+F1184+F1188</f>
        <v>329.1</v>
      </c>
      <c r="K1175" s="89"/>
      <c r="L1175" s="89"/>
      <c r="M1175" s="89"/>
      <c r="N1175" s="89"/>
      <c r="O1175" s="92"/>
    </row>
    <row r="1176" spans="1:15" s="30" customFormat="1" ht="27" customHeight="1">
      <c r="A1176" s="28" t="str">
        <f>'пр.4 вед.стр.'!A1104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176" s="20" t="s">
        <v>73</v>
      </c>
      <c r="C1176" s="20" t="s">
        <v>65</v>
      </c>
      <c r="D1176" s="183" t="str">
        <f>'пр.4 вед.стр.'!E1104</f>
        <v>7П 0 01 94100 </v>
      </c>
      <c r="E1176" s="164"/>
      <c r="F1176" s="21">
        <f>F1177</f>
        <v>180</v>
      </c>
      <c r="K1176" s="89"/>
      <c r="L1176" s="89"/>
      <c r="M1176" s="89"/>
      <c r="N1176" s="89"/>
      <c r="O1176" s="92"/>
    </row>
    <row r="1177" spans="1:15" s="30" customFormat="1" ht="29.25" customHeight="1">
      <c r="A1177" s="28" t="str">
        <f>'пр.4 вед.стр.'!A1105</f>
        <v>Предоставление субсидий бюджетным, автономным учреждениям и иным некоммерческим организациям</v>
      </c>
      <c r="B1177" s="20" t="s">
        <v>73</v>
      </c>
      <c r="C1177" s="20" t="s">
        <v>65</v>
      </c>
      <c r="D1177" s="183" t="str">
        <f>'пр.4 вед.стр.'!E1105</f>
        <v>7П 0 01 94100 </v>
      </c>
      <c r="E1177" s="164" t="str">
        <f>'пр.4 вед.стр.'!F1105</f>
        <v>600</v>
      </c>
      <c r="F1177" s="21">
        <f>F1178</f>
        <v>180</v>
      </c>
      <c r="K1177" s="89"/>
      <c r="L1177" s="89"/>
      <c r="M1177" s="89"/>
      <c r="N1177" s="89"/>
      <c r="O1177" s="92"/>
    </row>
    <row r="1178" spans="1:15" s="30" customFormat="1" ht="19.5" customHeight="1">
      <c r="A1178" s="28" t="str">
        <f>'пр.4 вед.стр.'!A1106</f>
        <v>Субсидии бюджетным учреждениям</v>
      </c>
      <c r="B1178" s="20" t="s">
        <v>73</v>
      </c>
      <c r="C1178" s="20" t="s">
        <v>65</v>
      </c>
      <c r="D1178" s="183" t="str">
        <f>'пр.4 вед.стр.'!E1106</f>
        <v>7П 0 01 94100 </v>
      </c>
      <c r="E1178" s="164" t="str">
        <f>'пр.4 вед.стр.'!F1106</f>
        <v>610</v>
      </c>
      <c r="F1178" s="21">
        <f>F1179</f>
        <v>180</v>
      </c>
      <c r="K1178" s="89"/>
      <c r="L1178" s="89"/>
      <c r="M1178" s="89"/>
      <c r="N1178" s="89"/>
      <c r="O1178" s="92"/>
    </row>
    <row r="1179" spans="1:15" s="30" customFormat="1" ht="19.5" customHeight="1">
      <c r="A1179" s="28" t="str">
        <f>'пр.4 вед.стр.'!A1107</f>
        <v>Субсидии  бюджетным учреждениям на иные цели</v>
      </c>
      <c r="B1179" s="20" t="s">
        <v>73</v>
      </c>
      <c r="C1179" s="20" t="s">
        <v>65</v>
      </c>
      <c r="D1179" s="183" t="str">
        <f>'пр.4 вед.стр.'!E1107</f>
        <v>7П 0 01 94100 </v>
      </c>
      <c r="E1179" s="164" t="str">
        <f>'пр.4 вед.стр.'!F1107</f>
        <v>612</v>
      </c>
      <c r="F1179" s="21">
        <f>'пр.4 вед.стр.'!G1107</f>
        <v>180</v>
      </c>
      <c r="K1179" s="89"/>
      <c r="L1179" s="89"/>
      <c r="M1179" s="89"/>
      <c r="N1179" s="89"/>
      <c r="O1179" s="92"/>
    </row>
    <row r="1180" spans="1:15" s="30" customFormat="1" ht="13.5" customHeight="1">
      <c r="A1180" s="28" t="str">
        <f>'пр.4 вед.стр.'!A1108</f>
        <v>Приобретение и заправка огнетушителей, средств индивидуальной защиты</v>
      </c>
      <c r="B1180" s="20" t="s">
        <v>73</v>
      </c>
      <c r="C1180" s="20" t="s">
        <v>65</v>
      </c>
      <c r="D1180" s="183" t="str">
        <f>'пр.4 вед.стр.'!E1108</f>
        <v>7П 0 01 94300 </v>
      </c>
      <c r="E1180" s="164"/>
      <c r="F1180" s="21">
        <f>F1181</f>
        <v>33.6</v>
      </c>
      <c r="K1180" s="89"/>
      <c r="L1180" s="89"/>
      <c r="M1180" s="89"/>
      <c r="N1180" s="89"/>
      <c r="O1180" s="92"/>
    </row>
    <row r="1181" spans="1:15" s="30" customFormat="1" ht="27" customHeight="1">
      <c r="A1181" s="28" t="str">
        <f>'пр.4 вед.стр.'!A1109</f>
        <v>Предоставление субсидий бюджетным, автономным учреждениям и иным некоммерческим организациям</v>
      </c>
      <c r="B1181" s="20" t="s">
        <v>73</v>
      </c>
      <c r="C1181" s="20" t="s">
        <v>65</v>
      </c>
      <c r="D1181" s="183" t="str">
        <f>'пр.4 вед.стр.'!E1109</f>
        <v>7П 0 01 94300 </v>
      </c>
      <c r="E1181" s="164" t="str">
        <f>'пр.4 вед.стр.'!F1109</f>
        <v>600</v>
      </c>
      <c r="F1181" s="21">
        <f>F1182</f>
        <v>33.6</v>
      </c>
      <c r="K1181" s="89"/>
      <c r="L1181" s="89"/>
      <c r="M1181" s="89"/>
      <c r="N1181" s="89"/>
      <c r="O1181" s="92"/>
    </row>
    <row r="1182" spans="1:15" s="30" customFormat="1" ht="17.25" customHeight="1">
      <c r="A1182" s="28" t="str">
        <f>'пр.4 вед.стр.'!A1110</f>
        <v>Субсидии бюджетным учреждениям</v>
      </c>
      <c r="B1182" s="20" t="s">
        <v>73</v>
      </c>
      <c r="C1182" s="20" t="s">
        <v>65</v>
      </c>
      <c r="D1182" s="183" t="str">
        <f>'пр.4 вед.стр.'!E1110</f>
        <v>7П 0 01 94300 </v>
      </c>
      <c r="E1182" s="164" t="str">
        <f>'пр.4 вед.стр.'!F1110</f>
        <v>610</v>
      </c>
      <c r="F1182" s="21">
        <f>F1183</f>
        <v>33.6</v>
      </c>
      <c r="K1182" s="89"/>
      <c r="L1182" s="89"/>
      <c r="M1182" s="89"/>
      <c r="N1182" s="89"/>
      <c r="O1182" s="92"/>
    </row>
    <row r="1183" spans="1:15" s="30" customFormat="1" ht="17.25" customHeight="1">
      <c r="A1183" s="28" t="str">
        <f>'пр.4 вед.стр.'!A1111</f>
        <v>Субсидии  бюджетным учреждениям на иные цели</v>
      </c>
      <c r="B1183" s="20" t="s">
        <v>73</v>
      </c>
      <c r="C1183" s="20" t="s">
        <v>65</v>
      </c>
      <c r="D1183" s="183" t="str">
        <f>'пр.4 вед.стр.'!E1111</f>
        <v>7П 0 01 94300 </v>
      </c>
      <c r="E1183" s="164" t="str">
        <f>'пр.4 вед.стр.'!F1111</f>
        <v>612</v>
      </c>
      <c r="F1183" s="21">
        <f>'пр.4 вед.стр.'!G1111</f>
        <v>33.6</v>
      </c>
      <c r="K1183" s="89"/>
      <c r="L1183" s="89"/>
      <c r="M1183" s="89"/>
      <c r="N1183" s="89"/>
      <c r="O1183" s="92"/>
    </row>
    <row r="1184" spans="1:15" s="30" customFormat="1" ht="30" customHeight="1">
      <c r="A1184" s="28" t="str">
        <f>'пр.4 вед.стр.'!A1112</f>
        <v>Проведение проверок исправности и ремонт систем противопожарного водоснабжения, приобретение и обслуживание гидрантов</v>
      </c>
      <c r="B1184" s="20" t="s">
        <v>73</v>
      </c>
      <c r="C1184" s="20" t="s">
        <v>65</v>
      </c>
      <c r="D1184" s="183" t="str">
        <f>'пр.4 вед.стр.'!E1112</f>
        <v>7П 0 01 94500 </v>
      </c>
      <c r="E1184" s="164"/>
      <c r="F1184" s="21">
        <f>F1185</f>
        <v>94.5</v>
      </c>
      <c r="K1184" s="89"/>
      <c r="L1184" s="89"/>
      <c r="M1184" s="89"/>
      <c r="N1184" s="89"/>
      <c r="O1184" s="92"/>
    </row>
    <row r="1185" spans="1:15" s="30" customFormat="1" ht="19.5" customHeight="1">
      <c r="A1185" s="28" t="str">
        <f>'пр.4 вед.стр.'!A1113</f>
        <v>Предоставление субсидий бюджетным, автономным учреждениям и иным некоммерческим организациям</v>
      </c>
      <c r="B1185" s="20" t="s">
        <v>73</v>
      </c>
      <c r="C1185" s="20" t="s">
        <v>65</v>
      </c>
      <c r="D1185" s="183" t="str">
        <f>'пр.4 вед.стр.'!E1113</f>
        <v>7П 0 01 94500 </v>
      </c>
      <c r="E1185" s="164" t="str">
        <f>'пр.4 вед.стр.'!F1113</f>
        <v>600</v>
      </c>
      <c r="F1185" s="21">
        <f>F1186</f>
        <v>94.5</v>
      </c>
      <c r="K1185" s="89"/>
      <c r="L1185" s="89"/>
      <c r="M1185" s="89"/>
      <c r="N1185" s="89"/>
      <c r="O1185" s="92"/>
    </row>
    <row r="1186" spans="1:15" s="30" customFormat="1" ht="17.25" customHeight="1">
      <c r="A1186" s="28" t="str">
        <f>'пр.4 вед.стр.'!A1114</f>
        <v>Субсидии бюджетным учреждениям</v>
      </c>
      <c r="B1186" s="20" t="s">
        <v>73</v>
      </c>
      <c r="C1186" s="20" t="s">
        <v>65</v>
      </c>
      <c r="D1186" s="183" t="str">
        <f>'пр.4 вед.стр.'!E1114</f>
        <v>7П 0 01 94500 </v>
      </c>
      <c r="E1186" s="164" t="str">
        <f>'пр.4 вед.стр.'!F1114</f>
        <v>610</v>
      </c>
      <c r="F1186" s="21">
        <f>F1187</f>
        <v>94.5</v>
      </c>
      <c r="K1186" s="89"/>
      <c r="L1186" s="89"/>
      <c r="M1186" s="89"/>
      <c r="N1186" s="89"/>
      <c r="O1186" s="92"/>
    </row>
    <row r="1187" spans="1:15" s="30" customFormat="1" ht="17.25" customHeight="1">
      <c r="A1187" s="28" t="str">
        <f>'пр.4 вед.стр.'!A1115</f>
        <v>Субсидии  бюджетным учреждениям на иные цели</v>
      </c>
      <c r="B1187" s="20" t="s">
        <v>73</v>
      </c>
      <c r="C1187" s="20" t="s">
        <v>65</v>
      </c>
      <c r="D1187" s="183" t="str">
        <f>'пр.4 вед.стр.'!E1115</f>
        <v>7П 0 01 94500 </v>
      </c>
      <c r="E1187" s="164" t="str">
        <f>'пр.4 вед.стр.'!F1115</f>
        <v>612</v>
      </c>
      <c r="F1187" s="21">
        <f>'пр.4 вед.стр.'!G1115</f>
        <v>94.5</v>
      </c>
      <c r="K1187" s="89"/>
      <c r="L1187" s="89"/>
      <c r="M1187" s="89"/>
      <c r="N1187" s="89"/>
      <c r="O1187" s="92"/>
    </row>
    <row r="1188" spans="1:15" s="30" customFormat="1" ht="17.25" customHeight="1">
      <c r="A1188" s="28" t="str">
        <f>'пр.4 вед.стр.'!A1116</f>
        <v>Изготовление планов эвакуации</v>
      </c>
      <c r="B1188" s="20" t="s">
        <v>73</v>
      </c>
      <c r="C1188" s="20" t="s">
        <v>65</v>
      </c>
      <c r="D1188" s="183" t="str">
        <f>'пр.4 вед.стр.'!E1116</f>
        <v>7П 0 01 94700 </v>
      </c>
      <c r="E1188" s="164"/>
      <c r="F1188" s="21">
        <f>F1189</f>
        <v>21</v>
      </c>
      <c r="K1188" s="89"/>
      <c r="L1188" s="89"/>
      <c r="M1188" s="89"/>
      <c r="N1188" s="89"/>
      <c r="O1188" s="92"/>
    </row>
    <row r="1189" spans="1:15" s="30" customFormat="1" ht="19.5" customHeight="1">
      <c r="A1189" s="28" t="str">
        <f>'пр.4 вед.стр.'!A1117</f>
        <v>Предоставление субсидий бюджетным, автономным учреждениям и иным некоммерческим организациям</v>
      </c>
      <c r="B1189" s="20" t="s">
        <v>73</v>
      </c>
      <c r="C1189" s="20" t="s">
        <v>65</v>
      </c>
      <c r="D1189" s="183" t="str">
        <f>'пр.4 вед.стр.'!E1117</f>
        <v>7П 0 01 94700 </v>
      </c>
      <c r="E1189" s="164" t="str">
        <f>'пр.4 вед.стр.'!F1117</f>
        <v>600</v>
      </c>
      <c r="F1189" s="21">
        <f>F1190</f>
        <v>21</v>
      </c>
      <c r="K1189" s="89"/>
      <c r="L1189" s="89"/>
      <c r="M1189" s="89"/>
      <c r="N1189" s="89"/>
      <c r="O1189" s="92"/>
    </row>
    <row r="1190" spans="1:15" s="30" customFormat="1" ht="15" customHeight="1">
      <c r="A1190" s="28" t="str">
        <f>'пр.4 вед.стр.'!A1118</f>
        <v>Субсидии бюджетным учреждениям</v>
      </c>
      <c r="B1190" s="20" t="s">
        <v>73</v>
      </c>
      <c r="C1190" s="20" t="s">
        <v>65</v>
      </c>
      <c r="D1190" s="183" t="str">
        <f>'пр.4 вед.стр.'!E1118</f>
        <v>7П 0 01 94700 </v>
      </c>
      <c r="E1190" s="164" t="str">
        <f>'пр.4 вед.стр.'!F1118</f>
        <v>610</v>
      </c>
      <c r="F1190" s="21">
        <f>F1191</f>
        <v>21</v>
      </c>
      <c r="K1190" s="89"/>
      <c r="L1190" s="89"/>
      <c r="M1190" s="89"/>
      <c r="N1190" s="89"/>
      <c r="O1190" s="92"/>
    </row>
    <row r="1191" spans="1:15" s="30" customFormat="1" ht="17.25" customHeight="1">
      <c r="A1191" s="28" t="str">
        <f>'пр.4 вед.стр.'!A1119</f>
        <v>Субсидии  бюджетным учреждениям на иные цели</v>
      </c>
      <c r="B1191" s="20" t="s">
        <v>73</v>
      </c>
      <c r="C1191" s="20" t="s">
        <v>65</v>
      </c>
      <c r="D1191" s="183" t="str">
        <f>'пр.4 вед.стр.'!E1119</f>
        <v>7П 0 01 94700 </v>
      </c>
      <c r="E1191" s="164" t="str">
        <f>'пр.4 вед.стр.'!F1119</f>
        <v>612</v>
      </c>
      <c r="F1191" s="21">
        <f>'пр.4 вед.стр.'!G1119</f>
        <v>21</v>
      </c>
      <c r="K1191" s="89"/>
      <c r="L1191" s="89"/>
      <c r="M1191" s="89"/>
      <c r="N1191" s="89"/>
      <c r="O1191" s="92"/>
    </row>
    <row r="1192" spans="1:15" s="30" customFormat="1" ht="27" customHeight="1">
      <c r="A1192" s="142" t="str">
        <f>'пр.4 вед.стр.'!A1120</f>
        <v>Муниципальная программа "Развитие физической культуры и спорта в Сусуманском городском округе на 2018- 2020 годы"</v>
      </c>
      <c r="B1192" s="143" t="s">
        <v>73</v>
      </c>
      <c r="C1192" s="143" t="s">
        <v>65</v>
      </c>
      <c r="D1192" s="181" t="str">
        <f>'пр.4 вед.стр.'!E1120</f>
        <v>7Ф 0 00 00000 </v>
      </c>
      <c r="E1192" s="163"/>
      <c r="F1192" s="145">
        <f>F1193</f>
        <v>2202.6</v>
      </c>
      <c r="K1192" s="89"/>
      <c r="L1192" s="89"/>
      <c r="M1192" s="89"/>
      <c r="N1192" s="89"/>
      <c r="O1192" s="92"/>
    </row>
    <row r="1193" spans="1:15" s="30" customFormat="1" ht="30" customHeight="1">
      <c r="A1193" s="28" t="str">
        <f>'пр.4 вед.стр.'!A1121</f>
        <v>Основное мероприятие "Приобщение различных слоев населения к регулярным занятиям физической культурой и спортом"</v>
      </c>
      <c r="B1193" s="20" t="s">
        <v>73</v>
      </c>
      <c r="C1193" s="20" t="s">
        <v>65</v>
      </c>
      <c r="D1193" s="183" t="str">
        <f>'пр.4 вед.стр.'!E1121</f>
        <v>7Ф 0 01 00000 </v>
      </c>
      <c r="E1193" s="164"/>
      <c r="F1193" s="21">
        <f>F1194+F1198+F1202+F1206+F1210</f>
        <v>2202.6</v>
      </c>
      <c r="K1193" s="89"/>
      <c r="L1193" s="89"/>
      <c r="M1193" s="89"/>
      <c r="N1193" s="89"/>
      <c r="O1193" s="92"/>
    </row>
    <row r="1194" spans="1:15" s="30" customFormat="1" ht="17.25" customHeight="1">
      <c r="A1194" s="28" t="str">
        <f>'пр.4 вед.стр.'!A1122</f>
        <v>Укрепление материально- технической базы</v>
      </c>
      <c r="B1194" s="20" t="s">
        <v>73</v>
      </c>
      <c r="C1194" s="20" t="s">
        <v>65</v>
      </c>
      <c r="D1194" s="183" t="str">
        <f>'пр.4 вед.стр.'!E1122</f>
        <v>7Ф 0 01 92500 </v>
      </c>
      <c r="E1194" s="164"/>
      <c r="F1194" s="21">
        <f>F1195</f>
        <v>300</v>
      </c>
      <c r="K1194" s="89"/>
      <c r="L1194" s="89"/>
      <c r="M1194" s="89"/>
      <c r="N1194" s="89"/>
      <c r="O1194" s="92"/>
    </row>
    <row r="1195" spans="1:15" s="30" customFormat="1" ht="18" customHeight="1">
      <c r="A1195" s="28" t="str">
        <f>'пр.4 вед.стр.'!A1123</f>
        <v>Предоставление субсидий бюджетным, автономным учреждениям и иным некоммерческим организациям</v>
      </c>
      <c r="B1195" s="20" t="s">
        <v>73</v>
      </c>
      <c r="C1195" s="20" t="s">
        <v>65</v>
      </c>
      <c r="D1195" s="183" t="str">
        <f>'пр.4 вед.стр.'!E1123</f>
        <v>7Ф 0 01 92500 </v>
      </c>
      <c r="E1195" s="164" t="str">
        <f>'пр.4 вед.стр.'!F1123</f>
        <v>600</v>
      </c>
      <c r="F1195" s="21">
        <f>F1196</f>
        <v>300</v>
      </c>
      <c r="K1195" s="89"/>
      <c r="L1195" s="89"/>
      <c r="M1195" s="89"/>
      <c r="N1195" s="89"/>
      <c r="O1195" s="92"/>
    </row>
    <row r="1196" spans="1:15" s="30" customFormat="1" ht="17.25" customHeight="1">
      <c r="A1196" s="28" t="str">
        <f>'пр.4 вед.стр.'!A1124</f>
        <v>Субсидии бюджетным учреждениям</v>
      </c>
      <c r="B1196" s="20" t="s">
        <v>73</v>
      </c>
      <c r="C1196" s="20" t="s">
        <v>65</v>
      </c>
      <c r="D1196" s="183" t="str">
        <f>'пр.4 вед.стр.'!E1124</f>
        <v>7Ф 0 01 92500 </v>
      </c>
      <c r="E1196" s="164" t="str">
        <f>'пр.4 вед.стр.'!F1124</f>
        <v>610</v>
      </c>
      <c r="F1196" s="21">
        <f>F1197</f>
        <v>300</v>
      </c>
      <c r="K1196" s="89"/>
      <c r="L1196" s="89"/>
      <c r="M1196" s="89"/>
      <c r="N1196" s="89"/>
      <c r="O1196" s="92"/>
    </row>
    <row r="1197" spans="1:15" s="30" customFormat="1" ht="18" customHeight="1">
      <c r="A1197" s="28" t="str">
        <f>'пр.4 вед.стр.'!A1125</f>
        <v>Субсидии  бюджетным учреждениям на иные цели</v>
      </c>
      <c r="B1197" s="20" t="s">
        <v>73</v>
      </c>
      <c r="C1197" s="20" t="s">
        <v>65</v>
      </c>
      <c r="D1197" s="183" t="str">
        <f>'пр.4 вед.стр.'!E1125</f>
        <v>7Ф 0 01 92500 </v>
      </c>
      <c r="E1197" s="164" t="str">
        <f>'пр.4 вед.стр.'!F1125</f>
        <v>612</v>
      </c>
      <c r="F1197" s="21">
        <f>'пр.4 вед.стр.'!G1125</f>
        <v>300</v>
      </c>
      <c r="K1197" s="89"/>
      <c r="L1197" s="89"/>
      <c r="M1197" s="89"/>
      <c r="N1197" s="89"/>
      <c r="O1197" s="92"/>
    </row>
    <row r="1198" spans="1:15" s="30" customFormat="1" ht="12.75">
      <c r="A1198" s="28" t="str">
        <f>'пр.4 вед.стр.'!A1126</f>
        <v>Оздоровительная, спортивно- массовая работа с населением, проведение мероприятий</v>
      </c>
      <c r="B1198" s="20" t="s">
        <v>73</v>
      </c>
      <c r="C1198" s="20" t="s">
        <v>65</v>
      </c>
      <c r="D1198" s="183" t="str">
        <f>'пр.4 вед.стр.'!E1126</f>
        <v>7Ф 0 01 93100 </v>
      </c>
      <c r="E1198" s="164"/>
      <c r="F1198" s="21">
        <f>F1199</f>
        <v>580</v>
      </c>
      <c r="K1198" s="89"/>
      <c r="L1198" s="89"/>
      <c r="M1198" s="89"/>
      <c r="N1198" s="89"/>
      <c r="O1198" s="92"/>
    </row>
    <row r="1199" spans="1:6" ht="25.5">
      <c r="A1199" s="28" t="str">
        <f>'пр.4 вед.стр.'!A1127</f>
        <v>Предоставление субсидий бюджетным, автономным учреждениям и иным некоммерческим организациям</v>
      </c>
      <c r="B1199" s="20" t="s">
        <v>73</v>
      </c>
      <c r="C1199" s="20" t="s">
        <v>65</v>
      </c>
      <c r="D1199" s="183" t="str">
        <f>'пр.4 вед.стр.'!E1127</f>
        <v>7Ф 0 01 93100 </v>
      </c>
      <c r="E1199" s="164" t="str">
        <f>'пр.4 вед.стр.'!F1127</f>
        <v>600</v>
      </c>
      <c r="F1199" s="21">
        <f>F1200</f>
        <v>580</v>
      </c>
    </row>
    <row r="1200" spans="1:15" s="30" customFormat="1" ht="12.75">
      <c r="A1200" s="28" t="str">
        <f>'пр.4 вед.стр.'!A1128</f>
        <v>Субсидии бюджетным учреждениям</v>
      </c>
      <c r="B1200" s="20" t="s">
        <v>73</v>
      </c>
      <c r="C1200" s="20" t="s">
        <v>65</v>
      </c>
      <c r="D1200" s="183" t="str">
        <f>'пр.4 вед.стр.'!E1128</f>
        <v>7Ф 0 01 93100 </v>
      </c>
      <c r="E1200" s="164" t="str">
        <f>'пр.4 вед.стр.'!F1128</f>
        <v>610</v>
      </c>
      <c r="F1200" s="21">
        <f>F1201</f>
        <v>580</v>
      </c>
      <c r="K1200" s="89"/>
      <c r="L1200" s="89"/>
      <c r="M1200" s="89"/>
      <c r="N1200" s="89"/>
      <c r="O1200" s="92"/>
    </row>
    <row r="1201" spans="1:15" s="30" customFormat="1" ht="12.75">
      <c r="A1201" s="28" t="str">
        <f>'пр.4 вед.стр.'!A1129</f>
        <v>Субсидии  бюджетным учреждениям на иные цели</v>
      </c>
      <c r="B1201" s="20" t="s">
        <v>73</v>
      </c>
      <c r="C1201" s="20" t="s">
        <v>65</v>
      </c>
      <c r="D1201" s="183" t="str">
        <f>'пр.4 вед.стр.'!E1129</f>
        <v>7Ф 0 01 93100 </v>
      </c>
      <c r="E1201" s="164" t="str">
        <f>'пр.4 вед.стр.'!F1129</f>
        <v>612</v>
      </c>
      <c r="F1201" s="21">
        <f>'пр.4 вед.стр.'!G1129</f>
        <v>580</v>
      </c>
      <c r="K1201" s="89"/>
      <c r="L1201" s="89"/>
      <c r="M1201" s="89"/>
      <c r="N1201" s="89"/>
      <c r="O1201" s="92"/>
    </row>
    <row r="1202" spans="1:15" s="30" customFormat="1" ht="12.75">
      <c r="A1202" s="28" t="str">
        <f>'пр.4 вед.стр.'!A1130</f>
        <v>Устройство спортивных сооружений</v>
      </c>
      <c r="B1202" s="20" t="s">
        <v>73</v>
      </c>
      <c r="C1202" s="20" t="s">
        <v>65</v>
      </c>
      <c r="D1202" s="183" t="str">
        <f>'пр.4 вед.стр.'!E1130</f>
        <v>7Ф 0 01 93200 </v>
      </c>
      <c r="E1202" s="164"/>
      <c r="F1202" s="21">
        <f>F1203</f>
        <v>270</v>
      </c>
      <c r="K1202" s="89"/>
      <c r="L1202" s="89"/>
      <c r="M1202" s="89"/>
      <c r="N1202" s="89"/>
      <c r="O1202" s="92"/>
    </row>
    <row r="1203" spans="1:15" s="30" customFormat="1" ht="25.5">
      <c r="A1203" s="28" t="str">
        <f>'пр.4 вед.стр.'!A1131</f>
        <v>Предоставление субсидий бюджетным, автономным учреждениям и иным некоммерческим организациям</v>
      </c>
      <c r="B1203" s="20" t="s">
        <v>73</v>
      </c>
      <c r="C1203" s="20" t="s">
        <v>65</v>
      </c>
      <c r="D1203" s="183" t="str">
        <f>'пр.4 вед.стр.'!E1131</f>
        <v>7Ф 0 01 93200 </v>
      </c>
      <c r="E1203" s="164" t="str">
        <f>'пр.4 вед.стр.'!F1131</f>
        <v>600</v>
      </c>
      <c r="F1203" s="21">
        <f>F1204</f>
        <v>270</v>
      </c>
      <c r="K1203" s="89"/>
      <c r="L1203" s="89"/>
      <c r="M1203" s="89"/>
      <c r="N1203" s="89"/>
      <c r="O1203" s="92"/>
    </row>
    <row r="1204" spans="1:6" ht="12.75">
      <c r="A1204" s="28" t="str">
        <f>'пр.4 вед.стр.'!A1132</f>
        <v>Субсидии бюджетным учреждениям</v>
      </c>
      <c r="B1204" s="20" t="s">
        <v>73</v>
      </c>
      <c r="C1204" s="20" t="s">
        <v>65</v>
      </c>
      <c r="D1204" s="183" t="str">
        <f>'пр.4 вед.стр.'!E1132</f>
        <v>7Ф 0 01 93200 </v>
      </c>
      <c r="E1204" s="164" t="str">
        <f>'пр.4 вед.стр.'!F1132</f>
        <v>610</v>
      </c>
      <c r="F1204" s="21">
        <f>F1205</f>
        <v>270</v>
      </c>
    </row>
    <row r="1205" spans="1:6" ht="12.75">
      <c r="A1205" s="28" t="str">
        <f>'пр.4 вед.стр.'!A1133</f>
        <v>Субсидии  бюджетным учреждениям на иные цели</v>
      </c>
      <c r="B1205" s="20" t="s">
        <v>73</v>
      </c>
      <c r="C1205" s="20" t="s">
        <v>65</v>
      </c>
      <c r="D1205" s="183" t="str">
        <f>'пр.4 вед.стр.'!E1133</f>
        <v>7Ф 0 01 93200 </v>
      </c>
      <c r="E1205" s="164" t="str">
        <f>'пр.4 вед.стр.'!F1133</f>
        <v>612</v>
      </c>
      <c r="F1205" s="21">
        <f>'пр.4 вед.стр.'!G1133</f>
        <v>270</v>
      </c>
    </row>
    <row r="1206" spans="1:15" s="205" customFormat="1" ht="12.75">
      <c r="A1206" s="287" t="s">
        <v>758</v>
      </c>
      <c r="B1206" s="140" t="s">
        <v>73</v>
      </c>
      <c r="C1206" s="140" t="s">
        <v>65</v>
      </c>
      <c r="D1206" s="185" t="str">
        <f>'пр.4 вед.стр.'!E1134</f>
        <v>7Ф 0 01 Z2150</v>
      </c>
      <c r="E1206" s="179"/>
      <c r="F1206" s="151">
        <f>F1207</f>
        <v>1000</v>
      </c>
      <c r="K1206" s="92"/>
      <c r="L1206" s="92"/>
      <c r="M1206" s="92"/>
      <c r="N1206" s="92"/>
      <c r="O1206" s="92"/>
    </row>
    <row r="1207" spans="1:6" ht="25.5">
      <c r="A1207" s="287" t="s">
        <v>101</v>
      </c>
      <c r="B1207" s="140" t="s">
        <v>73</v>
      </c>
      <c r="C1207" s="140" t="s">
        <v>65</v>
      </c>
      <c r="D1207" s="185" t="str">
        <f>'пр.4 вед.стр.'!E1135</f>
        <v>7Ф 0 01 Z2150</v>
      </c>
      <c r="E1207" s="179" t="str">
        <f>'пр.4 вед.стр.'!F1140</f>
        <v>600</v>
      </c>
      <c r="F1207" s="151">
        <f>F1208</f>
        <v>1000</v>
      </c>
    </row>
    <row r="1208" spans="1:6" ht="12.75">
      <c r="A1208" s="287" t="s">
        <v>107</v>
      </c>
      <c r="B1208" s="140" t="s">
        <v>73</v>
      </c>
      <c r="C1208" s="140" t="s">
        <v>65</v>
      </c>
      <c r="D1208" s="185" t="str">
        <f>'пр.4 вед.стр.'!E1136</f>
        <v>7Ф 0 01 Z2150</v>
      </c>
      <c r="E1208" s="179" t="str">
        <f>'пр.4 вед.стр.'!F1141</f>
        <v>610</v>
      </c>
      <c r="F1208" s="151">
        <f>F1209</f>
        <v>1000</v>
      </c>
    </row>
    <row r="1209" spans="1:6" ht="12.75">
      <c r="A1209" s="287" t="s">
        <v>111</v>
      </c>
      <c r="B1209" s="140" t="s">
        <v>73</v>
      </c>
      <c r="C1209" s="140" t="s">
        <v>65</v>
      </c>
      <c r="D1209" s="185" t="str">
        <f>'пр.4 вед.стр.'!E1137</f>
        <v>7Ф 0 01 Z2150</v>
      </c>
      <c r="E1209" s="179" t="str">
        <f>'пр.4 вед.стр.'!F1142</f>
        <v>612</v>
      </c>
      <c r="F1209" s="151">
        <f>'пр.4 вед.стр.'!G1138</f>
        <v>1000</v>
      </c>
    </row>
    <row r="1210" spans="1:15" s="205" customFormat="1" ht="25.5">
      <c r="A1210" s="289" t="str">
        <f>'пр.4 вед.стр.'!A1139</f>
        <v>Укрепление материально-технической базы в области физической культуры и спорта за счет средств местного бюджета</v>
      </c>
      <c r="B1210" s="140" t="s">
        <v>73</v>
      </c>
      <c r="C1210" s="140" t="s">
        <v>65</v>
      </c>
      <c r="D1210" s="185" t="str">
        <f>'пр.4 вед.стр.'!E1139</f>
        <v>7Ф 0 01 S2150</v>
      </c>
      <c r="E1210" s="179"/>
      <c r="F1210" s="151">
        <f>F1211</f>
        <v>52.6</v>
      </c>
      <c r="K1210" s="92"/>
      <c r="L1210" s="92"/>
      <c r="M1210" s="92"/>
      <c r="N1210" s="92"/>
      <c r="O1210" s="92"/>
    </row>
    <row r="1211" spans="1:6" ht="25.5">
      <c r="A1211" s="28" t="str">
        <f>'пр.4 вед.стр.'!A1140</f>
        <v>Предоставление субсидий бюджетным, автономным учреждениям и иным некоммерческим организациям</v>
      </c>
      <c r="B1211" s="20" t="s">
        <v>73</v>
      </c>
      <c r="C1211" s="20" t="s">
        <v>65</v>
      </c>
      <c r="D1211" s="183" t="str">
        <f>'пр.4 вед.стр.'!E1140</f>
        <v>7Ф 0 01 S2150</v>
      </c>
      <c r="E1211" s="164" t="str">
        <f>'пр.4 вед.стр.'!F1140</f>
        <v>600</v>
      </c>
      <c r="F1211" s="21">
        <f>F1212</f>
        <v>52.6</v>
      </c>
    </row>
    <row r="1212" spans="1:6" ht="12.75">
      <c r="A1212" s="28" t="str">
        <f>'пр.4 вед.стр.'!A1141</f>
        <v>Субсидии бюджетным учреждениям</v>
      </c>
      <c r="B1212" s="20" t="s">
        <v>73</v>
      </c>
      <c r="C1212" s="20" t="s">
        <v>65</v>
      </c>
      <c r="D1212" s="183" t="str">
        <f>'пр.4 вед.стр.'!E1141</f>
        <v>7Ф 0 01 S2150</v>
      </c>
      <c r="E1212" s="164" t="str">
        <f>'пр.4 вед.стр.'!F1141</f>
        <v>610</v>
      </c>
      <c r="F1212" s="21">
        <f>F1213</f>
        <v>52.6</v>
      </c>
    </row>
    <row r="1213" spans="1:6" ht="12.75">
      <c r="A1213" s="28" t="str">
        <f>'пр.4 вед.стр.'!A1142</f>
        <v>Субсидии  бюджетным учреждениям на иные цели</v>
      </c>
      <c r="B1213" s="20" t="s">
        <v>73</v>
      </c>
      <c r="C1213" s="20" t="s">
        <v>65</v>
      </c>
      <c r="D1213" s="183" t="str">
        <f>'пр.4 вед.стр.'!E1142</f>
        <v>7Ф 0 01 S2150</v>
      </c>
      <c r="E1213" s="164" t="str">
        <f>'пр.4 вед.стр.'!F1142</f>
        <v>612</v>
      </c>
      <c r="F1213" s="21">
        <f>'пр.4 вед.стр.'!G1142</f>
        <v>52.6</v>
      </c>
    </row>
    <row r="1214" spans="1:6" ht="12.75">
      <c r="A1214" s="16" t="s">
        <v>615</v>
      </c>
      <c r="B1214" s="20" t="s">
        <v>73</v>
      </c>
      <c r="C1214" s="20" t="s">
        <v>65</v>
      </c>
      <c r="D1214" s="164" t="s">
        <v>616</v>
      </c>
      <c r="E1214" s="164"/>
      <c r="F1214" s="21">
        <f>F1215+F1220+F1224</f>
        <v>24947.6</v>
      </c>
    </row>
    <row r="1215" spans="1:6" ht="12.75">
      <c r="A1215" s="29" t="s">
        <v>213</v>
      </c>
      <c r="B1215" s="35" t="s">
        <v>73</v>
      </c>
      <c r="C1215" s="35" t="s">
        <v>65</v>
      </c>
      <c r="D1215" s="164" t="s">
        <v>617</v>
      </c>
      <c r="E1215" s="164"/>
      <c r="F1215" s="21">
        <f>F1216</f>
        <v>24037.5</v>
      </c>
    </row>
    <row r="1216" spans="1:6" ht="25.5">
      <c r="A1216" s="29" t="s">
        <v>101</v>
      </c>
      <c r="B1216" s="20" t="s">
        <v>73</v>
      </c>
      <c r="C1216" s="20" t="s">
        <v>65</v>
      </c>
      <c r="D1216" s="164" t="s">
        <v>617</v>
      </c>
      <c r="E1216" s="164" t="s">
        <v>102</v>
      </c>
      <c r="F1216" s="21">
        <f>F1217</f>
        <v>24037.5</v>
      </c>
    </row>
    <row r="1217" spans="1:6" ht="12.75">
      <c r="A1217" s="29" t="s">
        <v>107</v>
      </c>
      <c r="B1217" s="20" t="s">
        <v>73</v>
      </c>
      <c r="C1217" s="20" t="s">
        <v>65</v>
      </c>
      <c r="D1217" s="164" t="s">
        <v>617</v>
      </c>
      <c r="E1217" s="164" t="s">
        <v>108</v>
      </c>
      <c r="F1217" s="21">
        <f>F1218+F1219</f>
        <v>24037.5</v>
      </c>
    </row>
    <row r="1218" spans="1:6" ht="25.5">
      <c r="A1218" s="16" t="s">
        <v>109</v>
      </c>
      <c r="B1218" s="20" t="s">
        <v>73</v>
      </c>
      <c r="C1218" s="20" t="s">
        <v>65</v>
      </c>
      <c r="D1218" s="164" t="s">
        <v>617</v>
      </c>
      <c r="E1218" s="164" t="s">
        <v>110</v>
      </c>
      <c r="F1218" s="21">
        <f>'пр.4 вед.стр.'!G1147</f>
        <v>22442.5</v>
      </c>
    </row>
    <row r="1219" spans="1:6" ht="12.75">
      <c r="A1219" s="287" t="s">
        <v>111</v>
      </c>
      <c r="B1219" s="140" t="s">
        <v>73</v>
      </c>
      <c r="C1219" s="140" t="s">
        <v>65</v>
      </c>
      <c r="D1219" s="179" t="s">
        <v>617</v>
      </c>
      <c r="E1219" s="284">
        <v>612</v>
      </c>
      <c r="F1219" s="151">
        <f>'пр.4 вед.стр.'!G1148</f>
        <v>1595</v>
      </c>
    </row>
    <row r="1220" spans="1:6" ht="38.25">
      <c r="A1220" s="16" t="s">
        <v>235</v>
      </c>
      <c r="B1220" s="20" t="s">
        <v>73</v>
      </c>
      <c r="C1220" s="20" t="s">
        <v>65</v>
      </c>
      <c r="D1220" s="164" t="s">
        <v>618</v>
      </c>
      <c r="E1220" s="164"/>
      <c r="F1220" s="21">
        <f>F1221</f>
        <v>475</v>
      </c>
    </row>
    <row r="1221" spans="1:6" ht="25.5">
      <c r="A1221" s="29" t="s">
        <v>101</v>
      </c>
      <c r="B1221" s="20" t="s">
        <v>73</v>
      </c>
      <c r="C1221" s="20" t="s">
        <v>65</v>
      </c>
      <c r="D1221" s="164" t="s">
        <v>618</v>
      </c>
      <c r="E1221" s="164" t="s">
        <v>102</v>
      </c>
      <c r="F1221" s="21">
        <f>F1222</f>
        <v>475</v>
      </c>
    </row>
    <row r="1222" spans="1:6" ht="12.75">
      <c r="A1222" s="29" t="s">
        <v>107</v>
      </c>
      <c r="B1222" s="20" t="s">
        <v>73</v>
      </c>
      <c r="C1222" s="20" t="s">
        <v>65</v>
      </c>
      <c r="D1222" s="164" t="s">
        <v>618</v>
      </c>
      <c r="E1222" s="164" t="s">
        <v>108</v>
      </c>
      <c r="F1222" s="21">
        <f>F1223</f>
        <v>475</v>
      </c>
    </row>
    <row r="1223" spans="1:6" ht="12.75">
      <c r="A1223" s="16" t="s">
        <v>111</v>
      </c>
      <c r="B1223" s="20" t="s">
        <v>73</v>
      </c>
      <c r="C1223" s="20" t="s">
        <v>65</v>
      </c>
      <c r="D1223" s="164" t="s">
        <v>618</v>
      </c>
      <c r="E1223" s="164" t="s">
        <v>112</v>
      </c>
      <c r="F1223" s="21">
        <f>'пр.4 вед.стр.'!G1152</f>
        <v>475</v>
      </c>
    </row>
    <row r="1224" spans="1:6" ht="12.75">
      <c r="A1224" s="16" t="s">
        <v>203</v>
      </c>
      <c r="B1224" s="20" t="s">
        <v>73</v>
      </c>
      <c r="C1224" s="20" t="s">
        <v>65</v>
      </c>
      <c r="D1224" s="164" t="s">
        <v>619</v>
      </c>
      <c r="E1224" s="164"/>
      <c r="F1224" s="21">
        <f>F1225</f>
        <v>435.1</v>
      </c>
    </row>
    <row r="1225" spans="1:6" ht="25.5">
      <c r="A1225" s="29" t="s">
        <v>101</v>
      </c>
      <c r="B1225" s="20" t="s">
        <v>73</v>
      </c>
      <c r="C1225" s="20" t="s">
        <v>65</v>
      </c>
      <c r="D1225" s="164" t="s">
        <v>619</v>
      </c>
      <c r="E1225" s="164" t="s">
        <v>102</v>
      </c>
      <c r="F1225" s="21">
        <f>F1226</f>
        <v>435.1</v>
      </c>
    </row>
    <row r="1226" spans="1:6" ht="12.75">
      <c r="A1226" s="29" t="s">
        <v>107</v>
      </c>
      <c r="B1226" s="20" t="s">
        <v>73</v>
      </c>
      <c r="C1226" s="20" t="s">
        <v>65</v>
      </c>
      <c r="D1226" s="164" t="s">
        <v>619</v>
      </c>
      <c r="E1226" s="164" t="s">
        <v>108</v>
      </c>
      <c r="F1226" s="21">
        <f>F1227</f>
        <v>435.1</v>
      </c>
    </row>
    <row r="1227" spans="1:6" ht="12.75">
      <c r="A1227" s="16" t="s">
        <v>111</v>
      </c>
      <c r="B1227" s="20" t="s">
        <v>73</v>
      </c>
      <c r="C1227" s="20" t="s">
        <v>65</v>
      </c>
      <c r="D1227" s="164" t="s">
        <v>619</v>
      </c>
      <c r="E1227" s="164" t="s">
        <v>112</v>
      </c>
      <c r="F1227" s="21">
        <f>'пр.4 вед.стр.'!G1156</f>
        <v>435.1</v>
      </c>
    </row>
    <row r="1228" spans="1:6" ht="12.75">
      <c r="A1228" s="16" t="s">
        <v>29</v>
      </c>
      <c r="B1228" s="20" t="s">
        <v>73</v>
      </c>
      <c r="C1228" s="20" t="s">
        <v>65</v>
      </c>
      <c r="D1228" s="164" t="s">
        <v>620</v>
      </c>
      <c r="E1228" s="164"/>
      <c r="F1228" s="21">
        <f>F1229</f>
        <v>587.6</v>
      </c>
    </row>
    <row r="1229" spans="1:6" ht="12.75">
      <c r="A1229" s="5" t="s">
        <v>621</v>
      </c>
      <c r="B1229" s="35" t="s">
        <v>73</v>
      </c>
      <c r="C1229" s="20" t="s">
        <v>65</v>
      </c>
      <c r="D1229" s="175" t="s">
        <v>622</v>
      </c>
      <c r="E1229" s="164"/>
      <c r="F1229" s="21">
        <f>F1230</f>
        <v>587.6</v>
      </c>
    </row>
    <row r="1230" spans="1:6" ht="25.5">
      <c r="A1230" s="29" t="s">
        <v>101</v>
      </c>
      <c r="B1230" s="35" t="s">
        <v>73</v>
      </c>
      <c r="C1230" s="20" t="s">
        <v>65</v>
      </c>
      <c r="D1230" s="175" t="s">
        <v>622</v>
      </c>
      <c r="E1230" s="164" t="s">
        <v>102</v>
      </c>
      <c r="F1230" s="21">
        <f>F1231</f>
        <v>587.6</v>
      </c>
    </row>
    <row r="1231" spans="1:6" ht="12.75">
      <c r="A1231" s="29" t="s">
        <v>107</v>
      </c>
      <c r="B1231" s="35" t="s">
        <v>73</v>
      </c>
      <c r="C1231" s="20" t="s">
        <v>65</v>
      </c>
      <c r="D1231" s="175" t="s">
        <v>622</v>
      </c>
      <c r="E1231" s="164" t="s">
        <v>108</v>
      </c>
      <c r="F1231" s="21">
        <f>F1232</f>
        <v>587.6</v>
      </c>
    </row>
    <row r="1232" spans="1:6" ht="18" customHeight="1">
      <c r="A1232" s="16" t="s">
        <v>111</v>
      </c>
      <c r="B1232" s="35" t="s">
        <v>73</v>
      </c>
      <c r="C1232" s="20" t="s">
        <v>65</v>
      </c>
      <c r="D1232" s="175" t="s">
        <v>622</v>
      </c>
      <c r="E1232" s="164" t="s">
        <v>112</v>
      </c>
      <c r="F1232" s="21">
        <f>'пр.4 вед.стр.'!G1161</f>
        <v>587.6</v>
      </c>
    </row>
    <row r="1233" spans="1:15" s="30" customFormat="1" ht="15" customHeight="1">
      <c r="A1233" s="15" t="s">
        <v>84</v>
      </c>
      <c r="B1233" s="33" t="s">
        <v>77</v>
      </c>
      <c r="C1233" s="33" t="s">
        <v>35</v>
      </c>
      <c r="D1233" s="164"/>
      <c r="E1233" s="164"/>
      <c r="F1233" s="34">
        <f aca="true" t="shared" si="3" ref="F1233:F1238">F1234</f>
        <v>5617</v>
      </c>
      <c r="K1233" s="89"/>
      <c r="L1233" s="89"/>
      <c r="M1233" s="89"/>
      <c r="N1233" s="89"/>
      <c r="O1233" s="92"/>
    </row>
    <row r="1234" spans="1:15" s="30" customFormat="1" ht="15" customHeight="1">
      <c r="A1234" s="15" t="s">
        <v>13</v>
      </c>
      <c r="B1234" s="33" t="s">
        <v>77</v>
      </c>
      <c r="C1234" s="33" t="s">
        <v>66</v>
      </c>
      <c r="D1234" s="168"/>
      <c r="E1234" s="164"/>
      <c r="F1234" s="34">
        <f t="shared" si="3"/>
        <v>5617</v>
      </c>
      <c r="K1234" s="89"/>
      <c r="L1234" s="89"/>
      <c r="M1234" s="89"/>
      <c r="N1234" s="89"/>
      <c r="O1234" s="92"/>
    </row>
    <row r="1235" spans="1:15" s="30" customFormat="1" ht="15" customHeight="1">
      <c r="A1235" s="16" t="s">
        <v>198</v>
      </c>
      <c r="B1235" s="20" t="s">
        <v>77</v>
      </c>
      <c r="C1235" s="20" t="s">
        <v>66</v>
      </c>
      <c r="D1235" s="164" t="s">
        <v>576</v>
      </c>
      <c r="E1235" s="164"/>
      <c r="F1235" s="21">
        <f t="shared" si="3"/>
        <v>5617</v>
      </c>
      <c r="K1235" s="89"/>
      <c r="L1235" s="89"/>
      <c r="M1235" s="89"/>
      <c r="N1235" s="89"/>
      <c r="O1235" s="92"/>
    </row>
    <row r="1236" spans="1:15" s="30" customFormat="1" ht="15" customHeight="1">
      <c r="A1236" s="29" t="s">
        <v>213</v>
      </c>
      <c r="B1236" s="20" t="s">
        <v>77</v>
      </c>
      <c r="C1236" s="20" t="s">
        <v>66</v>
      </c>
      <c r="D1236" s="164" t="s">
        <v>577</v>
      </c>
      <c r="E1236" s="164"/>
      <c r="F1236" s="21">
        <f t="shared" si="3"/>
        <v>5617</v>
      </c>
      <c r="K1236" s="89"/>
      <c r="L1236" s="89"/>
      <c r="M1236" s="89"/>
      <c r="N1236" s="89"/>
      <c r="O1236" s="92"/>
    </row>
    <row r="1237" spans="1:15" s="30" customFormat="1" ht="18" customHeight="1">
      <c r="A1237" s="29" t="s">
        <v>101</v>
      </c>
      <c r="B1237" s="20" t="s">
        <v>77</v>
      </c>
      <c r="C1237" s="20" t="s">
        <v>66</v>
      </c>
      <c r="D1237" s="164" t="s">
        <v>577</v>
      </c>
      <c r="E1237" s="164" t="s">
        <v>102</v>
      </c>
      <c r="F1237" s="21">
        <f t="shared" si="3"/>
        <v>5617</v>
      </c>
      <c r="K1237" s="89"/>
      <c r="L1237" s="89"/>
      <c r="M1237" s="89"/>
      <c r="N1237" s="89"/>
      <c r="O1237" s="92"/>
    </row>
    <row r="1238" spans="1:15" s="30" customFormat="1" ht="15" customHeight="1">
      <c r="A1238" s="29" t="s">
        <v>103</v>
      </c>
      <c r="B1238" s="20" t="s">
        <v>77</v>
      </c>
      <c r="C1238" s="20" t="s">
        <v>66</v>
      </c>
      <c r="D1238" s="164" t="s">
        <v>577</v>
      </c>
      <c r="E1238" s="164" t="s">
        <v>104</v>
      </c>
      <c r="F1238" s="21">
        <f t="shared" si="3"/>
        <v>5617</v>
      </c>
      <c r="K1238" s="89"/>
      <c r="L1238" s="89"/>
      <c r="M1238" s="89"/>
      <c r="N1238" s="89"/>
      <c r="O1238" s="92"/>
    </row>
    <row r="1239" spans="1:15" s="30" customFormat="1" ht="30" customHeight="1">
      <c r="A1239" s="29" t="s">
        <v>105</v>
      </c>
      <c r="B1239" s="20" t="s">
        <v>77</v>
      </c>
      <c r="C1239" s="20" t="s">
        <v>66</v>
      </c>
      <c r="D1239" s="164" t="s">
        <v>577</v>
      </c>
      <c r="E1239" s="164" t="s">
        <v>106</v>
      </c>
      <c r="F1239" s="21">
        <f>'пр.4 вед.стр.'!G459</f>
        <v>5617</v>
      </c>
      <c r="K1239" s="89"/>
      <c r="L1239" s="89"/>
      <c r="M1239" s="89"/>
      <c r="N1239" s="89"/>
      <c r="O1239" s="92"/>
    </row>
    <row r="1240" spans="1:15" s="30" customFormat="1" ht="15" customHeight="1">
      <c r="A1240" s="15" t="s">
        <v>228</v>
      </c>
      <c r="B1240" s="33" t="s">
        <v>86</v>
      </c>
      <c r="C1240" s="33" t="s">
        <v>35</v>
      </c>
      <c r="D1240" s="168"/>
      <c r="E1240" s="168"/>
      <c r="F1240" s="34">
        <f>F1241</f>
        <v>47.7</v>
      </c>
      <c r="K1240" s="89"/>
      <c r="L1240" s="89"/>
      <c r="M1240" s="89"/>
      <c r="N1240" s="89"/>
      <c r="O1240" s="92"/>
    </row>
    <row r="1241" spans="1:15" s="71" customFormat="1" ht="15" customHeight="1">
      <c r="A1241" s="15" t="s">
        <v>775</v>
      </c>
      <c r="B1241" s="33" t="s">
        <v>86</v>
      </c>
      <c r="C1241" s="33" t="s">
        <v>65</v>
      </c>
      <c r="D1241" s="168"/>
      <c r="E1241" s="168"/>
      <c r="F1241" s="34">
        <f>F1242</f>
        <v>47.7</v>
      </c>
      <c r="K1241" s="89"/>
      <c r="L1241" s="89"/>
      <c r="M1241" s="89"/>
      <c r="N1241" s="89"/>
      <c r="O1241" s="94"/>
    </row>
    <row r="1242" spans="1:15" s="71" customFormat="1" ht="15" customHeight="1">
      <c r="A1242" s="16" t="s">
        <v>87</v>
      </c>
      <c r="B1242" s="20" t="s">
        <v>86</v>
      </c>
      <c r="C1242" s="20" t="s">
        <v>65</v>
      </c>
      <c r="D1242" s="164" t="s">
        <v>563</v>
      </c>
      <c r="E1242" s="164"/>
      <c r="F1242" s="21">
        <f>F1243</f>
        <v>47.7</v>
      </c>
      <c r="K1242" s="89"/>
      <c r="L1242" s="89"/>
      <c r="M1242" s="89"/>
      <c r="N1242" s="89"/>
      <c r="O1242" s="94"/>
    </row>
    <row r="1243" spans="1:15" s="71" customFormat="1" ht="15" customHeight="1">
      <c r="A1243" s="16" t="s">
        <v>88</v>
      </c>
      <c r="B1243" s="20" t="s">
        <v>86</v>
      </c>
      <c r="C1243" s="20" t="s">
        <v>65</v>
      </c>
      <c r="D1243" s="164" t="s">
        <v>564</v>
      </c>
      <c r="E1243" s="164"/>
      <c r="F1243" s="21">
        <f>F1244</f>
        <v>47.7</v>
      </c>
      <c r="K1243" s="89"/>
      <c r="L1243" s="89"/>
      <c r="M1243" s="89"/>
      <c r="N1243" s="89"/>
      <c r="O1243" s="94"/>
    </row>
    <row r="1244" spans="1:15" s="71" customFormat="1" ht="15" customHeight="1">
      <c r="A1244" s="16" t="s">
        <v>776</v>
      </c>
      <c r="B1244" s="20" t="s">
        <v>86</v>
      </c>
      <c r="C1244" s="20" t="s">
        <v>65</v>
      </c>
      <c r="D1244" s="164" t="s">
        <v>564</v>
      </c>
      <c r="E1244" s="164" t="s">
        <v>121</v>
      </c>
      <c r="F1244" s="21">
        <f>F1245</f>
        <v>47.7</v>
      </c>
      <c r="K1244" s="89"/>
      <c r="L1244" s="89"/>
      <c r="M1244" s="89"/>
      <c r="N1244" s="89"/>
      <c r="O1244" s="94"/>
    </row>
    <row r="1245" spans="1:15" s="71" customFormat="1" ht="15" customHeight="1">
      <c r="A1245" s="16" t="s">
        <v>122</v>
      </c>
      <c r="B1245" s="20" t="s">
        <v>86</v>
      </c>
      <c r="C1245" s="20" t="s">
        <v>65</v>
      </c>
      <c r="D1245" s="164" t="s">
        <v>564</v>
      </c>
      <c r="E1245" s="164" t="s">
        <v>123</v>
      </c>
      <c r="F1245" s="21">
        <f>'пр.4 вед.стр.'!G305</f>
        <v>47.7</v>
      </c>
      <c r="K1245" s="89"/>
      <c r="L1245" s="89"/>
      <c r="M1245" s="89"/>
      <c r="N1245" s="89"/>
      <c r="O1245" s="94"/>
    </row>
    <row r="1246" spans="1:12" ht="12.75">
      <c r="A1246" s="32" t="s">
        <v>76</v>
      </c>
      <c r="B1246" s="36"/>
      <c r="C1246" s="36"/>
      <c r="D1246" s="164"/>
      <c r="E1246" s="164"/>
      <c r="F1246" s="159">
        <f>F8+F238+F247+F270+F349+F489+F513+F931+F1103+F1171+F1233+F1240</f>
        <v>772918.5</v>
      </c>
      <c r="I1246" s="366"/>
      <c r="J1246" s="361"/>
      <c r="K1246" s="361"/>
      <c r="L1246" s="361"/>
    </row>
    <row r="1247" spans="10:12" ht="12.75">
      <c r="J1247" s="367"/>
      <c r="K1247" s="361"/>
      <c r="L1247" s="361"/>
    </row>
    <row r="1306" spans="1:14" s="89" customFormat="1" ht="12.75">
      <c r="A1306" s="197"/>
      <c r="B1306" s="198"/>
      <c r="C1306" s="198"/>
      <c r="D1306" s="199"/>
      <c r="E1306" s="199"/>
      <c r="F1306" s="200"/>
      <c r="K1306" s="92"/>
      <c r="L1306" s="92"/>
      <c r="M1306" s="92"/>
      <c r="N1306" s="92"/>
    </row>
    <row r="1307" spans="11:14" ht="12.75">
      <c r="K1307" s="92"/>
      <c r="L1307" s="92"/>
      <c r="M1307" s="92"/>
      <c r="N1307" s="92"/>
    </row>
    <row r="1308" spans="11:14" ht="12.75">
      <c r="K1308" s="92"/>
      <c r="L1308" s="92"/>
      <c r="M1308" s="92"/>
      <c r="N1308" s="92"/>
    </row>
    <row r="1309" spans="11:14" ht="12.75">
      <c r="K1309" s="92"/>
      <c r="L1309" s="92"/>
      <c r="M1309" s="92"/>
      <c r="N1309" s="92"/>
    </row>
    <row r="1310" spans="11:14" ht="12.75">
      <c r="K1310" s="92"/>
      <c r="L1310" s="92"/>
      <c r="M1310" s="92"/>
      <c r="N1310" s="92"/>
    </row>
    <row r="1311" spans="11:14" ht="12.75">
      <c r="K1311" s="92"/>
      <c r="L1311" s="92"/>
      <c r="M1311" s="92"/>
      <c r="N1311" s="92"/>
    </row>
    <row r="1312" spans="11:14" ht="12.75">
      <c r="K1312" s="92"/>
      <c r="L1312" s="92"/>
      <c r="M1312" s="92"/>
      <c r="N1312" s="92"/>
    </row>
    <row r="1313" spans="11:14" ht="12.75">
      <c r="K1313" s="92"/>
      <c r="L1313" s="92"/>
      <c r="M1313" s="92"/>
      <c r="N1313" s="92"/>
    </row>
    <row r="1314" spans="11:14" ht="12.75">
      <c r="K1314" s="92"/>
      <c r="L1314" s="92"/>
      <c r="M1314" s="92"/>
      <c r="N1314" s="92"/>
    </row>
    <row r="1315" spans="11:14" ht="12.75">
      <c r="K1315" s="92"/>
      <c r="L1315" s="92"/>
      <c r="M1315" s="92"/>
      <c r="N1315" s="92"/>
    </row>
    <row r="1316" spans="11:14" ht="12.75">
      <c r="K1316" s="92"/>
      <c r="L1316" s="92"/>
      <c r="M1316" s="92"/>
      <c r="N1316" s="92"/>
    </row>
    <row r="1317" spans="11:14" ht="12.75">
      <c r="K1317" s="92"/>
      <c r="L1317" s="92"/>
      <c r="M1317" s="92"/>
      <c r="N1317" s="92"/>
    </row>
    <row r="1318" spans="11:14" ht="12.75">
      <c r="K1318" s="92"/>
      <c r="L1318" s="92"/>
      <c r="M1318" s="92"/>
      <c r="N1318" s="92"/>
    </row>
    <row r="1319" spans="11:14" ht="12.75">
      <c r="K1319" s="92"/>
      <c r="L1319" s="92"/>
      <c r="M1319" s="92"/>
      <c r="N1319" s="92"/>
    </row>
    <row r="1324" spans="11:14" ht="12.75">
      <c r="K1324" s="92"/>
      <c r="L1324" s="92"/>
      <c r="M1324" s="92"/>
      <c r="N1324" s="92"/>
    </row>
    <row r="1325" spans="11:14" ht="12.75">
      <c r="K1325" s="92"/>
      <c r="L1325" s="92"/>
      <c r="M1325" s="92"/>
      <c r="N1325" s="92"/>
    </row>
    <row r="1370" spans="11:14" ht="12.75">
      <c r="K1370" s="92"/>
      <c r="L1370" s="92"/>
      <c r="M1370" s="92"/>
      <c r="N1370" s="92"/>
    </row>
    <row r="1371" spans="11:14" ht="12.75">
      <c r="K1371" s="92"/>
      <c r="L1371" s="92"/>
      <c r="M1371" s="92"/>
      <c r="N1371" s="92"/>
    </row>
    <row r="1372" spans="11:14" ht="12.75">
      <c r="K1372" s="92"/>
      <c r="L1372" s="92"/>
      <c r="M1372" s="92"/>
      <c r="N1372" s="92"/>
    </row>
    <row r="1373" spans="11:14" ht="12.75">
      <c r="K1373" s="92"/>
      <c r="L1373" s="92"/>
      <c r="M1373" s="92"/>
      <c r="N1373" s="92"/>
    </row>
    <row r="1374" spans="11:14" ht="12.75">
      <c r="K1374" s="92"/>
      <c r="L1374" s="92"/>
      <c r="M1374" s="92"/>
      <c r="N1374" s="92"/>
    </row>
    <row r="1375" spans="11:14" ht="12.75">
      <c r="K1375" s="92"/>
      <c r="L1375" s="92"/>
      <c r="M1375" s="92"/>
      <c r="N1375" s="92"/>
    </row>
    <row r="1376" spans="11:14" ht="12.75">
      <c r="K1376" s="94"/>
      <c r="L1376" s="94"/>
      <c r="M1376" s="94"/>
      <c r="N1376" s="94"/>
    </row>
    <row r="1377" spans="11:14" ht="12.75">
      <c r="K1377" s="94"/>
      <c r="L1377" s="94"/>
      <c r="M1377" s="94"/>
      <c r="N1377" s="94"/>
    </row>
    <row r="1378" spans="11:14" ht="12.75">
      <c r="K1378" s="92"/>
      <c r="L1378" s="92"/>
      <c r="M1378" s="92"/>
      <c r="N1378" s="92"/>
    </row>
    <row r="1379" spans="11:14" ht="12.75">
      <c r="K1379" s="92"/>
      <c r="L1379" s="92"/>
      <c r="M1379" s="92"/>
      <c r="N1379" s="92"/>
    </row>
    <row r="1380" spans="11:14" ht="12.75">
      <c r="K1380" s="92"/>
      <c r="L1380" s="92"/>
      <c r="M1380" s="92"/>
      <c r="N1380" s="92"/>
    </row>
    <row r="1381" spans="11:14" ht="12.75">
      <c r="K1381" s="92"/>
      <c r="L1381" s="92"/>
      <c r="M1381" s="92"/>
      <c r="N1381" s="92"/>
    </row>
    <row r="1382" spans="11:14" ht="12.75">
      <c r="K1382" s="92"/>
      <c r="L1382" s="92"/>
      <c r="M1382" s="92"/>
      <c r="N1382" s="92"/>
    </row>
    <row r="1383" spans="11:14" ht="12.75">
      <c r="K1383" s="92"/>
      <c r="L1383" s="92"/>
      <c r="M1383" s="92"/>
      <c r="N1383" s="92"/>
    </row>
    <row r="1384" spans="11:14" ht="12.75">
      <c r="K1384" s="92"/>
      <c r="L1384" s="92"/>
      <c r="M1384" s="92"/>
      <c r="N1384" s="92"/>
    </row>
    <row r="1385" spans="11:14" ht="12.75">
      <c r="K1385" s="92"/>
      <c r="L1385" s="92"/>
      <c r="M1385" s="92"/>
      <c r="N1385" s="92"/>
    </row>
    <row r="1386" spans="11:14" ht="12.75">
      <c r="K1386" s="92"/>
      <c r="L1386" s="92"/>
      <c r="M1386" s="92"/>
      <c r="N1386" s="92"/>
    </row>
    <row r="1387" spans="11:14" ht="12.75">
      <c r="K1387" s="92"/>
      <c r="L1387" s="92"/>
      <c r="M1387" s="92"/>
      <c r="N1387" s="92"/>
    </row>
  </sheetData>
  <sheetProtection/>
  <autoFilter ref="A7:F1246"/>
  <mergeCells count="6">
    <mergeCell ref="A1:F1"/>
    <mergeCell ref="A2:F2"/>
    <mergeCell ref="A3:F3"/>
    <mergeCell ref="A4:F4"/>
    <mergeCell ref="I1246:L1246"/>
    <mergeCell ref="J1247:L1247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2"/>
  <sheetViews>
    <sheetView view="pageBreakPreview" zoomScale="84" zoomScaleSheetLayoutView="84" zoomScalePageLayoutView="0" workbookViewId="0" topLeftCell="A1">
      <selection activeCell="A1" sqref="A1:IV16384"/>
    </sheetView>
  </sheetViews>
  <sheetFormatPr defaultColWidth="9.00390625" defaultRowHeight="12.75"/>
  <cols>
    <col min="1" max="1" width="74.25390625" style="11" customWidth="1"/>
    <col min="2" max="2" width="4.625" style="40" customWidth="1"/>
    <col min="3" max="3" width="3.875" style="40" customWidth="1"/>
    <col min="4" max="4" width="3.75390625" style="40" customWidth="1"/>
    <col min="5" max="5" width="15.00390625" style="167" customWidth="1"/>
    <col min="6" max="6" width="6.125" style="167" customWidth="1"/>
    <col min="7" max="7" width="13.25390625" style="40" customWidth="1"/>
    <col min="8" max="8" width="14.125" style="11" customWidth="1"/>
    <col min="9" max="10" width="9.125" style="11" customWidth="1"/>
    <col min="11" max="11" width="3.75390625" style="11" customWidth="1"/>
    <col min="12" max="13" width="9.125" style="11" hidden="1" customWidth="1"/>
    <col min="14" max="14" width="79.75390625" style="11" customWidth="1"/>
    <col min="15" max="16384" width="9.125" style="11" customWidth="1"/>
  </cols>
  <sheetData>
    <row r="1" spans="1:7" ht="14.25" customHeight="1">
      <c r="A1" s="356" t="s">
        <v>690</v>
      </c>
      <c r="B1" s="356"/>
      <c r="C1" s="356"/>
      <c r="D1" s="356"/>
      <c r="E1" s="356"/>
      <c r="F1" s="356"/>
      <c r="G1" s="356"/>
    </row>
    <row r="2" spans="1:7" ht="14.25" customHeight="1">
      <c r="A2" s="356" t="str">
        <f>'пр.2 по разд'!A2:D2</f>
        <v>к  решению Собрания представителей Сусуманского городского округа</v>
      </c>
      <c r="B2" s="356"/>
      <c r="C2" s="356"/>
      <c r="D2" s="356"/>
      <c r="E2" s="356"/>
      <c r="F2" s="356"/>
      <c r="G2" s="356"/>
    </row>
    <row r="3" spans="1:7" ht="14.25" customHeight="1">
      <c r="A3" s="356" t="str">
        <f>'пр.2 по разд'!A3:D3</f>
        <v>от 28.11.2018 г. № 278</v>
      </c>
      <c r="B3" s="356"/>
      <c r="C3" s="356"/>
      <c r="D3" s="356"/>
      <c r="E3" s="356"/>
      <c r="F3" s="356"/>
      <c r="G3" s="356"/>
    </row>
    <row r="4" spans="1:7" ht="23.25" customHeight="1">
      <c r="A4" s="364" t="s">
        <v>444</v>
      </c>
      <c r="B4" s="364"/>
      <c r="C4" s="364"/>
      <c r="D4" s="364"/>
      <c r="E4" s="364"/>
      <c r="F4" s="364"/>
      <c r="G4" s="364"/>
    </row>
    <row r="5" spans="7:17" ht="12.75">
      <c r="G5" s="40" t="s">
        <v>1</v>
      </c>
      <c r="N5" s="307"/>
      <c r="O5" s="307"/>
      <c r="P5" s="307"/>
      <c r="Q5" s="307"/>
    </row>
    <row r="6" spans="1:17" ht="24" customHeight="1">
      <c r="A6" s="24" t="s">
        <v>31</v>
      </c>
      <c r="B6" s="41" t="s">
        <v>0</v>
      </c>
      <c r="C6" s="41" t="s">
        <v>45</v>
      </c>
      <c r="D6" s="41" t="s">
        <v>44</v>
      </c>
      <c r="E6" s="168" t="s">
        <v>46</v>
      </c>
      <c r="F6" s="168" t="s">
        <v>47</v>
      </c>
      <c r="G6" s="101" t="str">
        <f>'пр.3'!F6</f>
        <v>Сумма</v>
      </c>
      <c r="N6" s="308"/>
      <c r="O6" s="308"/>
      <c r="P6" s="327"/>
      <c r="Q6" s="327"/>
    </row>
    <row r="7" spans="1:17" ht="20.25" customHeight="1">
      <c r="A7" s="24">
        <v>1</v>
      </c>
      <c r="B7" s="41">
        <v>2</v>
      </c>
      <c r="C7" s="41">
        <v>3</v>
      </c>
      <c r="D7" s="41">
        <v>4</v>
      </c>
      <c r="E7" s="201">
        <v>5</v>
      </c>
      <c r="F7" s="201">
        <v>6</v>
      </c>
      <c r="G7" s="41">
        <v>7</v>
      </c>
      <c r="N7" s="308"/>
      <c r="O7" s="308"/>
      <c r="P7" s="327"/>
      <c r="Q7" s="327"/>
    </row>
    <row r="8" spans="1:17" ht="12.75">
      <c r="A8" s="328" t="s">
        <v>149</v>
      </c>
      <c r="B8" s="33" t="s">
        <v>309</v>
      </c>
      <c r="C8" s="33"/>
      <c r="D8" s="36"/>
      <c r="E8" s="164"/>
      <c r="F8" s="164"/>
      <c r="G8" s="34">
        <f>G9+G133+G195+G209+G156+G124+G188</f>
        <v>113159.99999999999</v>
      </c>
      <c r="N8" s="308"/>
      <c r="O8" s="308"/>
      <c r="P8" s="327"/>
      <c r="Q8" s="327"/>
    </row>
    <row r="9" spans="1:17" ht="12.75">
      <c r="A9" s="15" t="s">
        <v>2</v>
      </c>
      <c r="B9" s="33" t="s">
        <v>309</v>
      </c>
      <c r="C9" s="33" t="s">
        <v>65</v>
      </c>
      <c r="D9" s="33" t="s">
        <v>35</v>
      </c>
      <c r="E9" s="164"/>
      <c r="F9" s="164"/>
      <c r="G9" s="34">
        <f>G10+G18+G46</f>
        <v>94870.29999999999</v>
      </c>
      <c r="N9" s="308"/>
      <c r="O9" s="308"/>
      <c r="P9" s="327"/>
      <c r="Q9" s="327"/>
    </row>
    <row r="10" spans="1:17" ht="33" customHeight="1">
      <c r="A10" s="14" t="s">
        <v>15</v>
      </c>
      <c r="B10" s="33" t="s">
        <v>309</v>
      </c>
      <c r="C10" s="33" t="s">
        <v>65</v>
      </c>
      <c r="D10" s="33" t="s">
        <v>66</v>
      </c>
      <c r="E10" s="168"/>
      <c r="F10" s="168"/>
      <c r="G10" s="34">
        <f>G11</f>
        <v>4863</v>
      </c>
      <c r="N10" s="308"/>
      <c r="O10" s="308"/>
      <c r="P10" s="327"/>
      <c r="Q10" s="327"/>
    </row>
    <row r="11" spans="1:17" ht="24.75" customHeight="1">
      <c r="A11" s="16" t="s">
        <v>316</v>
      </c>
      <c r="B11" s="20" t="s">
        <v>309</v>
      </c>
      <c r="C11" s="20" t="s">
        <v>65</v>
      </c>
      <c r="D11" s="20" t="s">
        <v>66</v>
      </c>
      <c r="E11" s="164" t="s">
        <v>202</v>
      </c>
      <c r="F11" s="164"/>
      <c r="G11" s="21">
        <f>G12</f>
        <v>4863</v>
      </c>
      <c r="N11" s="308"/>
      <c r="O11" s="308"/>
      <c r="P11" s="327"/>
      <c r="Q11" s="327"/>
    </row>
    <row r="12" spans="1:17" ht="21" customHeight="1">
      <c r="A12" s="16" t="s">
        <v>16</v>
      </c>
      <c r="B12" s="20" t="s">
        <v>309</v>
      </c>
      <c r="C12" s="20" t="s">
        <v>65</v>
      </c>
      <c r="D12" s="20" t="s">
        <v>66</v>
      </c>
      <c r="E12" s="164" t="s">
        <v>530</v>
      </c>
      <c r="F12" s="164"/>
      <c r="G12" s="21">
        <f>G13</f>
        <v>4863</v>
      </c>
      <c r="N12" s="308"/>
      <c r="O12" s="308"/>
      <c r="P12" s="327"/>
      <c r="Q12" s="327"/>
    </row>
    <row r="13" spans="1:17" ht="12.75">
      <c r="A13" s="16" t="s">
        <v>204</v>
      </c>
      <c r="B13" s="20" t="s">
        <v>309</v>
      </c>
      <c r="C13" s="20" t="s">
        <v>65</v>
      </c>
      <c r="D13" s="20" t="s">
        <v>66</v>
      </c>
      <c r="E13" s="164" t="s">
        <v>531</v>
      </c>
      <c r="F13" s="164"/>
      <c r="G13" s="21">
        <f>G14</f>
        <v>4863</v>
      </c>
      <c r="N13" s="308"/>
      <c r="O13" s="308"/>
      <c r="P13" s="327"/>
      <c r="Q13" s="327"/>
    </row>
    <row r="14" spans="1:17" ht="42" customHeight="1">
      <c r="A14" s="16" t="s">
        <v>98</v>
      </c>
      <c r="B14" s="20" t="s">
        <v>309</v>
      </c>
      <c r="C14" s="20" t="s">
        <v>65</v>
      </c>
      <c r="D14" s="20" t="s">
        <v>66</v>
      </c>
      <c r="E14" s="164" t="s">
        <v>531</v>
      </c>
      <c r="F14" s="164" t="s">
        <v>99</v>
      </c>
      <c r="G14" s="21">
        <f>G15</f>
        <v>4863</v>
      </c>
      <c r="N14" s="308"/>
      <c r="O14" s="308"/>
      <c r="P14" s="327"/>
      <c r="Q14" s="327"/>
    </row>
    <row r="15" spans="1:17" ht="20.25" customHeight="1">
      <c r="A15" s="16" t="s">
        <v>90</v>
      </c>
      <c r="B15" s="20" t="s">
        <v>309</v>
      </c>
      <c r="C15" s="20" t="s">
        <v>65</v>
      </c>
      <c r="D15" s="20" t="s">
        <v>66</v>
      </c>
      <c r="E15" s="164" t="s">
        <v>531</v>
      </c>
      <c r="F15" s="164" t="s">
        <v>91</v>
      </c>
      <c r="G15" s="151">
        <f>G16+G17</f>
        <v>4863</v>
      </c>
      <c r="N15" s="308"/>
      <c r="O15" s="308"/>
      <c r="P15" s="327"/>
      <c r="Q15" s="327"/>
    </row>
    <row r="16" spans="1:17" ht="15" customHeight="1">
      <c r="A16" s="16" t="s">
        <v>154</v>
      </c>
      <c r="B16" s="20" t="s">
        <v>309</v>
      </c>
      <c r="C16" s="20" t="s">
        <v>65</v>
      </c>
      <c r="D16" s="20" t="s">
        <v>66</v>
      </c>
      <c r="E16" s="164" t="s">
        <v>531</v>
      </c>
      <c r="F16" s="164" t="s">
        <v>92</v>
      </c>
      <c r="G16" s="248">
        <f>3301.1+500+289.9</f>
        <v>4091</v>
      </c>
      <c r="N16" s="308"/>
      <c r="O16" s="308"/>
      <c r="P16" s="327"/>
      <c r="Q16" s="327"/>
    </row>
    <row r="17" spans="1:17" ht="23.25" customHeight="1">
      <c r="A17" s="16" t="s">
        <v>156</v>
      </c>
      <c r="B17" s="20" t="s">
        <v>309</v>
      </c>
      <c r="C17" s="20" t="s">
        <v>65</v>
      </c>
      <c r="D17" s="20" t="s">
        <v>66</v>
      </c>
      <c r="E17" s="164" t="s">
        <v>531</v>
      </c>
      <c r="F17" s="164" t="s">
        <v>155</v>
      </c>
      <c r="G17" s="248">
        <f>651.6+76+44.4</f>
        <v>772</v>
      </c>
      <c r="N17" s="308"/>
      <c r="O17" s="308"/>
      <c r="P17" s="327"/>
      <c r="Q17" s="327"/>
    </row>
    <row r="18" spans="1:17" ht="38.25">
      <c r="A18" s="15" t="s">
        <v>17</v>
      </c>
      <c r="B18" s="33" t="s">
        <v>309</v>
      </c>
      <c r="C18" s="33" t="s">
        <v>65</v>
      </c>
      <c r="D18" s="33" t="s">
        <v>67</v>
      </c>
      <c r="E18" s="168"/>
      <c r="F18" s="168"/>
      <c r="G18" s="34">
        <f>G19</f>
        <v>83113.29999999999</v>
      </c>
      <c r="N18" s="308"/>
      <c r="O18" s="308"/>
      <c r="P18" s="327"/>
      <c r="Q18" s="327"/>
    </row>
    <row r="19" spans="1:17" ht="26.25" customHeight="1">
      <c r="A19" s="16" t="s">
        <v>316</v>
      </c>
      <c r="B19" s="20" t="s">
        <v>309</v>
      </c>
      <c r="C19" s="20" t="s">
        <v>65</v>
      </c>
      <c r="D19" s="20" t="s">
        <v>67</v>
      </c>
      <c r="E19" s="164" t="s">
        <v>202</v>
      </c>
      <c r="F19" s="164"/>
      <c r="G19" s="21">
        <f>G20</f>
        <v>83113.29999999999</v>
      </c>
      <c r="N19" s="308"/>
      <c r="O19" s="308"/>
      <c r="P19" s="327"/>
      <c r="Q19" s="327"/>
    </row>
    <row r="20" spans="1:17" ht="12.75">
      <c r="A20" s="16" t="s">
        <v>49</v>
      </c>
      <c r="B20" s="20" t="s">
        <v>309</v>
      </c>
      <c r="C20" s="20" t="s">
        <v>65</v>
      </c>
      <c r="D20" s="20" t="s">
        <v>67</v>
      </c>
      <c r="E20" s="164" t="s">
        <v>208</v>
      </c>
      <c r="F20" s="164"/>
      <c r="G20" s="21">
        <f>G21+G27+G35+G39</f>
        <v>83113.29999999999</v>
      </c>
      <c r="N20" s="308"/>
      <c r="O20" s="308"/>
      <c r="P20" s="327"/>
      <c r="Q20" s="327"/>
    </row>
    <row r="21" spans="1:17" ht="12.75">
      <c r="A21" s="16" t="s">
        <v>204</v>
      </c>
      <c r="B21" s="20" t="s">
        <v>309</v>
      </c>
      <c r="C21" s="20" t="s">
        <v>65</v>
      </c>
      <c r="D21" s="20" t="s">
        <v>67</v>
      </c>
      <c r="E21" s="164" t="s">
        <v>209</v>
      </c>
      <c r="F21" s="164"/>
      <c r="G21" s="21">
        <f>G22</f>
        <v>77137.4</v>
      </c>
      <c r="N21" s="308"/>
      <c r="O21" s="308"/>
      <c r="P21" s="327"/>
      <c r="Q21" s="327"/>
    </row>
    <row r="22" spans="1:17" ht="38.25">
      <c r="A22" s="16" t="s">
        <v>98</v>
      </c>
      <c r="B22" s="20" t="s">
        <v>309</v>
      </c>
      <c r="C22" s="20" t="s">
        <v>65</v>
      </c>
      <c r="D22" s="20" t="s">
        <v>67</v>
      </c>
      <c r="E22" s="164" t="s">
        <v>209</v>
      </c>
      <c r="F22" s="164" t="s">
        <v>99</v>
      </c>
      <c r="G22" s="21">
        <f>G23</f>
        <v>77137.4</v>
      </c>
      <c r="N22" s="308"/>
      <c r="O22" s="308"/>
      <c r="P22" s="327"/>
      <c r="Q22" s="327"/>
    </row>
    <row r="23" spans="1:17" ht="12.75">
      <c r="A23" s="16" t="s">
        <v>90</v>
      </c>
      <c r="B23" s="20" t="s">
        <v>309</v>
      </c>
      <c r="C23" s="20" t="s">
        <v>65</v>
      </c>
      <c r="D23" s="20" t="s">
        <v>67</v>
      </c>
      <c r="E23" s="164" t="s">
        <v>209</v>
      </c>
      <c r="F23" s="164" t="s">
        <v>91</v>
      </c>
      <c r="G23" s="21">
        <f>G24+G25+G26</f>
        <v>77137.4</v>
      </c>
      <c r="N23" s="308"/>
      <c r="O23" s="308"/>
      <c r="P23" s="327"/>
      <c r="Q23" s="327"/>
    </row>
    <row r="24" spans="1:17" ht="12.75">
      <c r="A24" s="16" t="s">
        <v>154</v>
      </c>
      <c r="B24" s="20" t="s">
        <v>309</v>
      </c>
      <c r="C24" s="20" t="s">
        <v>65</v>
      </c>
      <c r="D24" s="20" t="s">
        <v>67</v>
      </c>
      <c r="E24" s="164" t="s">
        <v>209</v>
      </c>
      <c r="F24" s="164" t="s">
        <v>92</v>
      </c>
      <c r="G24" s="248">
        <f>59614.1+700</f>
        <v>60314.1</v>
      </c>
      <c r="N24" s="308"/>
      <c r="O24" s="308"/>
      <c r="P24" s="327"/>
      <c r="Q24" s="327"/>
    </row>
    <row r="25" spans="1:17" ht="25.5">
      <c r="A25" s="16" t="s">
        <v>93</v>
      </c>
      <c r="B25" s="20" t="s">
        <v>309</v>
      </c>
      <c r="C25" s="20" t="s">
        <v>65</v>
      </c>
      <c r="D25" s="20" t="s">
        <v>67</v>
      </c>
      <c r="E25" s="164" t="s">
        <v>209</v>
      </c>
      <c r="F25" s="164" t="s">
        <v>94</v>
      </c>
      <c r="G25" s="151">
        <f>300+100</f>
        <v>400</v>
      </c>
      <c r="N25" s="308"/>
      <c r="O25" s="308"/>
      <c r="P25" s="327"/>
      <c r="Q25" s="327"/>
    </row>
    <row r="26" spans="1:17" ht="27" customHeight="1">
      <c r="A26" s="16" t="s">
        <v>156</v>
      </c>
      <c r="B26" s="20" t="s">
        <v>309</v>
      </c>
      <c r="C26" s="20" t="s">
        <v>65</v>
      </c>
      <c r="D26" s="20" t="s">
        <v>67</v>
      </c>
      <c r="E26" s="164" t="s">
        <v>209</v>
      </c>
      <c r="F26" s="164" t="s">
        <v>155</v>
      </c>
      <c r="G26" s="248">
        <f>16205.3+68+150</f>
        <v>16423.3</v>
      </c>
      <c r="N26" s="308"/>
      <c r="O26" s="308"/>
      <c r="P26" s="327"/>
      <c r="Q26" s="327"/>
    </row>
    <row r="27" spans="1:17" ht="12.75">
      <c r="A27" s="16" t="s">
        <v>205</v>
      </c>
      <c r="B27" s="20" t="s">
        <v>309</v>
      </c>
      <c r="C27" s="20" t="s">
        <v>65</v>
      </c>
      <c r="D27" s="20" t="s">
        <v>67</v>
      </c>
      <c r="E27" s="164" t="s">
        <v>210</v>
      </c>
      <c r="F27" s="164"/>
      <c r="G27" s="151">
        <f>G28+G31</f>
        <v>4446.4</v>
      </c>
      <c r="N27" s="308"/>
      <c r="O27" s="308"/>
      <c r="P27" s="327"/>
      <c r="Q27" s="327"/>
    </row>
    <row r="28" spans="1:17" ht="25.5">
      <c r="A28" s="16" t="s">
        <v>401</v>
      </c>
      <c r="B28" s="20" t="s">
        <v>309</v>
      </c>
      <c r="C28" s="20" t="s">
        <v>65</v>
      </c>
      <c r="D28" s="20" t="s">
        <v>67</v>
      </c>
      <c r="E28" s="164" t="s">
        <v>210</v>
      </c>
      <c r="F28" s="164" t="s">
        <v>100</v>
      </c>
      <c r="G28" s="151">
        <f>G29</f>
        <v>3892</v>
      </c>
      <c r="N28" s="308"/>
      <c r="O28" s="308"/>
      <c r="P28" s="327"/>
      <c r="Q28" s="327"/>
    </row>
    <row r="29" spans="1:17" ht="25.5">
      <c r="A29" s="16" t="s">
        <v>732</v>
      </c>
      <c r="B29" s="20" t="s">
        <v>309</v>
      </c>
      <c r="C29" s="20" t="s">
        <v>65</v>
      </c>
      <c r="D29" s="20" t="s">
        <v>67</v>
      </c>
      <c r="E29" s="164" t="s">
        <v>210</v>
      </c>
      <c r="F29" s="164" t="s">
        <v>96</v>
      </c>
      <c r="G29" s="151">
        <f>G30</f>
        <v>3892</v>
      </c>
      <c r="N29" s="308"/>
      <c r="O29" s="308"/>
      <c r="P29" s="327"/>
      <c r="Q29" s="327"/>
    </row>
    <row r="30" spans="1:17" ht="12.75">
      <c r="A30" s="16" t="s">
        <v>675</v>
      </c>
      <c r="B30" s="20" t="s">
        <v>309</v>
      </c>
      <c r="C30" s="20" t="s">
        <v>65</v>
      </c>
      <c r="D30" s="20" t="s">
        <v>67</v>
      </c>
      <c r="E30" s="164" t="s">
        <v>210</v>
      </c>
      <c r="F30" s="164" t="s">
        <v>97</v>
      </c>
      <c r="G30" s="248">
        <f>3313+300-17.5+296.5</f>
        <v>3892</v>
      </c>
      <c r="N30" s="308"/>
      <c r="O30" s="308"/>
      <c r="P30" s="327"/>
      <c r="Q30" s="327"/>
    </row>
    <row r="31" spans="1:17" ht="12.75">
      <c r="A31" s="16" t="s">
        <v>124</v>
      </c>
      <c r="B31" s="20" t="s">
        <v>309</v>
      </c>
      <c r="C31" s="20" t="s">
        <v>65</v>
      </c>
      <c r="D31" s="20" t="s">
        <v>67</v>
      </c>
      <c r="E31" s="164" t="s">
        <v>210</v>
      </c>
      <c r="F31" s="164" t="s">
        <v>125</v>
      </c>
      <c r="G31" s="151">
        <f>G32</f>
        <v>554.4</v>
      </c>
      <c r="N31" s="308"/>
      <c r="O31" s="308"/>
      <c r="P31" s="327"/>
      <c r="Q31" s="327"/>
    </row>
    <row r="32" spans="1:17" ht="21.75" customHeight="1">
      <c r="A32" s="16" t="s">
        <v>127</v>
      </c>
      <c r="B32" s="20" t="s">
        <v>309</v>
      </c>
      <c r="C32" s="20" t="s">
        <v>65</v>
      </c>
      <c r="D32" s="20" t="s">
        <v>67</v>
      </c>
      <c r="E32" s="164" t="s">
        <v>210</v>
      </c>
      <c r="F32" s="164" t="s">
        <v>128</v>
      </c>
      <c r="G32" s="151">
        <f>G33+G34</f>
        <v>554.4</v>
      </c>
      <c r="N32" s="308"/>
      <c r="O32" s="308"/>
      <c r="P32" s="327"/>
      <c r="Q32" s="327"/>
    </row>
    <row r="33" spans="1:17" ht="12.75">
      <c r="A33" s="16" t="s">
        <v>129</v>
      </c>
      <c r="B33" s="20" t="s">
        <v>309</v>
      </c>
      <c r="C33" s="20" t="s">
        <v>65</v>
      </c>
      <c r="D33" s="20" t="s">
        <v>67</v>
      </c>
      <c r="E33" s="164" t="s">
        <v>210</v>
      </c>
      <c r="F33" s="164" t="s">
        <v>130</v>
      </c>
      <c r="G33" s="151">
        <v>429.4</v>
      </c>
      <c r="N33" s="308"/>
      <c r="O33" s="308"/>
      <c r="P33" s="327"/>
      <c r="Q33" s="327"/>
    </row>
    <row r="34" spans="1:17" ht="25.5" customHeight="1">
      <c r="A34" s="215" t="s">
        <v>158</v>
      </c>
      <c r="B34" s="20" t="s">
        <v>309</v>
      </c>
      <c r="C34" s="20" t="s">
        <v>65</v>
      </c>
      <c r="D34" s="20" t="s">
        <v>67</v>
      </c>
      <c r="E34" s="164" t="s">
        <v>210</v>
      </c>
      <c r="F34" s="230">
        <v>853</v>
      </c>
      <c r="G34" s="151">
        <v>125</v>
      </c>
      <c r="N34" s="308"/>
      <c r="O34" s="308"/>
      <c r="P34" s="327"/>
      <c r="Q34" s="327"/>
    </row>
    <row r="35" spans="1:17" ht="43.5" customHeight="1">
      <c r="A35" s="16" t="s">
        <v>235</v>
      </c>
      <c r="B35" s="20" t="s">
        <v>309</v>
      </c>
      <c r="C35" s="20" t="s">
        <v>65</v>
      </c>
      <c r="D35" s="20" t="s">
        <v>67</v>
      </c>
      <c r="E35" s="164" t="s">
        <v>532</v>
      </c>
      <c r="F35" s="164"/>
      <c r="G35" s="151">
        <f>G36</f>
        <v>1409</v>
      </c>
      <c r="N35" s="308"/>
      <c r="O35" s="308"/>
      <c r="P35" s="327"/>
      <c r="Q35" s="327"/>
    </row>
    <row r="36" spans="1:17" ht="40.5" customHeight="1">
      <c r="A36" s="16" t="s">
        <v>98</v>
      </c>
      <c r="B36" s="20" t="s">
        <v>309</v>
      </c>
      <c r="C36" s="20" t="s">
        <v>65</v>
      </c>
      <c r="D36" s="20" t="s">
        <v>67</v>
      </c>
      <c r="E36" s="164" t="s">
        <v>532</v>
      </c>
      <c r="F36" s="164" t="s">
        <v>99</v>
      </c>
      <c r="G36" s="151">
        <f>G37</f>
        <v>1409</v>
      </c>
      <c r="N36" s="308"/>
      <c r="O36" s="308"/>
      <c r="P36" s="327"/>
      <c r="Q36" s="327"/>
    </row>
    <row r="37" spans="1:17" ht="24.75" customHeight="1">
      <c r="A37" s="16" t="s">
        <v>90</v>
      </c>
      <c r="B37" s="20" t="s">
        <v>309</v>
      </c>
      <c r="C37" s="20" t="s">
        <v>65</v>
      </c>
      <c r="D37" s="20" t="s">
        <v>67</v>
      </c>
      <c r="E37" s="164" t="s">
        <v>532</v>
      </c>
      <c r="F37" s="164" t="s">
        <v>91</v>
      </c>
      <c r="G37" s="151">
        <f>G38</f>
        <v>1409</v>
      </c>
      <c r="N37" s="308"/>
      <c r="O37" s="308"/>
      <c r="P37" s="327"/>
      <c r="Q37" s="327"/>
    </row>
    <row r="38" spans="1:17" ht="25.5">
      <c r="A38" s="16" t="s">
        <v>93</v>
      </c>
      <c r="B38" s="20" t="s">
        <v>309</v>
      </c>
      <c r="C38" s="20" t="s">
        <v>65</v>
      </c>
      <c r="D38" s="20" t="s">
        <v>67</v>
      </c>
      <c r="E38" s="164" t="s">
        <v>532</v>
      </c>
      <c r="F38" s="164" t="s">
        <v>94</v>
      </c>
      <c r="G38" s="151">
        <f>2000-591</f>
        <v>1409</v>
      </c>
      <c r="N38" s="308"/>
      <c r="O38" s="308"/>
      <c r="P38" s="327"/>
      <c r="Q38" s="327"/>
    </row>
    <row r="39" spans="1:17" ht="12.75">
      <c r="A39" s="16" t="s">
        <v>203</v>
      </c>
      <c r="B39" s="20" t="s">
        <v>309</v>
      </c>
      <c r="C39" s="20" t="s">
        <v>65</v>
      </c>
      <c r="D39" s="20" t="s">
        <v>67</v>
      </c>
      <c r="E39" s="164" t="s">
        <v>533</v>
      </c>
      <c r="F39" s="164"/>
      <c r="G39" s="21">
        <f>G40+G43</f>
        <v>120.5</v>
      </c>
      <c r="N39" s="308"/>
      <c r="O39" s="308"/>
      <c r="P39" s="327"/>
      <c r="Q39" s="327"/>
    </row>
    <row r="40" spans="1:17" ht="43.5" customHeight="1">
      <c r="A40" s="16" t="s">
        <v>98</v>
      </c>
      <c r="B40" s="20" t="s">
        <v>309</v>
      </c>
      <c r="C40" s="20" t="s">
        <v>65</v>
      </c>
      <c r="D40" s="20" t="s">
        <v>67</v>
      </c>
      <c r="E40" s="164" t="s">
        <v>533</v>
      </c>
      <c r="F40" s="164" t="s">
        <v>99</v>
      </c>
      <c r="G40" s="21">
        <f>G41</f>
        <v>85</v>
      </c>
      <c r="N40" s="308"/>
      <c r="O40" s="308"/>
      <c r="P40" s="327"/>
      <c r="Q40" s="327"/>
    </row>
    <row r="41" spans="1:17" ht="12.75">
      <c r="A41" s="16" t="s">
        <v>90</v>
      </c>
      <c r="B41" s="20" t="s">
        <v>309</v>
      </c>
      <c r="C41" s="20" t="s">
        <v>65</v>
      </c>
      <c r="D41" s="20" t="s">
        <v>67</v>
      </c>
      <c r="E41" s="164" t="s">
        <v>533</v>
      </c>
      <c r="F41" s="164" t="s">
        <v>91</v>
      </c>
      <c r="G41" s="21">
        <f>G42</f>
        <v>85</v>
      </c>
      <c r="N41" s="308"/>
      <c r="O41" s="308"/>
      <c r="P41" s="327"/>
      <c r="Q41" s="327"/>
    </row>
    <row r="42" spans="1:17" ht="25.5">
      <c r="A42" s="16" t="s">
        <v>93</v>
      </c>
      <c r="B42" s="20" t="s">
        <v>309</v>
      </c>
      <c r="C42" s="20" t="s">
        <v>65</v>
      </c>
      <c r="D42" s="20" t="s">
        <v>67</v>
      </c>
      <c r="E42" s="164" t="s">
        <v>533</v>
      </c>
      <c r="F42" s="164" t="s">
        <v>94</v>
      </c>
      <c r="G42" s="248">
        <f>230-145</f>
        <v>85</v>
      </c>
      <c r="N42" s="308"/>
      <c r="O42" s="308"/>
      <c r="P42" s="327"/>
      <c r="Q42" s="327"/>
    </row>
    <row r="43" spans="1:17" ht="15.75" customHeight="1">
      <c r="A43" s="16" t="s">
        <v>113</v>
      </c>
      <c r="B43" s="20" t="s">
        <v>309</v>
      </c>
      <c r="C43" s="20" t="s">
        <v>65</v>
      </c>
      <c r="D43" s="20" t="s">
        <v>67</v>
      </c>
      <c r="E43" s="164" t="s">
        <v>533</v>
      </c>
      <c r="F43" s="164" t="s">
        <v>114</v>
      </c>
      <c r="G43" s="21">
        <f>G44</f>
        <v>35.5</v>
      </c>
      <c r="N43" s="308"/>
      <c r="O43" s="308"/>
      <c r="P43" s="327"/>
      <c r="Q43" s="327"/>
    </row>
    <row r="44" spans="1:17" ht="12.75">
      <c r="A44" s="16" t="s">
        <v>133</v>
      </c>
      <c r="B44" s="20" t="s">
        <v>309</v>
      </c>
      <c r="C44" s="20" t="s">
        <v>65</v>
      </c>
      <c r="D44" s="20" t="s">
        <v>67</v>
      </c>
      <c r="E44" s="164" t="s">
        <v>533</v>
      </c>
      <c r="F44" s="164" t="s">
        <v>132</v>
      </c>
      <c r="G44" s="21">
        <f>G45</f>
        <v>35.5</v>
      </c>
      <c r="N44" s="308"/>
      <c r="O44" s="308"/>
      <c r="P44" s="327"/>
      <c r="Q44" s="327"/>
    </row>
    <row r="45" spans="1:17" ht="25.5">
      <c r="A45" s="16" t="s">
        <v>440</v>
      </c>
      <c r="B45" s="20" t="s">
        <v>309</v>
      </c>
      <c r="C45" s="20" t="s">
        <v>65</v>
      </c>
      <c r="D45" s="20" t="s">
        <v>67</v>
      </c>
      <c r="E45" s="164" t="s">
        <v>533</v>
      </c>
      <c r="F45" s="164" t="s">
        <v>135</v>
      </c>
      <c r="G45" s="21">
        <f>50+30-44.5</f>
        <v>35.5</v>
      </c>
      <c r="N45" s="308"/>
      <c r="O45" s="308"/>
      <c r="P45" s="327"/>
      <c r="Q45" s="327"/>
    </row>
    <row r="46" spans="1:17" ht="12.75">
      <c r="A46" s="15" t="s">
        <v>62</v>
      </c>
      <c r="B46" s="33" t="s">
        <v>309</v>
      </c>
      <c r="C46" s="33" t="s">
        <v>65</v>
      </c>
      <c r="D46" s="33" t="s">
        <v>86</v>
      </c>
      <c r="E46" s="168"/>
      <c r="F46" s="168"/>
      <c r="G46" s="34">
        <f>G47+G92</f>
        <v>6894.000000000001</v>
      </c>
      <c r="N46" s="308"/>
      <c r="O46" s="308"/>
      <c r="P46" s="327"/>
      <c r="Q46" s="327"/>
    </row>
    <row r="47" spans="1:17" ht="38.25">
      <c r="A47" s="237" t="s">
        <v>652</v>
      </c>
      <c r="B47" s="20" t="s">
        <v>309</v>
      </c>
      <c r="C47" s="20" t="s">
        <v>65</v>
      </c>
      <c r="D47" s="20" t="s">
        <v>86</v>
      </c>
      <c r="E47" s="164" t="s">
        <v>534</v>
      </c>
      <c r="F47" s="164"/>
      <c r="G47" s="21">
        <f>G48+G71+G77+G87</f>
        <v>6720.000000000001</v>
      </c>
      <c r="N47" s="308"/>
      <c r="O47" s="308"/>
      <c r="P47" s="327"/>
      <c r="Q47" s="327"/>
    </row>
    <row r="48" spans="1:17" ht="31.5" customHeight="1">
      <c r="A48" s="16" t="s">
        <v>535</v>
      </c>
      <c r="B48" s="20" t="s">
        <v>309</v>
      </c>
      <c r="C48" s="20" t="s">
        <v>65</v>
      </c>
      <c r="D48" s="20" t="s">
        <v>86</v>
      </c>
      <c r="E48" s="164" t="s">
        <v>536</v>
      </c>
      <c r="F48" s="164"/>
      <c r="G48" s="21">
        <f>G49+G57+G63+G67</f>
        <v>4073.8</v>
      </c>
      <c r="N48" s="314"/>
      <c r="O48" s="314"/>
      <c r="P48" s="329"/>
      <c r="Q48" s="329"/>
    </row>
    <row r="49" spans="1:7" ht="51">
      <c r="A49" s="207" t="s">
        <v>317</v>
      </c>
      <c r="B49" s="208" t="s">
        <v>309</v>
      </c>
      <c r="C49" s="208" t="s">
        <v>65</v>
      </c>
      <c r="D49" s="208" t="s">
        <v>86</v>
      </c>
      <c r="E49" s="214" t="s">
        <v>537</v>
      </c>
      <c r="F49" s="214"/>
      <c r="G49" s="212">
        <f>G50+G54</f>
        <v>1867.3</v>
      </c>
    </row>
    <row r="50" spans="1:7" ht="37.5" customHeight="1">
      <c r="A50" s="207" t="s">
        <v>98</v>
      </c>
      <c r="B50" s="208" t="s">
        <v>309</v>
      </c>
      <c r="C50" s="208" t="s">
        <v>65</v>
      </c>
      <c r="D50" s="208" t="s">
        <v>86</v>
      </c>
      <c r="E50" s="214" t="s">
        <v>537</v>
      </c>
      <c r="F50" s="214" t="s">
        <v>99</v>
      </c>
      <c r="G50" s="212">
        <f>G51</f>
        <v>924.3</v>
      </c>
    </row>
    <row r="51" spans="1:7" ht="12.75">
      <c r="A51" s="207" t="s">
        <v>90</v>
      </c>
      <c r="B51" s="208" t="s">
        <v>309</v>
      </c>
      <c r="C51" s="208" t="s">
        <v>65</v>
      </c>
      <c r="D51" s="208" t="s">
        <v>86</v>
      </c>
      <c r="E51" s="214" t="s">
        <v>537</v>
      </c>
      <c r="F51" s="214" t="s">
        <v>91</v>
      </c>
      <c r="G51" s="212">
        <f>G52+G53</f>
        <v>924.3</v>
      </c>
    </row>
    <row r="52" spans="1:7" ht="12.75">
      <c r="A52" s="207" t="s">
        <v>154</v>
      </c>
      <c r="B52" s="208" t="s">
        <v>309</v>
      </c>
      <c r="C52" s="208" t="s">
        <v>65</v>
      </c>
      <c r="D52" s="208" t="s">
        <v>86</v>
      </c>
      <c r="E52" s="214" t="s">
        <v>537</v>
      </c>
      <c r="F52" s="214" t="s">
        <v>92</v>
      </c>
      <c r="G52" s="212">
        <f>1105.3-395.5</f>
        <v>709.8</v>
      </c>
    </row>
    <row r="53" spans="1:7" ht="25.5">
      <c r="A53" s="207" t="s">
        <v>156</v>
      </c>
      <c r="B53" s="208" t="s">
        <v>309</v>
      </c>
      <c r="C53" s="208" t="s">
        <v>65</v>
      </c>
      <c r="D53" s="208" t="s">
        <v>86</v>
      </c>
      <c r="E53" s="214" t="s">
        <v>537</v>
      </c>
      <c r="F53" s="214" t="s">
        <v>155</v>
      </c>
      <c r="G53" s="212">
        <f>320.5-106</f>
        <v>214.5</v>
      </c>
    </row>
    <row r="54" spans="1:7" ht="25.5">
      <c r="A54" s="207" t="s">
        <v>401</v>
      </c>
      <c r="B54" s="208" t="s">
        <v>309</v>
      </c>
      <c r="C54" s="208" t="s">
        <v>65</v>
      </c>
      <c r="D54" s="208" t="s">
        <v>86</v>
      </c>
      <c r="E54" s="214" t="s">
        <v>537</v>
      </c>
      <c r="F54" s="219">
        <v>200</v>
      </c>
      <c r="G54" s="212">
        <f>G55</f>
        <v>943</v>
      </c>
    </row>
    <row r="55" spans="1:7" ht="25.5">
      <c r="A55" s="207" t="s">
        <v>732</v>
      </c>
      <c r="B55" s="208" t="s">
        <v>309</v>
      </c>
      <c r="C55" s="208" t="s">
        <v>65</v>
      </c>
      <c r="D55" s="208" t="s">
        <v>86</v>
      </c>
      <c r="E55" s="214" t="s">
        <v>537</v>
      </c>
      <c r="F55" s="219">
        <v>240</v>
      </c>
      <c r="G55" s="212">
        <f>G56</f>
        <v>943</v>
      </c>
    </row>
    <row r="56" spans="1:7" ht="12.75">
      <c r="A56" s="207" t="s">
        <v>674</v>
      </c>
      <c r="B56" s="208" t="s">
        <v>309</v>
      </c>
      <c r="C56" s="208" t="s">
        <v>65</v>
      </c>
      <c r="D56" s="208" t="s">
        <v>86</v>
      </c>
      <c r="E56" s="214" t="s">
        <v>537</v>
      </c>
      <c r="F56" s="219">
        <v>244</v>
      </c>
      <c r="G56" s="212">
        <f>943</f>
        <v>943</v>
      </c>
    </row>
    <row r="57" spans="1:7" ht="18" customHeight="1">
      <c r="A57" s="16" t="s">
        <v>204</v>
      </c>
      <c r="B57" s="20" t="s">
        <v>309</v>
      </c>
      <c r="C57" s="20" t="s">
        <v>65</v>
      </c>
      <c r="D57" s="20" t="s">
        <v>86</v>
      </c>
      <c r="E57" s="179" t="s">
        <v>538</v>
      </c>
      <c r="F57" s="164"/>
      <c r="G57" s="21">
        <f>G58</f>
        <v>1495.5</v>
      </c>
    </row>
    <row r="58" spans="1:7" ht="42" customHeight="1">
      <c r="A58" s="16" t="s">
        <v>98</v>
      </c>
      <c r="B58" s="20" t="s">
        <v>309</v>
      </c>
      <c r="C58" s="20" t="s">
        <v>65</v>
      </c>
      <c r="D58" s="20" t="s">
        <v>86</v>
      </c>
      <c r="E58" s="179" t="s">
        <v>538</v>
      </c>
      <c r="F58" s="164" t="s">
        <v>99</v>
      </c>
      <c r="G58" s="151">
        <f>G59</f>
        <v>1495.5</v>
      </c>
    </row>
    <row r="59" spans="1:7" ht="12.75">
      <c r="A59" s="16" t="s">
        <v>90</v>
      </c>
      <c r="B59" s="20" t="s">
        <v>309</v>
      </c>
      <c r="C59" s="20" t="s">
        <v>65</v>
      </c>
      <c r="D59" s="20" t="s">
        <v>86</v>
      </c>
      <c r="E59" s="179" t="s">
        <v>538</v>
      </c>
      <c r="F59" s="164" t="s">
        <v>91</v>
      </c>
      <c r="G59" s="151">
        <f>G60+G61+G62</f>
        <v>1495.5</v>
      </c>
    </row>
    <row r="60" spans="1:7" ht="12.75">
      <c r="A60" s="16" t="s">
        <v>154</v>
      </c>
      <c r="B60" s="20" t="s">
        <v>309</v>
      </c>
      <c r="C60" s="20" t="s">
        <v>65</v>
      </c>
      <c r="D60" s="20" t="s">
        <v>86</v>
      </c>
      <c r="E60" s="179" t="s">
        <v>538</v>
      </c>
      <c r="F60" s="164" t="s">
        <v>92</v>
      </c>
      <c r="G60" s="151">
        <v>1141</v>
      </c>
    </row>
    <row r="61" spans="1:7" ht="25.5">
      <c r="A61" s="16" t="s">
        <v>93</v>
      </c>
      <c r="B61" s="20" t="s">
        <v>309</v>
      </c>
      <c r="C61" s="20" t="s">
        <v>65</v>
      </c>
      <c r="D61" s="20" t="s">
        <v>86</v>
      </c>
      <c r="E61" s="179" t="s">
        <v>538</v>
      </c>
      <c r="F61" s="164" t="s">
        <v>94</v>
      </c>
      <c r="G61" s="151">
        <v>24</v>
      </c>
    </row>
    <row r="62" spans="1:7" ht="26.25" customHeight="1">
      <c r="A62" s="16" t="s">
        <v>156</v>
      </c>
      <c r="B62" s="20" t="s">
        <v>309</v>
      </c>
      <c r="C62" s="20" t="s">
        <v>65</v>
      </c>
      <c r="D62" s="20" t="s">
        <v>86</v>
      </c>
      <c r="E62" s="179" t="s">
        <v>538</v>
      </c>
      <c r="F62" s="164" t="s">
        <v>155</v>
      </c>
      <c r="G62" s="151">
        <v>330.5</v>
      </c>
    </row>
    <row r="63" spans="1:7" ht="15" customHeight="1">
      <c r="A63" s="16" t="s">
        <v>205</v>
      </c>
      <c r="B63" s="20" t="s">
        <v>309</v>
      </c>
      <c r="C63" s="20" t="s">
        <v>65</v>
      </c>
      <c r="D63" s="20" t="s">
        <v>86</v>
      </c>
      <c r="E63" s="179" t="s">
        <v>539</v>
      </c>
      <c r="F63" s="164"/>
      <c r="G63" s="151">
        <f>G64</f>
        <v>667</v>
      </c>
    </row>
    <row r="64" spans="1:7" ht="18" customHeight="1">
      <c r="A64" s="16" t="s">
        <v>401</v>
      </c>
      <c r="B64" s="20" t="s">
        <v>309</v>
      </c>
      <c r="C64" s="20" t="s">
        <v>65</v>
      </c>
      <c r="D64" s="20" t="s">
        <v>86</v>
      </c>
      <c r="E64" s="179" t="s">
        <v>539</v>
      </c>
      <c r="F64" s="164" t="s">
        <v>100</v>
      </c>
      <c r="G64" s="151">
        <f>G65</f>
        <v>667</v>
      </c>
    </row>
    <row r="65" spans="1:7" ht="26.25" customHeight="1">
      <c r="A65" s="16" t="s">
        <v>732</v>
      </c>
      <c r="B65" s="20" t="s">
        <v>309</v>
      </c>
      <c r="C65" s="20" t="s">
        <v>65</v>
      </c>
      <c r="D65" s="20" t="s">
        <v>86</v>
      </c>
      <c r="E65" s="179" t="s">
        <v>539</v>
      </c>
      <c r="F65" s="164" t="s">
        <v>96</v>
      </c>
      <c r="G65" s="151">
        <f>G66</f>
        <v>667</v>
      </c>
    </row>
    <row r="66" spans="1:7" ht="17.25" customHeight="1">
      <c r="A66" s="16" t="s">
        <v>674</v>
      </c>
      <c r="B66" s="20" t="s">
        <v>309</v>
      </c>
      <c r="C66" s="20" t="s">
        <v>65</v>
      </c>
      <c r="D66" s="20" t="s">
        <v>86</v>
      </c>
      <c r="E66" s="179" t="s">
        <v>539</v>
      </c>
      <c r="F66" s="164" t="s">
        <v>97</v>
      </c>
      <c r="G66" s="151">
        <v>667</v>
      </c>
    </row>
    <row r="67" spans="1:7" ht="26.25" customHeight="1">
      <c r="A67" s="16" t="s">
        <v>235</v>
      </c>
      <c r="B67" s="20" t="s">
        <v>309</v>
      </c>
      <c r="C67" s="20" t="s">
        <v>65</v>
      </c>
      <c r="D67" s="20" t="s">
        <v>86</v>
      </c>
      <c r="E67" s="179" t="s">
        <v>540</v>
      </c>
      <c r="F67" s="164"/>
      <c r="G67" s="151">
        <f>G68</f>
        <v>44</v>
      </c>
    </row>
    <row r="68" spans="1:7" ht="39" customHeight="1">
      <c r="A68" s="16" t="s">
        <v>98</v>
      </c>
      <c r="B68" s="20" t="s">
        <v>309</v>
      </c>
      <c r="C68" s="20" t="s">
        <v>65</v>
      </c>
      <c r="D68" s="20" t="s">
        <v>86</v>
      </c>
      <c r="E68" s="179" t="s">
        <v>540</v>
      </c>
      <c r="F68" s="164" t="s">
        <v>99</v>
      </c>
      <c r="G68" s="21">
        <f>G69</f>
        <v>44</v>
      </c>
    </row>
    <row r="69" spans="1:7" ht="17.25" customHeight="1">
      <c r="A69" s="16" t="s">
        <v>90</v>
      </c>
      <c r="B69" s="20" t="s">
        <v>309</v>
      </c>
      <c r="C69" s="20" t="s">
        <v>65</v>
      </c>
      <c r="D69" s="20" t="s">
        <v>86</v>
      </c>
      <c r="E69" s="179" t="s">
        <v>540</v>
      </c>
      <c r="F69" s="164" t="s">
        <v>91</v>
      </c>
      <c r="G69" s="21">
        <f>G70</f>
        <v>44</v>
      </c>
    </row>
    <row r="70" spans="1:7" ht="25.5">
      <c r="A70" s="16" t="s">
        <v>93</v>
      </c>
      <c r="B70" s="20" t="s">
        <v>309</v>
      </c>
      <c r="C70" s="20" t="s">
        <v>65</v>
      </c>
      <c r="D70" s="20" t="s">
        <v>86</v>
      </c>
      <c r="E70" s="179" t="s">
        <v>540</v>
      </c>
      <c r="F70" s="164" t="s">
        <v>94</v>
      </c>
      <c r="G70" s="151">
        <f>100-56</f>
        <v>44</v>
      </c>
    </row>
    <row r="71" spans="1:7" ht="25.5">
      <c r="A71" s="207" t="s">
        <v>541</v>
      </c>
      <c r="B71" s="208" t="s">
        <v>309</v>
      </c>
      <c r="C71" s="208" t="s">
        <v>65</v>
      </c>
      <c r="D71" s="208" t="s">
        <v>86</v>
      </c>
      <c r="E71" s="214" t="s">
        <v>542</v>
      </c>
      <c r="F71" s="214"/>
      <c r="G71" s="212">
        <f>G72</f>
        <v>1027.3</v>
      </c>
    </row>
    <row r="72" spans="1:7" ht="25.5">
      <c r="A72" s="207" t="s">
        <v>543</v>
      </c>
      <c r="B72" s="208" t="s">
        <v>309</v>
      </c>
      <c r="C72" s="208" t="s">
        <v>65</v>
      </c>
      <c r="D72" s="208" t="s">
        <v>86</v>
      </c>
      <c r="E72" s="214" t="s">
        <v>544</v>
      </c>
      <c r="F72" s="214"/>
      <c r="G72" s="212">
        <f>G73</f>
        <v>1027.3</v>
      </c>
    </row>
    <row r="73" spans="1:7" ht="38.25">
      <c r="A73" s="207" t="s">
        <v>98</v>
      </c>
      <c r="B73" s="208" t="s">
        <v>309</v>
      </c>
      <c r="C73" s="208" t="s">
        <v>65</v>
      </c>
      <c r="D73" s="208" t="s">
        <v>86</v>
      </c>
      <c r="E73" s="214" t="s">
        <v>544</v>
      </c>
      <c r="F73" s="214" t="s">
        <v>99</v>
      </c>
      <c r="G73" s="212">
        <f>G74</f>
        <v>1027.3</v>
      </c>
    </row>
    <row r="74" spans="1:7" ht="15.75" customHeight="1">
      <c r="A74" s="207" t="s">
        <v>90</v>
      </c>
      <c r="B74" s="208" t="s">
        <v>309</v>
      </c>
      <c r="C74" s="208" t="s">
        <v>65</v>
      </c>
      <c r="D74" s="208" t="s">
        <v>86</v>
      </c>
      <c r="E74" s="214" t="s">
        <v>544</v>
      </c>
      <c r="F74" s="214" t="s">
        <v>91</v>
      </c>
      <c r="G74" s="212">
        <f>G75+G76</f>
        <v>1027.3</v>
      </c>
    </row>
    <row r="75" spans="1:7" ht="12.75">
      <c r="A75" s="207" t="s">
        <v>154</v>
      </c>
      <c r="B75" s="208" t="s">
        <v>309</v>
      </c>
      <c r="C75" s="208" t="s">
        <v>65</v>
      </c>
      <c r="D75" s="208" t="s">
        <v>86</v>
      </c>
      <c r="E75" s="214" t="s">
        <v>544</v>
      </c>
      <c r="F75" s="214" t="s">
        <v>92</v>
      </c>
      <c r="G75" s="212">
        <v>789</v>
      </c>
    </row>
    <row r="76" spans="1:7" ht="25.5">
      <c r="A76" s="207" t="s">
        <v>156</v>
      </c>
      <c r="B76" s="208" t="s">
        <v>309</v>
      </c>
      <c r="C76" s="208" t="s">
        <v>65</v>
      </c>
      <c r="D76" s="208" t="s">
        <v>86</v>
      </c>
      <c r="E76" s="214" t="s">
        <v>544</v>
      </c>
      <c r="F76" s="214" t="s">
        <v>155</v>
      </c>
      <c r="G76" s="212">
        <v>238.3</v>
      </c>
    </row>
    <row r="77" spans="1:7" ht="25.5">
      <c r="A77" s="207" t="s">
        <v>545</v>
      </c>
      <c r="B77" s="208" t="s">
        <v>309</v>
      </c>
      <c r="C77" s="208" t="s">
        <v>65</v>
      </c>
      <c r="D77" s="208" t="s">
        <v>86</v>
      </c>
      <c r="E77" s="214" t="s">
        <v>546</v>
      </c>
      <c r="F77" s="214"/>
      <c r="G77" s="212">
        <f>G78</f>
        <v>1249.3000000000002</v>
      </c>
    </row>
    <row r="78" spans="1:7" ht="89.25">
      <c r="A78" s="207" t="s">
        <v>547</v>
      </c>
      <c r="B78" s="208" t="s">
        <v>309</v>
      </c>
      <c r="C78" s="208" t="s">
        <v>65</v>
      </c>
      <c r="D78" s="208" t="s">
        <v>86</v>
      </c>
      <c r="E78" s="214" t="s">
        <v>548</v>
      </c>
      <c r="F78" s="214"/>
      <c r="G78" s="212">
        <f>G79+G84</f>
        <v>1249.3000000000002</v>
      </c>
    </row>
    <row r="79" spans="1:7" ht="38.25">
      <c r="A79" s="207" t="s">
        <v>98</v>
      </c>
      <c r="B79" s="208" t="s">
        <v>309</v>
      </c>
      <c r="C79" s="208" t="s">
        <v>65</v>
      </c>
      <c r="D79" s="208" t="s">
        <v>86</v>
      </c>
      <c r="E79" s="214" t="s">
        <v>548</v>
      </c>
      <c r="F79" s="214" t="s">
        <v>99</v>
      </c>
      <c r="G79" s="212">
        <f>G80</f>
        <v>1152.4</v>
      </c>
    </row>
    <row r="80" spans="1:7" ht="12.75">
      <c r="A80" s="207" t="s">
        <v>90</v>
      </c>
      <c r="B80" s="208" t="s">
        <v>309</v>
      </c>
      <c r="C80" s="208" t="s">
        <v>65</v>
      </c>
      <c r="D80" s="208" t="s">
        <v>86</v>
      </c>
      <c r="E80" s="214" t="s">
        <v>548</v>
      </c>
      <c r="F80" s="214" t="s">
        <v>91</v>
      </c>
      <c r="G80" s="212">
        <f>G81+G82+G83</f>
        <v>1152.4</v>
      </c>
    </row>
    <row r="81" spans="1:7" ht="12.75">
      <c r="A81" s="207" t="s">
        <v>154</v>
      </c>
      <c r="B81" s="208" t="s">
        <v>309</v>
      </c>
      <c r="C81" s="208" t="s">
        <v>65</v>
      </c>
      <c r="D81" s="208" t="s">
        <v>86</v>
      </c>
      <c r="E81" s="214" t="s">
        <v>548</v>
      </c>
      <c r="F81" s="214" t="s">
        <v>92</v>
      </c>
      <c r="G81" s="212">
        <f>802.2+27.6</f>
        <v>829.8000000000001</v>
      </c>
    </row>
    <row r="82" spans="1:7" ht="25.5">
      <c r="A82" s="207" t="s">
        <v>93</v>
      </c>
      <c r="B82" s="208" t="s">
        <v>309</v>
      </c>
      <c r="C82" s="208" t="s">
        <v>65</v>
      </c>
      <c r="D82" s="208" t="s">
        <v>86</v>
      </c>
      <c r="E82" s="214" t="s">
        <v>548</v>
      </c>
      <c r="F82" s="214" t="s">
        <v>94</v>
      </c>
      <c r="G82" s="212">
        <v>72</v>
      </c>
    </row>
    <row r="83" spans="1:7" ht="25.5">
      <c r="A83" s="207" t="s">
        <v>156</v>
      </c>
      <c r="B83" s="208" t="s">
        <v>309</v>
      </c>
      <c r="C83" s="208" t="s">
        <v>65</v>
      </c>
      <c r="D83" s="208" t="s">
        <v>86</v>
      </c>
      <c r="E83" s="214" t="s">
        <v>548</v>
      </c>
      <c r="F83" s="214" t="s">
        <v>155</v>
      </c>
      <c r="G83" s="212">
        <f>242.2+8.4</f>
        <v>250.6</v>
      </c>
    </row>
    <row r="84" spans="1:7" ht="25.5">
      <c r="A84" s="207" t="s">
        <v>401</v>
      </c>
      <c r="B84" s="208" t="s">
        <v>309</v>
      </c>
      <c r="C84" s="208" t="s">
        <v>65</v>
      </c>
      <c r="D84" s="208" t="s">
        <v>86</v>
      </c>
      <c r="E84" s="214" t="s">
        <v>548</v>
      </c>
      <c r="F84" s="214" t="s">
        <v>100</v>
      </c>
      <c r="G84" s="212">
        <f>G85</f>
        <v>96.9</v>
      </c>
    </row>
    <row r="85" spans="1:7" ht="25.5">
      <c r="A85" s="207" t="s">
        <v>732</v>
      </c>
      <c r="B85" s="208" t="s">
        <v>309</v>
      </c>
      <c r="C85" s="208" t="s">
        <v>65</v>
      </c>
      <c r="D85" s="208" t="s">
        <v>86</v>
      </c>
      <c r="E85" s="214" t="s">
        <v>548</v>
      </c>
      <c r="F85" s="214" t="s">
        <v>96</v>
      </c>
      <c r="G85" s="212">
        <f>G86</f>
        <v>96.9</v>
      </c>
    </row>
    <row r="86" spans="1:7" ht="12.75">
      <c r="A86" s="207" t="s">
        <v>674</v>
      </c>
      <c r="B86" s="208" t="s">
        <v>309</v>
      </c>
      <c r="C86" s="208" t="s">
        <v>65</v>
      </c>
      <c r="D86" s="208" t="s">
        <v>86</v>
      </c>
      <c r="E86" s="214" t="s">
        <v>548</v>
      </c>
      <c r="F86" s="214" t="s">
        <v>97</v>
      </c>
      <c r="G86" s="212">
        <f>132.9-36</f>
        <v>96.9</v>
      </c>
    </row>
    <row r="87" spans="1:7" ht="25.5">
      <c r="A87" s="207" t="s">
        <v>667</v>
      </c>
      <c r="B87" s="208" t="s">
        <v>309</v>
      </c>
      <c r="C87" s="208" t="s">
        <v>65</v>
      </c>
      <c r="D87" s="208" t="s">
        <v>86</v>
      </c>
      <c r="E87" s="208" t="s">
        <v>654</v>
      </c>
      <c r="F87" s="208"/>
      <c r="G87" s="212">
        <f>G88</f>
        <v>369.6</v>
      </c>
    </row>
    <row r="88" spans="1:7" ht="25.5">
      <c r="A88" s="207" t="s">
        <v>655</v>
      </c>
      <c r="B88" s="208" t="s">
        <v>309</v>
      </c>
      <c r="C88" s="208" t="s">
        <v>65</v>
      </c>
      <c r="D88" s="208" t="s">
        <v>86</v>
      </c>
      <c r="E88" s="208" t="s">
        <v>656</v>
      </c>
      <c r="F88" s="208"/>
      <c r="G88" s="212">
        <f>G89</f>
        <v>369.6</v>
      </c>
    </row>
    <row r="89" spans="1:7" ht="25.5">
      <c r="A89" s="207" t="s">
        <v>401</v>
      </c>
      <c r="B89" s="208" t="s">
        <v>309</v>
      </c>
      <c r="C89" s="208" t="s">
        <v>65</v>
      </c>
      <c r="D89" s="208" t="s">
        <v>86</v>
      </c>
      <c r="E89" s="208" t="s">
        <v>656</v>
      </c>
      <c r="F89" s="208" t="s">
        <v>100</v>
      </c>
      <c r="G89" s="212">
        <f>G90</f>
        <v>369.6</v>
      </c>
    </row>
    <row r="90" spans="1:7" ht="25.5">
      <c r="A90" s="207" t="s">
        <v>732</v>
      </c>
      <c r="B90" s="208" t="s">
        <v>309</v>
      </c>
      <c r="C90" s="208" t="s">
        <v>65</v>
      </c>
      <c r="D90" s="208" t="s">
        <v>86</v>
      </c>
      <c r="E90" s="208" t="s">
        <v>656</v>
      </c>
      <c r="F90" s="208" t="s">
        <v>96</v>
      </c>
      <c r="G90" s="212">
        <f>G91</f>
        <v>369.6</v>
      </c>
    </row>
    <row r="91" spans="1:7" ht="12.75">
      <c r="A91" s="207" t="s">
        <v>674</v>
      </c>
      <c r="B91" s="208" t="s">
        <v>309</v>
      </c>
      <c r="C91" s="208" t="s">
        <v>65</v>
      </c>
      <c r="D91" s="208" t="s">
        <v>86</v>
      </c>
      <c r="E91" s="208" t="s">
        <v>656</v>
      </c>
      <c r="F91" s="208" t="s">
        <v>97</v>
      </c>
      <c r="G91" s="212">
        <f>369.6</f>
        <v>369.6</v>
      </c>
    </row>
    <row r="92" spans="1:7" ht="12.75">
      <c r="A92" s="16" t="s">
        <v>549</v>
      </c>
      <c r="B92" s="20" t="s">
        <v>309</v>
      </c>
      <c r="C92" s="20" t="s">
        <v>65</v>
      </c>
      <c r="D92" s="20" t="s">
        <v>86</v>
      </c>
      <c r="E92" s="183" t="s">
        <v>550</v>
      </c>
      <c r="F92" s="164"/>
      <c r="G92" s="21">
        <f>G93+G103+G109</f>
        <v>174</v>
      </c>
    </row>
    <row r="93" spans="1:7" ht="25.5">
      <c r="A93" s="28" t="str">
        <f>'МП пр.5'!A655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3" s="20" t="s">
        <v>309</v>
      </c>
      <c r="C93" s="20" t="s">
        <v>65</v>
      </c>
      <c r="D93" s="20" t="s">
        <v>86</v>
      </c>
      <c r="E93" s="183" t="str">
        <f>'МП пр.5'!B655</f>
        <v>7Т 0 00 00000 </v>
      </c>
      <c r="F93" s="165"/>
      <c r="G93" s="21">
        <f>G94</f>
        <v>50</v>
      </c>
    </row>
    <row r="94" spans="1:7" ht="25.5">
      <c r="A94" s="28" t="str">
        <f>'МП пр.5'!A656</f>
        <v>Основное мероприятие "Усиление роли общественности в профилактике правонарушений и борьбе с преступностью"</v>
      </c>
      <c r="B94" s="20" t="s">
        <v>309</v>
      </c>
      <c r="C94" s="20" t="s">
        <v>65</v>
      </c>
      <c r="D94" s="20" t="s">
        <v>86</v>
      </c>
      <c r="E94" s="183" t="str">
        <f>'МП пр.5'!B656</f>
        <v>7Т 0 04 00000 </v>
      </c>
      <c r="F94" s="165"/>
      <c r="G94" s="21">
        <f>G95+G99</f>
        <v>50</v>
      </c>
    </row>
    <row r="95" spans="1:7" ht="38.25">
      <c r="A95" s="28" t="str">
        <f>'МП пр.5'!A657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95" s="20" t="s">
        <v>309</v>
      </c>
      <c r="C95" s="20" t="s">
        <v>65</v>
      </c>
      <c r="D95" s="20" t="s">
        <v>86</v>
      </c>
      <c r="E95" s="183" t="str">
        <f>'МП пр.5'!B657</f>
        <v>7Т 0 04 95000 </v>
      </c>
      <c r="F95" s="165"/>
      <c r="G95" s="21">
        <f>G96</f>
        <v>10</v>
      </c>
    </row>
    <row r="96" spans="1:7" ht="16.5" customHeight="1">
      <c r="A96" s="16" t="s">
        <v>401</v>
      </c>
      <c r="B96" s="20" t="s">
        <v>309</v>
      </c>
      <c r="C96" s="20" t="s">
        <v>65</v>
      </c>
      <c r="D96" s="20" t="s">
        <v>86</v>
      </c>
      <c r="E96" s="183" t="str">
        <f>E95</f>
        <v>7Т 0 04 95000 </v>
      </c>
      <c r="F96" s="165" t="s">
        <v>100</v>
      </c>
      <c r="G96" s="21">
        <f>G97</f>
        <v>10</v>
      </c>
    </row>
    <row r="97" spans="1:7" ht="25.5">
      <c r="A97" s="16" t="s">
        <v>732</v>
      </c>
      <c r="B97" s="20" t="s">
        <v>309</v>
      </c>
      <c r="C97" s="20" t="s">
        <v>65</v>
      </c>
      <c r="D97" s="20" t="s">
        <v>86</v>
      </c>
      <c r="E97" s="183" t="str">
        <f>E96</f>
        <v>7Т 0 04 95000 </v>
      </c>
      <c r="F97" s="165" t="s">
        <v>96</v>
      </c>
      <c r="G97" s="21">
        <f>G98</f>
        <v>10</v>
      </c>
    </row>
    <row r="98" spans="1:7" ht="12.75">
      <c r="A98" s="16" t="s">
        <v>674</v>
      </c>
      <c r="B98" s="20" t="s">
        <v>309</v>
      </c>
      <c r="C98" s="20" t="s">
        <v>65</v>
      </c>
      <c r="D98" s="20" t="s">
        <v>86</v>
      </c>
      <c r="E98" s="183" t="str">
        <f>E97</f>
        <v>7Т 0 04 95000 </v>
      </c>
      <c r="F98" s="165" t="s">
        <v>97</v>
      </c>
      <c r="G98" s="21">
        <f>'МП пр.5'!G663</f>
        <v>10</v>
      </c>
    </row>
    <row r="99" spans="1:7" ht="24.75" customHeight="1">
      <c r="A99" s="28" t="str">
        <f>'МП пр.5'!A664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99" s="20" t="s">
        <v>309</v>
      </c>
      <c r="C99" s="20" t="s">
        <v>65</v>
      </c>
      <c r="D99" s="20" t="s">
        <v>86</v>
      </c>
      <c r="E99" s="183" t="str">
        <f>'МП пр.5'!B664</f>
        <v>7Т 0 04 95140 </v>
      </c>
      <c r="F99" s="165"/>
      <c r="G99" s="21">
        <f>G100</f>
        <v>40</v>
      </c>
    </row>
    <row r="100" spans="1:7" ht="38.25">
      <c r="A100" s="16" t="s">
        <v>98</v>
      </c>
      <c r="B100" s="20" t="s">
        <v>309</v>
      </c>
      <c r="C100" s="20" t="s">
        <v>65</v>
      </c>
      <c r="D100" s="20" t="s">
        <v>86</v>
      </c>
      <c r="E100" s="183" t="str">
        <f>E99</f>
        <v>7Т 0 04 95140 </v>
      </c>
      <c r="F100" s="165" t="s">
        <v>99</v>
      </c>
      <c r="G100" s="21">
        <f>G101</f>
        <v>40</v>
      </c>
    </row>
    <row r="101" spans="1:7" ht="12.75">
      <c r="A101" s="16" t="s">
        <v>90</v>
      </c>
      <c r="B101" s="20" t="s">
        <v>309</v>
      </c>
      <c r="C101" s="20" t="s">
        <v>65</v>
      </c>
      <c r="D101" s="20" t="s">
        <v>86</v>
      </c>
      <c r="E101" s="183" t="str">
        <f>E100</f>
        <v>7Т 0 04 95140 </v>
      </c>
      <c r="F101" s="165" t="s">
        <v>91</v>
      </c>
      <c r="G101" s="21">
        <f>G102</f>
        <v>40</v>
      </c>
    </row>
    <row r="102" spans="1:7" ht="38.25">
      <c r="A102" s="28" t="s">
        <v>422</v>
      </c>
      <c r="B102" s="20" t="s">
        <v>309</v>
      </c>
      <c r="C102" s="20" t="s">
        <v>65</v>
      </c>
      <c r="D102" s="20" t="s">
        <v>86</v>
      </c>
      <c r="E102" s="183" t="str">
        <f>E101</f>
        <v>7Т 0 04 95140 </v>
      </c>
      <c r="F102" s="165" t="s">
        <v>423</v>
      </c>
      <c r="G102" s="21">
        <f>'МП пр.5'!G670</f>
        <v>40</v>
      </c>
    </row>
    <row r="103" spans="1:7" ht="25.5">
      <c r="A103" s="16" t="str">
        <f>'МП пр.5'!A1014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03" s="20" t="s">
        <v>309</v>
      </c>
      <c r="C103" s="20" t="s">
        <v>65</v>
      </c>
      <c r="D103" s="20" t="s">
        <v>86</v>
      </c>
      <c r="E103" s="183" t="str">
        <f>'МП пр.5'!B1014</f>
        <v>7R 0 00 00000</v>
      </c>
      <c r="F103" s="165"/>
      <c r="G103" s="21">
        <f>G104</f>
        <v>50</v>
      </c>
    </row>
    <row r="104" spans="1:7" ht="38.25">
      <c r="A104" s="16" t="str">
        <f>'МП пр.5'!A1015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04" s="20" t="s">
        <v>309</v>
      </c>
      <c r="C104" s="20" t="s">
        <v>65</v>
      </c>
      <c r="D104" s="20" t="s">
        <v>86</v>
      </c>
      <c r="E104" s="183" t="str">
        <f>'МП пр.5'!B1015</f>
        <v>7R 0 01 00000</v>
      </c>
      <c r="F104" s="165"/>
      <c r="G104" s="21">
        <f>G105</f>
        <v>50</v>
      </c>
    </row>
    <row r="105" spans="1:7" ht="16.5" customHeight="1">
      <c r="A105" s="16" t="str">
        <f>'МП пр.5'!A1016</f>
        <v>Повышение профессионального уровня муниципальных служащих</v>
      </c>
      <c r="B105" s="20" t="s">
        <v>309</v>
      </c>
      <c r="C105" s="20" t="s">
        <v>65</v>
      </c>
      <c r="D105" s="20" t="s">
        <v>86</v>
      </c>
      <c r="E105" s="183" t="str">
        <f>'МП пр.5'!B1016</f>
        <v>7R 0 01 98600</v>
      </c>
      <c r="F105" s="165"/>
      <c r="G105" s="21">
        <f>G106</f>
        <v>50</v>
      </c>
    </row>
    <row r="106" spans="1:7" ht="25.5">
      <c r="A106" s="16" t="s">
        <v>401</v>
      </c>
      <c r="B106" s="20" t="s">
        <v>309</v>
      </c>
      <c r="C106" s="20" t="s">
        <v>65</v>
      </c>
      <c r="D106" s="20" t="s">
        <v>86</v>
      </c>
      <c r="E106" s="183" t="str">
        <f>E105</f>
        <v>7R 0 01 98600</v>
      </c>
      <c r="F106" s="165" t="s">
        <v>100</v>
      </c>
      <c r="G106" s="21">
        <f>G107</f>
        <v>50</v>
      </c>
    </row>
    <row r="107" spans="1:7" ht="25.5">
      <c r="A107" s="16" t="s">
        <v>732</v>
      </c>
      <c r="B107" s="20" t="s">
        <v>309</v>
      </c>
      <c r="C107" s="20" t="s">
        <v>65</v>
      </c>
      <c r="D107" s="20" t="s">
        <v>86</v>
      </c>
      <c r="E107" s="183" t="str">
        <f>E106</f>
        <v>7R 0 01 98600</v>
      </c>
      <c r="F107" s="165" t="s">
        <v>96</v>
      </c>
      <c r="G107" s="21">
        <f>G108</f>
        <v>50</v>
      </c>
    </row>
    <row r="108" spans="1:7" ht="12.75">
      <c r="A108" s="16" t="s">
        <v>675</v>
      </c>
      <c r="B108" s="20" t="s">
        <v>309</v>
      </c>
      <c r="C108" s="20" t="s">
        <v>65</v>
      </c>
      <c r="D108" s="20" t="s">
        <v>86</v>
      </c>
      <c r="E108" s="183" t="str">
        <f>E107</f>
        <v>7R 0 01 98600</v>
      </c>
      <c r="F108" s="165" t="s">
        <v>97</v>
      </c>
      <c r="G108" s="21">
        <f>'МП пр.5'!G1022</f>
        <v>50</v>
      </c>
    </row>
    <row r="109" spans="1:7" s="63" customFormat="1" ht="45.75" customHeight="1">
      <c r="A109" s="16" t="str">
        <f>'МП пр.5'!A947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9" s="19" t="s">
        <v>309</v>
      </c>
      <c r="C109" s="20" t="s">
        <v>65</v>
      </c>
      <c r="D109" s="20" t="s">
        <v>86</v>
      </c>
      <c r="E109" s="164" t="str">
        <f>'МП пр.5'!B947</f>
        <v>7L 0 00 00000</v>
      </c>
      <c r="F109" s="165"/>
      <c r="G109" s="21">
        <f>G110+G115</f>
        <v>74</v>
      </c>
    </row>
    <row r="110" spans="1:7" ht="12.75">
      <c r="A110" s="16" t="str">
        <f>'МП пр.5'!A956</f>
        <v>Основное мероприятие "Содействие развитию институтов гражданского общества"</v>
      </c>
      <c r="B110" s="20" t="s">
        <v>309</v>
      </c>
      <c r="C110" s="20" t="s">
        <v>65</v>
      </c>
      <c r="D110" s="20" t="s">
        <v>86</v>
      </c>
      <c r="E110" s="164" t="str">
        <f>'МП пр.5'!B956</f>
        <v>7L 0 02 00000</v>
      </c>
      <c r="F110" s="165"/>
      <c r="G110" s="21">
        <f>G111</f>
        <v>50</v>
      </c>
    </row>
    <row r="111" spans="1:7" ht="25.5">
      <c r="A111" s="16" t="str">
        <f>'МП пр.5'!A957</f>
        <v>Организация участия представителей общественности в мероприятиях областного уровня</v>
      </c>
      <c r="B111" s="20" t="s">
        <v>309</v>
      </c>
      <c r="C111" s="20" t="s">
        <v>65</v>
      </c>
      <c r="D111" s="20" t="s">
        <v>86</v>
      </c>
      <c r="E111" s="164" t="str">
        <f>'МП пр.5'!B957</f>
        <v>7L 0 02 91800</v>
      </c>
      <c r="F111" s="165"/>
      <c r="G111" s="21">
        <f>G112</f>
        <v>50</v>
      </c>
    </row>
    <row r="112" spans="1:7" ht="38.25">
      <c r="A112" s="16" t="s">
        <v>98</v>
      </c>
      <c r="B112" s="20" t="s">
        <v>309</v>
      </c>
      <c r="C112" s="20" t="s">
        <v>65</v>
      </c>
      <c r="D112" s="20" t="s">
        <v>86</v>
      </c>
      <c r="E112" s="164" t="str">
        <f>E111</f>
        <v>7L 0 02 91800</v>
      </c>
      <c r="F112" s="165" t="s">
        <v>99</v>
      </c>
      <c r="G112" s="21">
        <f>G113</f>
        <v>50</v>
      </c>
    </row>
    <row r="113" spans="1:7" ht="12.75">
      <c r="A113" s="16" t="s">
        <v>90</v>
      </c>
      <c r="B113" s="20" t="s">
        <v>309</v>
      </c>
      <c r="C113" s="20" t="s">
        <v>65</v>
      </c>
      <c r="D113" s="20" t="s">
        <v>86</v>
      </c>
      <c r="E113" s="164" t="str">
        <f>E112</f>
        <v>7L 0 02 91800</v>
      </c>
      <c r="F113" s="165" t="s">
        <v>91</v>
      </c>
      <c r="G113" s="21">
        <f>G114</f>
        <v>50</v>
      </c>
    </row>
    <row r="114" spans="1:7" ht="38.25">
      <c r="A114" s="28" t="s">
        <v>422</v>
      </c>
      <c r="B114" s="20" t="s">
        <v>309</v>
      </c>
      <c r="C114" s="20" t="s">
        <v>65</v>
      </c>
      <c r="D114" s="20" t="s">
        <v>86</v>
      </c>
      <c r="E114" s="164" t="str">
        <f>E113</f>
        <v>7L 0 02 91800</v>
      </c>
      <c r="F114" s="165" t="s">
        <v>423</v>
      </c>
      <c r="G114" s="21">
        <f>'МП пр.5'!G963</f>
        <v>50</v>
      </c>
    </row>
    <row r="115" spans="1:7" ht="12.75">
      <c r="A115" s="16" t="str">
        <f>'МП пр.5'!A964</f>
        <v>Основное мероприятие "Гармонизация межнациональных отношений"</v>
      </c>
      <c r="B115" s="20" t="s">
        <v>309</v>
      </c>
      <c r="C115" s="20" t="s">
        <v>65</v>
      </c>
      <c r="D115" s="20" t="s">
        <v>86</v>
      </c>
      <c r="E115" s="164" t="str">
        <f>'МП пр.5'!B964</f>
        <v>7L 0 03 00000</v>
      </c>
      <c r="F115" s="165"/>
      <c r="G115" s="21">
        <f>G116+G120</f>
        <v>24</v>
      </c>
    </row>
    <row r="116" spans="1:7" ht="25.5">
      <c r="A116" s="16" t="str">
        <f>'МП пр.5'!A965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16" s="20" t="s">
        <v>309</v>
      </c>
      <c r="C116" s="20" t="s">
        <v>65</v>
      </c>
      <c r="D116" s="20" t="s">
        <v>86</v>
      </c>
      <c r="E116" s="164" t="str">
        <f>'МП пр.5'!B965</f>
        <v>7L 0 03 97100</v>
      </c>
      <c r="F116" s="165"/>
      <c r="G116" s="21">
        <f>G117</f>
        <v>14</v>
      </c>
    </row>
    <row r="117" spans="1:7" ht="38.25">
      <c r="A117" s="16" t="s">
        <v>98</v>
      </c>
      <c r="B117" s="20" t="s">
        <v>309</v>
      </c>
      <c r="C117" s="20" t="s">
        <v>65</v>
      </c>
      <c r="D117" s="20" t="s">
        <v>86</v>
      </c>
      <c r="E117" s="164" t="str">
        <f>E116</f>
        <v>7L 0 03 97100</v>
      </c>
      <c r="F117" s="165" t="s">
        <v>99</v>
      </c>
      <c r="G117" s="21">
        <f>G118</f>
        <v>14</v>
      </c>
    </row>
    <row r="118" spans="1:7" ht="12.75">
      <c r="A118" s="16" t="s">
        <v>90</v>
      </c>
      <c r="B118" s="20" t="s">
        <v>309</v>
      </c>
      <c r="C118" s="20" t="s">
        <v>65</v>
      </c>
      <c r="D118" s="20" t="s">
        <v>86</v>
      </c>
      <c r="E118" s="164" t="str">
        <f>E117</f>
        <v>7L 0 03 97100</v>
      </c>
      <c r="F118" s="165" t="s">
        <v>91</v>
      </c>
      <c r="G118" s="21">
        <f>G119</f>
        <v>14</v>
      </c>
    </row>
    <row r="119" spans="1:7" ht="38.25">
      <c r="A119" s="28" t="s">
        <v>422</v>
      </c>
      <c r="B119" s="20" t="s">
        <v>309</v>
      </c>
      <c r="C119" s="20" t="s">
        <v>65</v>
      </c>
      <c r="D119" s="20" t="s">
        <v>86</v>
      </c>
      <c r="E119" s="164" t="str">
        <f>E118</f>
        <v>7L 0 03 97100</v>
      </c>
      <c r="F119" s="165" t="s">
        <v>423</v>
      </c>
      <c r="G119" s="21">
        <f>'МП пр.5'!G971</f>
        <v>14</v>
      </c>
    </row>
    <row r="120" spans="1:7" ht="29.25" customHeight="1">
      <c r="A120" s="16" t="str">
        <f>'МП пр.5'!A972</f>
        <v>Организация мероприятий районного уровня с участием представителей коренных малочисленных народов Крайнего Севера </v>
      </c>
      <c r="B120" s="20" t="s">
        <v>309</v>
      </c>
      <c r="C120" s="20" t="s">
        <v>65</v>
      </c>
      <c r="D120" s="20" t="s">
        <v>86</v>
      </c>
      <c r="E120" s="164" t="str">
        <f>'МП пр.5'!B972</f>
        <v>7L 0 03 97200</v>
      </c>
      <c r="F120" s="165"/>
      <c r="G120" s="21">
        <f>G121</f>
        <v>10</v>
      </c>
    </row>
    <row r="121" spans="1:7" ht="13.5" customHeight="1">
      <c r="A121" s="16" t="s">
        <v>401</v>
      </c>
      <c r="B121" s="20" t="s">
        <v>309</v>
      </c>
      <c r="C121" s="20" t="s">
        <v>65</v>
      </c>
      <c r="D121" s="20" t="s">
        <v>86</v>
      </c>
      <c r="E121" s="164" t="str">
        <f>'МП пр.5'!B973</f>
        <v>7L 0 03 97200</v>
      </c>
      <c r="F121" s="164" t="s">
        <v>100</v>
      </c>
      <c r="G121" s="21">
        <f>G122</f>
        <v>10</v>
      </c>
    </row>
    <row r="122" spans="1:7" ht="26.25" customHeight="1">
      <c r="A122" s="16" t="s">
        <v>732</v>
      </c>
      <c r="B122" s="20" t="s">
        <v>309</v>
      </c>
      <c r="C122" s="20" t="s">
        <v>65</v>
      </c>
      <c r="D122" s="20" t="s">
        <v>86</v>
      </c>
      <c r="E122" s="164" t="str">
        <f>'МП пр.5'!B974</f>
        <v>7L 0 03 97200</v>
      </c>
      <c r="F122" s="164" t="s">
        <v>96</v>
      </c>
      <c r="G122" s="21">
        <f>G123</f>
        <v>10</v>
      </c>
    </row>
    <row r="123" spans="1:7" ht="14.25" customHeight="1">
      <c r="A123" s="16" t="s">
        <v>675</v>
      </c>
      <c r="B123" s="20" t="s">
        <v>309</v>
      </c>
      <c r="C123" s="20" t="s">
        <v>65</v>
      </c>
      <c r="D123" s="20" t="s">
        <v>86</v>
      </c>
      <c r="E123" s="164" t="str">
        <f>'МП пр.5'!B975</f>
        <v>7L 0 03 97200</v>
      </c>
      <c r="F123" s="164" t="s">
        <v>97</v>
      </c>
      <c r="G123" s="21">
        <f>'МП пр.5'!G978</f>
        <v>10</v>
      </c>
    </row>
    <row r="124" spans="1:7" ht="13.5" customHeight="1">
      <c r="A124" s="15" t="s">
        <v>227</v>
      </c>
      <c r="B124" s="33" t="s">
        <v>309</v>
      </c>
      <c r="C124" s="33" t="s">
        <v>66</v>
      </c>
      <c r="D124" s="33" t="s">
        <v>35</v>
      </c>
      <c r="E124" s="188"/>
      <c r="F124" s="171"/>
      <c r="G124" s="34">
        <f>G125</f>
        <v>406.7</v>
      </c>
    </row>
    <row r="125" spans="1:7" ht="15" customHeight="1">
      <c r="A125" s="15" t="s">
        <v>226</v>
      </c>
      <c r="B125" s="33" t="s">
        <v>309</v>
      </c>
      <c r="C125" s="33" t="s">
        <v>66</v>
      </c>
      <c r="D125" s="33" t="s">
        <v>69</v>
      </c>
      <c r="E125" s="188"/>
      <c r="F125" s="171"/>
      <c r="G125" s="34">
        <f>G126</f>
        <v>406.7</v>
      </c>
    </row>
    <row r="126" spans="1:7" s="206" customFormat="1" ht="45" customHeight="1">
      <c r="A126" s="238" t="s">
        <v>652</v>
      </c>
      <c r="B126" s="208" t="s">
        <v>309</v>
      </c>
      <c r="C126" s="208" t="s">
        <v>66</v>
      </c>
      <c r="D126" s="208" t="s">
        <v>69</v>
      </c>
      <c r="E126" s="214" t="s">
        <v>534</v>
      </c>
      <c r="F126" s="172"/>
      <c r="G126" s="212">
        <f>G127</f>
        <v>406.7</v>
      </c>
    </row>
    <row r="127" spans="1:7" s="206" customFormat="1" ht="30.75" customHeight="1">
      <c r="A127" s="207" t="s">
        <v>551</v>
      </c>
      <c r="B127" s="208" t="s">
        <v>309</v>
      </c>
      <c r="C127" s="208" t="s">
        <v>66</v>
      </c>
      <c r="D127" s="208" t="s">
        <v>69</v>
      </c>
      <c r="E127" s="214" t="s">
        <v>560</v>
      </c>
      <c r="F127" s="172"/>
      <c r="G127" s="212">
        <f>G128</f>
        <v>406.7</v>
      </c>
    </row>
    <row r="128" spans="1:7" s="206" customFormat="1" ht="25.5">
      <c r="A128" s="207" t="s">
        <v>225</v>
      </c>
      <c r="B128" s="208" t="s">
        <v>309</v>
      </c>
      <c r="C128" s="208" t="s">
        <v>66</v>
      </c>
      <c r="D128" s="208" t="s">
        <v>69</v>
      </c>
      <c r="E128" s="214" t="s">
        <v>653</v>
      </c>
      <c r="F128" s="166"/>
      <c r="G128" s="212">
        <f>G130</f>
        <v>406.7</v>
      </c>
    </row>
    <row r="129" spans="1:7" s="206" customFormat="1" ht="38.25">
      <c r="A129" s="207" t="s">
        <v>98</v>
      </c>
      <c r="B129" s="208" t="s">
        <v>309</v>
      </c>
      <c r="C129" s="208" t="s">
        <v>66</v>
      </c>
      <c r="D129" s="208" t="s">
        <v>69</v>
      </c>
      <c r="E129" s="214" t="s">
        <v>653</v>
      </c>
      <c r="F129" s="166" t="s">
        <v>99</v>
      </c>
      <c r="G129" s="212">
        <f>G130</f>
        <v>406.7</v>
      </c>
    </row>
    <row r="130" spans="1:7" s="206" customFormat="1" ht="12.75">
      <c r="A130" s="207" t="s">
        <v>90</v>
      </c>
      <c r="B130" s="208" t="s">
        <v>309</v>
      </c>
      <c r="C130" s="208" t="s">
        <v>66</v>
      </c>
      <c r="D130" s="208" t="s">
        <v>69</v>
      </c>
      <c r="E130" s="214" t="s">
        <v>653</v>
      </c>
      <c r="F130" s="214" t="s">
        <v>91</v>
      </c>
      <c r="G130" s="212">
        <f>G131+G132</f>
        <v>406.7</v>
      </c>
    </row>
    <row r="131" spans="1:7" s="206" customFormat="1" ht="12.75">
      <c r="A131" s="207" t="s">
        <v>154</v>
      </c>
      <c r="B131" s="208" t="s">
        <v>309</v>
      </c>
      <c r="C131" s="208" t="s">
        <v>66</v>
      </c>
      <c r="D131" s="208" t="s">
        <v>69</v>
      </c>
      <c r="E131" s="214" t="s">
        <v>653</v>
      </c>
      <c r="F131" s="214" t="s">
        <v>92</v>
      </c>
      <c r="G131" s="212">
        <v>313</v>
      </c>
    </row>
    <row r="132" spans="1:7" s="206" customFormat="1" ht="25.5">
      <c r="A132" s="207" t="s">
        <v>156</v>
      </c>
      <c r="B132" s="208" t="s">
        <v>309</v>
      </c>
      <c r="C132" s="208" t="s">
        <v>66</v>
      </c>
      <c r="D132" s="208" t="s">
        <v>69</v>
      </c>
      <c r="E132" s="214" t="s">
        <v>653</v>
      </c>
      <c r="F132" s="214" t="s">
        <v>155</v>
      </c>
      <c r="G132" s="212">
        <v>93.7</v>
      </c>
    </row>
    <row r="133" spans="1:7" ht="25.5">
      <c r="A133" s="15" t="s">
        <v>4</v>
      </c>
      <c r="B133" s="33" t="s">
        <v>309</v>
      </c>
      <c r="C133" s="33" t="s">
        <v>69</v>
      </c>
      <c r="D133" s="33" t="s">
        <v>35</v>
      </c>
      <c r="E133" s="164"/>
      <c r="F133" s="164"/>
      <c r="G133" s="34">
        <f>G134</f>
        <v>6417.3</v>
      </c>
    </row>
    <row r="134" spans="1:7" ht="25.5">
      <c r="A134" s="15" t="s">
        <v>79</v>
      </c>
      <c r="B134" s="33" t="s">
        <v>309</v>
      </c>
      <c r="C134" s="33" t="s">
        <v>69</v>
      </c>
      <c r="D134" s="33" t="s">
        <v>74</v>
      </c>
      <c r="E134" s="164"/>
      <c r="F134" s="164"/>
      <c r="G134" s="34">
        <f>G136+G142</f>
        <v>6417.3</v>
      </c>
    </row>
    <row r="135" spans="1:7" ht="12.75">
      <c r="A135" s="16" t="s">
        <v>549</v>
      </c>
      <c r="B135" s="20" t="s">
        <v>309</v>
      </c>
      <c r="C135" s="42" t="s">
        <v>69</v>
      </c>
      <c r="D135" s="42" t="s">
        <v>74</v>
      </c>
      <c r="E135" s="183" t="s">
        <v>550</v>
      </c>
      <c r="F135" s="164"/>
      <c r="G135" s="21">
        <f aca="true" t="shared" si="0" ref="G135:G140">G136</f>
        <v>367.5</v>
      </c>
    </row>
    <row r="136" spans="1:7" ht="43.5" customHeight="1">
      <c r="A136" s="16" t="str">
        <f>'МП пр.5'!A775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36" s="20" t="s">
        <v>309</v>
      </c>
      <c r="C136" s="20" t="s">
        <v>69</v>
      </c>
      <c r="D136" s="20" t="s">
        <v>74</v>
      </c>
      <c r="E136" s="183" t="str">
        <f>'МП пр.5'!B775</f>
        <v>7Ч 0 00 00000 </v>
      </c>
      <c r="F136" s="165"/>
      <c r="G136" s="21">
        <f t="shared" si="0"/>
        <v>367.5</v>
      </c>
    </row>
    <row r="137" spans="1:7" ht="38.25">
      <c r="A137" s="210" t="str">
        <f>'МП пр.5'!A776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37" s="20" t="s">
        <v>309</v>
      </c>
      <c r="C137" s="42" t="s">
        <v>69</v>
      </c>
      <c r="D137" s="42" t="s">
        <v>74</v>
      </c>
      <c r="E137" s="183" t="str">
        <f>'МП пр.5'!B776</f>
        <v>7Ч 0 01 00000 </v>
      </c>
      <c r="F137" s="165"/>
      <c r="G137" s="21">
        <f t="shared" si="0"/>
        <v>367.5</v>
      </c>
    </row>
    <row r="138" spans="1:7" ht="25.5">
      <c r="A138" s="16" t="str">
        <f>'МП пр.5'!A777</f>
        <v>Приобретение технических средств и создание материального резерва в целях ликвидации чрезвычайных ситуаций </v>
      </c>
      <c r="B138" s="20" t="s">
        <v>309</v>
      </c>
      <c r="C138" s="42" t="s">
        <v>69</v>
      </c>
      <c r="D138" s="42" t="s">
        <v>74</v>
      </c>
      <c r="E138" s="183" t="str">
        <f>'МП пр.5'!B777</f>
        <v>7Ч 0 01 96400 </v>
      </c>
      <c r="F138" s="165"/>
      <c r="G138" s="21">
        <f t="shared" si="0"/>
        <v>367.5</v>
      </c>
    </row>
    <row r="139" spans="1:7" ht="25.5">
      <c r="A139" s="16" t="s">
        <v>401</v>
      </c>
      <c r="B139" s="20" t="s">
        <v>309</v>
      </c>
      <c r="C139" s="42" t="s">
        <v>69</v>
      </c>
      <c r="D139" s="42" t="s">
        <v>74</v>
      </c>
      <c r="E139" s="183" t="str">
        <f>E138</f>
        <v>7Ч 0 01 96400 </v>
      </c>
      <c r="F139" s="165" t="s">
        <v>100</v>
      </c>
      <c r="G139" s="21">
        <f t="shared" si="0"/>
        <v>367.5</v>
      </c>
    </row>
    <row r="140" spans="1:7" ht="25.5">
      <c r="A140" s="16" t="s">
        <v>732</v>
      </c>
      <c r="B140" s="20" t="s">
        <v>309</v>
      </c>
      <c r="C140" s="42" t="s">
        <v>69</v>
      </c>
      <c r="D140" s="42" t="s">
        <v>74</v>
      </c>
      <c r="E140" s="183" t="str">
        <f>E139</f>
        <v>7Ч 0 01 96400 </v>
      </c>
      <c r="F140" s="165" t="s">
        <v>96</v>
      </c>
      <c r="G140" s="21">
        <f t="shared" si="0"/>
        <v>367.5</v>
      </c>
    </row>
    <row r="141" spans="1:7" ht="12.75">
      <c r="A141" s="16" t="s">
        <v>674</v>
      </c>
      <c r="B141" s="20" t="s">
        <v>309</v>
      </c>
      <c r="C141" s="42" t="s">
        <v>69</v>
      </c>
      <c r="D141" s="42" t="s">
        <v>74</v>
      </c>
      <c r="E141" s="183" t="str">
        <f>E140</f>
        <v>7Ч 0 01 96400 </v>
      </c>
      <c r="F141" s="165" t="s">
        <v>97</v>
      </c>
      <c r="G141" s="21">
        <f>'МП пр.5'!G783</f>
        <v>367.5</v>
      </c>
    </row>
    <row r="142" spans="1:7" ht="25.5">
      <c r="A142" s="16" t="s">
        <v>326</v>
      </c>
      <c r="B142" s="20" t="s">
        <v>309</v>
      </c>
      <c r="C142" s="20" t="s">
        <v>69</v>
      </c>
      <c r="D142" s="20" t="s">
        <v>74</v>
      </c>
      <c r="E142" s="183" t="s">
        <v>552</v>
      </c>
      <c r="F142" s="164"/>
      <c r="G142" s="21">
        <f>G143+G152</f>
        <v>6049.8</v>
      </c>
    </row>
    <row r="143" spans="1:7" ht="12.75">
      <c r="A143" s="16" t="s">
        <v>306</v>
      </c>
      <c r="B143" s="20" t="s">
        <v>309</v>
      </c>
      <c r="C143" s="20" t="s">
        <v>69</v>
      </c>
      <c r="D143" s="20" t="s">
        <v>74</v>
      </c>
      <c r="E143" s="183" t="s">
        <v>553</v>
      </c>
      <c r="F143" s="164"/>
      <c r="G143" s="151">
        <f>G144+G149</f>
        <v>5984.8</v>
      </c>
    </row>
    <row r="144" spans="1:7" ht="38.25">
      <c r="A144" s="16" t="s">
        <v>98</v>
      </c>
      <c r="B144" s="20" t="s">
        <v>309</v>
      </c>
      <c r="C144" s="20" t="s">
        <v>69</v>
      </c>
      <c r="D144" s="20" t="s">
        <v>74</v>
      </c>
      <c r="E144" s="183" t="s">
        <v>553</v>
      </c>
      <c r="F144" s="164" t="s">
        <v>99</v>
      </c>
      <c r="G144" s="151">
        <f>G145</f>
        <v>5794.5</v>
      </c>
    </row>
    <row r="145" spans="1:7" ht="12.75">
      <c r="A145" s="16" t="s">
        <v>240</v>
      </c>
      <c r="B145" s="20" t="s">
        <v>309</v>
      </c>
      <c r="C145" s="20" t="s">
        <v>69</v>
      </c>
      <c r="D145" s="20" t="s">
        <v>74</v>
      </c>
      <c r="E145" s="183" t="s">
        <v>553</v>
      </c>
      <c r="F145" s="164" t="s">
        <v>242</v>
      </c>
      <c r="G145" s="151">
        <f>G146+G147+G148</f>
        <v>5794.5</v>
      </c>
    </row>
    <row r="146" spans="1:7" ht="12.75">
      <c r="A146" s="16" t="s">
        <v>327</v>
      </c>
      <c r="B146" s="20" t="s">
        <v>309</v>
      </c>
      <c r="C146" s="20" t="s">
        <v>69</v>
      </c>
      <c r="D146" s="20" t="s">
        <v>74</v>
      </c>
      <c r="E146" s="183" t="s">
        <v>553</v>
      </c>
      <c r="F146" s="164" t="s">
        <v>243</v>
      </c>
      <c r="G146" s="151">
        <v>4442.2</v>
      </c>
    </row>
    <row r="147" spans="1:7" ht="18" customHeight="1">
      <c r="A147" s="16" t="s">
        <v>337</v>
      </c>
      <c r="B147" s="20" t="s">
        <v>309</v>
      </c>
      <c r="C147" s="20" t="s">
        <v>69</v>
      </c>
      <c r="D147" s="20" t="s">
        <v>74</v>
      </c>
      <c r="E147" s="183" t="s">
        <v>553</v>
      </c>
      <c r="F147" s="164" t="s">
        <v>241</v>
      </c>
      <c r="G147" s="151">
        <v>12</v>
      </c>
    </row>
    <row r="148" spans="1:7" ht="25.5">
      <c r="A148" s="16" t="s">
        <v>328</v>
      </c>
      <c r="B148" s="20" t="s">
        <v>309</v>
      </c>
      <c r="C148" s="20" t="s">
        <v>69</v>
      </c>
      <c r="D148" s="20" t="s">
        <v>74</v>
      </c>
      <c r="E148" s="183" t="s">
        <v>553</v>
      </c>
      <c r="F148" s="164" t="s">
        <v>244</v>
      </c>
      <c r="G148" s="151">
        <v>1340.3</v>
      </c>
    </row>
    <row r="149" spans="1:7" ht="25.5">
      <c r="A149" s="16" t="s">
        <v>401</v>
      </c>
      <c r="B149" s="20" t="s">
        <v>309</v>
      </c>
      <c r="C149" s="20" t="s">
        <v>69</v>
      </c>
      <c r="D149" s="20" t="s">
        <v>74</v>
      </c>
      <c r="E149" s="183" t="s">
        <v>553</v>
      </c>
      <c r="F149" s="164" t="s">
        <v>100</v>
      </c>
      <c r="G149" s="151">
        <f>G150</f>
        <v>190.3</v>
      </c>
    </row>
    <row r="150" spans="1:7" ht="27" customHeight="1">
      <c r="A150" s="16" t="s">
        <v>732</v>
      </c>
      <c r="B150" s="20" t="s">
        <v>309</v>
      </c>
      <c r="C150" s="20" t="s">
        <v>69</v>
      </c>
      <c r="D150" s="20" t="s">
        <v>74</v>
      </c>
      <c r="E150" s="183" t="s">
        <v>553</v>
      </c>
      <c r="F150" s="164" t="s">
        <v>96</v>
      </c>
      <c r="G150" s="151">
        <f>G151</f>
        <v>190.3</v>
      </c>
    </row>
    <row r="151" spans="1:7" ht="12.75">
      <c r="A151" s="16" t="s">
        <v>674</v>
      </c>
      <c r="B151" s="20" t="s">
        <v>309</v>
      </c>
      <c r="C151" s="20" t="s">
        <v>69</v>
      </c>
      <c r="D151" s="20" t="s">
        <v>74</v>
      </c>
      <c r="E151" s="183" t="s">
        <v>553</v>
      </c>
      <c r="F151" s="164" t="s">
        <v>97</v>
      </c>
      <c r="G151" s="248">
        <f>170.3+20</f>
        <v>190.3</v>
      </c>
    </row>
    <row r="152" spans="1:7" ht="40.5" customHeight="1">
      <c r="A152" s="16" t="s">
        <v>324</v>
      </c>
      <c r="B152" s="19" t="s">
        <v>309</v>
      </c>
      <c r="C152" s="20" t="s">
        <v>69</v>
      </c>
      <c r="D152" s="20" t="s">
        <v>74</v>
      </c>
      <c r="E152" s="183" t="s">
        <v>554</v>
      </c>
      <c r="F152" s="164"/>
      <c r="G152" s="151">
        <f>G153</f>
        <v>65</v>
      </c>
    </row>
    <row r="153" spans="1:7" ht="38.25">
      <c r="A153" s="16" t="s">
        <v>98</v>
      </c>
      <c r="B153" s="19" t="s">
        <v>309</v>
      </c>
      <c r="C153" s="20" t="s">
        <v>69</v>
      </c>
      <c r="D153" s="20" t="s">
        <v>74</v>
      </c>
      <c r="E153" s="183" t="s">
        <v>554</v>
      </c>
      <c r="F153" s="164" t="s">
        <v>99</v>
      </c>
      <c r="G153" s="151">
        <f>G154</f>
        <v>65</v>
      </c>
    </row>
    <row r="154" spans="1:7" ht="12.75">
      <c r="A154" s="16" t="s">
        <v>240</v>
      </c>
      <c r="B154" s="19" t="s">
        <v>309</v>
      </c>
      <c r="C154" s="20" t="s">
        <v>69</v>
      </c>
      <c r="D154" s="20" t="s">
        <v>74</v>
      </c>
      <c r="E154" s="183" t="s">
        <v>554</v>
      </c>
      <c r="F154" s="164" t="s">
        <v>242</v>
      </c>
      <c r="G154" s="151">
        <f>G155</f>
        <v>65</v>
      </c>
    </row>
    <row r="155" spans="1:7" ht="12.75">
      <c r="A155" s="16" t="s">
        <v>325</v>
      </c>
      <c r="B155" s="19" t="s">
        <v>309</v>
      </c>
      <c r="C155" s="20" t="s">
        <v>69</v>
      </c>
      <c r="D155" s="20" t="s">
        <v>74</v>
      </c>
      <c r="E155" s="183" t="s">
        <v>554</v>
      </c>
      <c r="F155" s="164" t="s">
        <v>241</v>
      </c>
      <c r="G155" s="248">
        <f>200-135</f>
        <v>65</v>
      </c>
    </row>
    <row r="156" spans="1:7" ht="12.75">
      <c r="A156" s="15" t="s">
        <v>5</v>
      </c>
      <c r="B156" s="39" t="s">
        <v>309</v>
      </c>
      <c r="C156" s="39" t="s">
        <v>67</v>
      </c>
      <c r="D156" s="39" t="s">
        <v>35</v>
      </c>
      <c r="E156" s="168"/>
      <c r="F156" s="168"/>
      <c r="G156" s="326">
        <f>G157</f>
        <v>1180.9</v>
      </c>
    </row>
    <row r="157" spans="1:7" ht="12.75">
      <c r="A157" s="15" t="s">
        <v>7</v>
      </c>
      <c r="B157" s="39" t="s">
        <v>309</v>
      </c>
      <c r="C157" s="33" t="s">
        <v>67</v>
      </c>
      <c r="D157" s="33" t="s">
        <v>77</v>
      </c>
      <c r="E157" s="187"/>
      <c r="F157" s="177"/>
      <c r="G157" s="34">
        <f>G159+G169</f>
        <v>1180.9</v>
      </c>
    </row>
    <row r="158" spans="1:7" ht="12.75">
      <c r="A158" s="16" t="s">
        <v>549</v>
      </c>
      <c r="B158" s="20" t="s">
        <v>309</v>
      </c>
      <c r="C158" s="20" t="s">
        <v>67</v>
      </c>
      <c r="D158" s="20" t="s">
        <v>77</v>
      </c>
      <c r="E158" s="183" t="s">
        <v>550</v>
      </c>
      <c r="F158" s="177"/>
      <c r="G158" s="21">
        <f>G159+G169</f>
        <v>1180.9</v>
      </c>
    </row>
    <row r="159" spans="1:7" ht="25.5">
      <c r="A159" s="28" t="str">
        <f>'МП пр.5'!A201</f>
        <v>Муниципальная программа  "Развитие малого и среднего предпринимательства в Сусуманском городском округе  на 2018- 2020 годы"</v>
      </c>
      <c r="B159" s="19" t="s">
        <v>309</v>
      </c>
      <c r="C159" s="20" t="s">
        <v>67</v>
      </c>
      <c r="D159" s="20" t="s">
        <v>77</v>
      </c>
      <c r="E159" s="183" t="str">
        <f>'МП пр.5'!B201</f>
        <v>7И 0 00 00000 </v>
      </c>
      <c r="F159" s="164"/>
      <c r="G159" s="21">
        <f>G160</f>
        <v>135.9</v>
      </c>
    </row>
    <row r="160" spans="1:7" ht="39.75" customHeight="1">
      <c r="A160" s="28" t="str">
        <f>'МП пр.5'!A202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60" s="19" t="s">
        <v>309</v>
      </c>
      <c r="C160" s="20" t="s">
        <v>67</v>
      </c>
      <c r="D160" s="20" t="s">
        <v>77</v>
      </c>
      <c r="E160" s="183" t="str">
        <f>'МП пр.5'!B202</f>
        <v>7И 0 01 00000 </v>
      </c>
      <c r="F160" s="164"/>
      <c r="G160" s="21">
        <f>G161+G165</f>
        <v>135.9</v>
      </c>
    </row>
    <row r="161" spans="1:7" ht="25.5">
      <c r="A161" s="28" t="str">
        <f>'МП пр.5'!A203</f>
        <v>Финансовая поддержка субъектов малого и среднего предпринимательства за счет средств местного бюджета</v>
      </c>
      <c r="B161" s="19" t="s">
        <v>309</v>
      </c>
      <c r="C161" s="20" t="s">
        <v>67</v>
      </c>
      <c r="D161" s="20" t="s">
        <v>77</v>
      </c>
      <c r="E161" s="183" t="str">
        <f>'МП пр.5'!B203</f>
        <v>7И 0 01 S3360 </v>
      </c>
      <c r="F161" s="164"/>
      <c r="G161" s="21">
        <f>G162</f>
        <v>100</v>
      </c>
    </row>
    <row r="162" spans="1:7" s="205" customFormat="1" ht="12.75">
      <c r="A162" s="16" t="s">
        <v>124</v>
      </c>
      <c r="B162" s="19" t="s">
        <v>309</v>
      </c>
      <c r="C162" s="20" t="s">
        <v>67</v>
      </c>
      <c r="D162" s="20" t="s">
        <v>77</v>
      </c>
      <c r="E162" s="183" t="s">
        <v>329</v>
      </c>
      <c r="F162" s="164" t="s">
        <v>125</v>
      </c>
      <c r="G162" s="21">
        <f>G163</f>
        <v>100</v>
      </c>
    </row>
    <row r="163" spans="1:7" s="205" customFormat="1" ht="25.5">
      <c r="A163" s="16" t="s">
        <v>160</v>
      </c>
      <c r="B163" s="19" t="s">
        <v>309</v>
      </c>
      <c r="C163" s="20" t="s">
        <v>67</v>
      </c>
      <c r="D163" s="20" t="s">
        <v>77</v>
      </c>
      <c r="E163" s="183" t="s">
        <v>329</v>
      </c>
      <c r="F163" s="164" t="s">
        <v>126</v>
      </c>
      <c r="G163" s="21">
        <f>G164</f>
        <v>100</v>
      </c>
    </row>
    <row r="164" spans="1:7" s="205" customFormat="1" ht="33" customHeight="1">
      <c r="A164" s="16" t="s">
        <v>400</v>
      </c>
      <c r="B164" s="19" t="s">
        <v>309</v>
      </c>
      <c r="C164" s="20" t="s">
        <v>67</v>
      </c>
      <c r="D164" s="20" t="s">
        <v>77</v>
      </c>
      <c r="E164" s="183" t="s">
        <v>329</v>
      </c>
      <c r="F164" s="164" t="s">
        <v>399</v>
      </c>
      <c r="G164" s="21">
        <f>'МП пр.5'!G209</f>
        <v>100</v>
      </c>
    </row>
    <row r="165" spans="1:7" s="205" customFormat="1" ht="12.75">
      <c r="A165" s="16" t="str">
        <f>'МП пр.5'!A210</f>
        <v>Финансовая поддержка субъектов малого и среднего предпринимательства </v>
      </c>
      <c r="B165" s="19" t="s">
        <v>309</v>
      </c>
      <c r="C165" s="20" t="s">
        <v>67</v>
      </c>
      <c r="D165" s="20" t="s">
        <v>77</v>
      </c>
      <c r="E165" s="45" t="s">
        <v>766</v>
      </c>
      <c r="F165" s="164"/>
      <c r="G165" s="21">
        <f>G166</f>
        <v>35.9</v>
      </c>
    </row>
    <row r="166" spans="1:7" s="205" customFormat="1" ht="12.75">
      <c r="A166" s="16" t="str">
        <f>'МП пр.5'!A213</f>
        <v>Иные бюджетные ассигнования</v>
      </c>
      <c r="B166" s="19" t="s">
        <v>309</v>
      </c>
      <c r="C166" s="20" t="s">
        <v>67</v>
      </c>
      <c r="D166" s="20" t="s">
        <v>77</v>
      </c>
      <c r="E166" s="45" t="s">
        <v>766</v>
      </c>
      <c r="F166" s="164" t="s">
        <v>125</v>
      </c>
      <c r="G166" s="21">
        <f>G167</f>
        <v>35.9</v>
      </c>
    </row>
    <row r="167" spans="1:7" s="205" customFormat="1" ht="28.5" customHeight="1">
      <c r="A167" s="16" t="str">
        <f>'МП пр.5'!A214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67" s="19" t="s">
        <v>309</v>
      </c>
      <c r="C167" s="20" t="s">
        <v>67</v>
      </c>
      <c r="D167" s="20" t="s">
        <v>77</v>
      </c>
      <c r="E167" s="45" t="s">
        <v>766</v>
      </c>
      <c r="F167" s="164" t="s">
        <v>126</v>
      </c>
      <c r="G167" s="21">
        <f>G168</f>
        <v>35.9</v>
      </c>
    </row>
    <row r="168" spans="1:7" s="205" customFormat="1" ht="30" customHeight="1">
      <c r="A168" s="16" t="str">
        <f>'МП пр.5'!A215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68" s="19" t="s">
        <v>309</v>
      </c>
      <c r="C168" s="20" t="s">
        <v>67</v>
      </c>
      <c r="D168" s="20" t="s">
        <v>77</v>
      </c>
      <c r="E168" s="45" t="s">
        <v>766</v>
      </c>
      <c r="F168" s="164" t="s">
        <v>399</v>
      </c>
      <c r="G168" s="21">
        <f>'МП пр.5'!G216</f>
        <v>35.9</v>
      </c>
    </row>
    <row r="169" spans="1:7" s="205" customFormat="1" ht="25.5">
      <c r="A169" s="16" t="str">
        <f>'МП пр.5'!A289</f>
        <v>Муниципальная программа "Развитие торговли  на территории Сусуманского городского округа на 2018- 2020 годы"</v>
      </c>
      <c r="B169" s="19" t="s">
        <v>309</v>
      </c>
      <c r="C169" s="20" t="s">
        <v>67</v>
      </c>
      <c r="D169" s="20" t="s">
        <v>77</v>
      </c>
      <c r="E169" s="183" t="str">
        <f>'МП пр.5'!B289</f>
        <v>7Н 0 00 00000 </v>
      </c>
      <c r="F169" s="164"/>
      <c r="G169" s="21">
        <f>G170+G179</f>
        <v>1045</v>
      </c>
    </row>
    <row r="170" spans="1:7" s="205" customFormat="1" ht="38.25">
      <c r="A170" s="16" t="str">
        <f>'МП пр.5'!A290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0" s="19" t="s">
        <v>309</v>
      </c>
      <c r="C170" s="20" t="s">
        <v>67</v>
      </c>
      <c r="D170" s="20" t="s">
        <v>77</v>
      </c>
      <c r="E170" s="183" t="str">
        <f>'МП пр.5'!B290</f>
        <v>7Н 0 01 00000 </v>
      </c>
      <c r="F170" s="164"/>
      <c r="G170" s="21">
        <f>G175+G171</f>
        <v>595.5</v>
      </c>
    </row>
    <row r="171" spans="1:7" s="206" customFormat="1" ht="20.25" customHeight="1">
      <c r="A171" s="207" t="str">
        <f>'МП пр.5'!A291</f>
        <v>Мероприятия по организации и проведению областных универсальных совместных ярмарок</v>
      </c>
      <c r="B171" s="209" t="s">
        <v>309</v>
      </c>
      <c r="C171" s="208" t="s">
        <v>67</v>
      </c>
      <c r="D171" s="208" t="s">
        <v>77</v>
      </c>
      <c r="E171" s="184" t="str">
        <f>'МП пр.5'!B291</f>
        <v>7Н 0 01 73900</v>
      </c>
      <c r="F171" s="214"/>
      <c r="G171" s="212">
        <f>G172</f>
        <v>537.5</v>
      </c>
    </row>
    <row r="172" spans="1:7" s="206" customFormat="1" ht="25.5">
      <c r="A172" s="207" t="s">
        <v>401</v>
      </c>
      <c r="B172" s="209" t="s">
        <v>309</v>
      </c>
      <c r="C172" s="208" t="s">
        <v>67</v>
      </c>
      <c r="D172" s="208" t="s">
        <v>77</v>
      </c>
      <c r="E172" s="184" t="str">
        <f>'МП пр.5'!B292</f>
        <v>7Н 0 01 73900</v>
      </c>
      <c r="F172" s="214" t="s">
        <v>100</v>
      </c>
      <c r="G172" s="212">
        <f>G173</f>
        <v>537.5</v>
      </c>
    </row>
    <row r="173" spans="1:7" s="206" customFormat="1" ht="25.5">
      <c r="A173" s="207" t="s">
        <v>732</v>
      </c>
      <c r="B173" s="209" t="s">
        <v>309</v>
      </c>
      <c r="C173" s="208" t="s">
        <v>67</v>
      </c>
      <c r="D173" s="208" t="s">
        <v>77</v>
      </c>
      <c r="E173" s="184" t="str">
        <f>'МП пр.5'!B293</f>
        <v>7Н 0 01 73900</v>
      </c>
      <c r="F173" s="214" t="s">
        <v>96</v>
      </c>
      <c r="G173" s="212">
        <f>G174</f>
        <v>537.5</v>
      </c>
    </row>
    <row r="174" spans="1:7" s="206" customFormat="1" ht="12.75">
      <c r="A174" s="207" t="s">
        <v>674</v>
      </c>
      <c r="B174" s="209" t="s">
        <v>309</v>
      </c>
      <c r="C174" s="208" t="s">
        <v>67</v>
      </c>
      <c r="D174" s="208" t="s">
        <v>77</v>
      </c>
      <c r="E174" s="184" t="str">
        <f>'МП пр.5'!B294</f>
        <v>7Н 0 01 73900</v>
      </c>
      <c r="F174" s="214" t="s">
        <v>97</v>
      </c>
      <c r="G174" s="212">
        <f>'МП пр.5'!G297</f>
        <v>537.5</v>
      </c>
    </row>
    <row r="175" spans="1:7" s="205" customFormat="1" ht="25.5">
      <c r="A175" s="28" t="str">
        <f>'МП пр.5'!A298</f>
        <v>Мероприятия по организации и проведению областных универсальных совместных ярмарок за счет средств местного бюджета</v>
      </c>
      <c r="B175" s="19" t="s">
        <v>309</v>
      </c>
      <c r="C175" s="20" t="s">
        <v>67</v>
      </c>
      <c r="D175" s="20" t="s">
        <v>77</v>
      </c>
      <c r="E175" s="183" t="str">
        <f>'МП пр.5'!B298</f>
        <v>7Н 0 01 S3900 </v>
      </c>
      <c r="F175" s="164"/>
      <c r="G175" s="21">
        <f>G176</f>
        <v>58</v>
      </c>
    </row>
    <row r="176" spans="1:7" ht="18.75" customHeight="1">
      <c r="A176" s="16" t="s">
        <v>401</v>
      </c>
      <c r="B176" s="19" t="s">
        <v>309</v>
      </c>
      <c r="C176" s="20" t="s">
        <v>67</v>
      </c>
      <c r="D176" s="20" t="s">
        <v>77</v>
      </c>
      <c r="E176" s="183" t="s">
        <v>331</v>
      </c>
      <c r="F176" s="164" t="s">
        <v>100</v>
      </c>
      <c r="G176" s="21">
        <f>G177</f>
        <v>58</v>
      </c>
    </row>
    <row r="177" spans="1:7" ht="25.5">
      <c r="A177" s="16" t="s">
        <v>732</v>
      </c>
      <c r="B177" s="19" t="s">
        <v>309</v>
      </c>
      <c r="C177" s="20" t="s">
        <v>67</v>
      </c>
      <c r="D177" s="20" t="s">
        <v>77</v>
      </c>
      <c r="E177" s="183" t="s">
        <v>331</v>
      </c>
      <c r="F177" s="164" t="s">
        <v>96</v>
      </c>
      <c r="G177" s="21">
        <f>G178</f>
        <v>58</v>
      </c>
    </row>
    <row r="178" spans="1:7" s="205" customFormat="1" ht="12.75">
      <c r="A178" s="16" t="s">
        <v>675</v>
      </c>
      <c r="B178" s="19" t="s">
        <v>309</v>
      </c>
      <c r="C178" s="20" t="s">
        <v>67</v>
      </c>
      <c r="D178" s="20" t="s">
        <v>77</v>
      </c>
      <c r="E178" s="183" t="s">
        <v>331</v>
      </c>
      <c r="F178" s="164" t="s">
        <v>97</v>
      </c>
      <c r="G178" s="21">
        <f>'МП пр.5'!G308</f>
        <v>58</v>
      </c>
    </row>
    <row r="179" spans="1:7" s="205" customFormat="1" ht="25.5">
      <c r="A179" s="16" t="str">
        <f>'МП пр.5'!A309</f>
        <v>Основное мероприятие "Организация и проведение гастрономического фестиваля "Колымское братство"</v>
      </c>
      <c r="B179" s="19" t="s">
        <v>309</v>
      </c>
      <c r="C179" s="20" t="s">
        <v>67</v>
      </c>
      <c r="D179" s="20" t="s">
        <v>77</v>
      </c>
      <c r="E179" s="183" t="s">
        <v>721</v>
      </c>
      <c r="F179" s="164"/>
      <c r="G179" s="21">
        <f>G181+G184</f>
        <v>449.5</v>
      </c>
    </row>
    <row r="180" spans="1:7" s="206" customFormat="1" ht="24" customHeight="1">
      <c r="A180" s="207" t="str">
        <f>'МП пр.5'!A310</f>
        <v>Возмещение затрат, связанных с  организацией и проведением гастрономического фестиваля "Колымское братство"</v>
      </c>
      <c r="B180" s="209" t="s">
        <v>309</v>
      </c>
      <c r="C180" s="208" t="s">
        <v>67</v>
      </c>
      <c r="D180" s="208" t="s">
        <v>77</v>
      </c>
      <c r="E180" s="184" t="str">
        <f>'МП пр.5'!B310</f>
        <v>7Н 0 02 73Б01 </v>
      </c>
      <c r="F180" s="214"/>
      <c r="G180" s="212">
        <f>G181</f>
        <v>433.5</v>
      </c>
    </row>
    <row r="181" spans="1:7" s="206" customFormat="1" ht="12.75">
      <c r="A181" s="207" t="str">
        <f>'МП пр.5'!A313</f>
        <v>Иные бюджетные ассигнования</v>
      </c>
      <c r="B181" s="209" t="s">
        <v>309</v>
      </c>
      <c r="C181" s="208" t="s">
        <v>67</v>
      </c>
      <c r="D181" s="208" t="s">
        <v>77</v>
      </c>
      <c r="E181" s="184" t="str">
        <f>'МП пр.5'!B310</f>
        <v>7Н 0 02 73Б01 </v>
      </c>
      <c r="F181" s="214" t="str">
        <f>'МП пр.5'!E313</f>
        <v>800</v>
      </c>
      <c r="G181" s="212">
        <f>G182</f>
        <v>433.5</v>
      </c>
    </row>
    <row r="182" spans="1:7" s="206" customFormat="1" ht="27" customHeight="1">
      <c r="A182" s="207" t="str">
        <f>'МП пр.5'!A314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82" s="209" t="s">
        <v>309</v>
      </c>
      <c r="C182" s="208" t="s">
        <v>67</v>
      </c>
      <c r="D182" s="208" t="s">
        <v>77</v>
      </c>
      <c r="E182" s="184" t="str">
        <f>'МП пр.5'!B312</f>
        <v>7Н 0 02 73Б01 </v>
      </c>
      <c r="F182" s="219">
        <v>810</v>
      </c>
      <c r="G182" s="212">
        <f>G183</f>
        <v>433.5</v>
      </c>
    </row>
    <row r="183" spans="1:7" s="206" customFormat="1" ht="30.75" customHeight="1">
      <c r="A183" s="207" t="str">
        <f>'МП пр.5'!A315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183" s="209" t="s">
        <v>309</v>
      </c>
      <c r="C183" s="208" t="s">
        <v>67</v>
      </c>
      <c r="D183" s="208" t="s">
        <v>77</v>
      </c>
      <c r="E183" s="184" t="str">
        <f>'МП пр.5'!B313</f>
        <v>7Н 0 02 73Б01 </v>
      </c>
      <c r="F183" s="214" t="str">
        <f>'МП пр.5'!E315</f>
        <v>814</v>
      </c>
      <c r="G183" s="212">
        <f>'МП пр.5'!G316</f>
        <v>433.5</v>
      </c>
    </row>
    <row r="184" spans="1:7" s="205" customFormat="1" ht="25.5">
      <c r="A184" s="16" t="str">
        <f>'МП пр.5'!A317</f>
        <v>Мероприятия по организации и проведению гастрономического фестиваля "Колымское братство" </v>
      </c>
      <c r="B184" s="19" t="s">
        <v>309</v>
      </c>
      <c r="C184" s="20" t="s">
        <v>67</v>
      </c>
      <c r="D184" s="20" t="s">
        <v>77</v>
      </c>
      <c r="E184" s="183" t="str">
        <f>'МП пр.5'!B320</f>
        <v>7Н 0 02 S3Б01 </v>
      </c>
      <c r="F184" s="164"/>
      <c r="G184" s="21">
        <f>G185</f>
        <v>16</v>
      </c>
    </row>
    <row r="185" spans="1:7" s="205" customFormat="1" ht="25.5">
      <c r="A185" s="16" t="s">
        <v>401</v>
      </c>
      <c r="B185" s="19" t="s">
        <v>309</v>
      </c>
      <c r="C185" s="20" t="s">
        <v>67</v>
      </c>
      <c r="D185" s="20" t="s">
        <v>77</v>
      </c>
      <c r="E185" s="183" t="str">
        <f>'МП пр.5'!B321</f>
        <v>7Н 0 02 S3Б01 </v>
      </c>
      <c r="F185" s="20" t="s">
        <v>100</v>
      </c>
      <c r="G185" s="21">
        <f>G186</f>
        <v>16</v>
      </c>
    </row>
    <row r="186" spans="1:7" s="205" customFormat="1" ht="25.5">
      <c r="A186" s="16" t="s">
        <v>732</v>
      </c>
      <c r="B186" s="19" t="s">
        <v>309</v>
      </c>
      <c r="C186" s="20" t="s">
        <v>67</v>
      </c>
      <c r="D186" s="20" t="s">
        <v>77</v>
      </c>
      <c r="E186" s="183" t="str">
        <f>'МП пр.5'!B322</f>
        <v>7Н 0 02 S3Б01 </v>
      </c>
      <c r="F186" s="20" t="s">
        <v>96</v>
      </c>
      <c r="G186" s="21">
        <f>G187</f>
        <v>16</v>
      </c>
    </row>
    <row r="187" spans="1:7" s="205" customFormat="1" ht="12.75">
      <c r="A187" s="16" t="s">
        <v>674</v>
      </c>
      <c r="B187" s="19" t="s">
        <v>309</v>
      </c>
      <c r="C187" s="20" t="s">
        <v>67</v>
      </c>
      <c r="D187" s="20" t="s">
        <v>77</v>
      </c>
      <c r="E187" s="183" t="str">
        <f>'МП пр.5'!B323</f>
        <v>7Н 0 02 S3Б01 </v>
      </c>
      <c r="F187" s="20" t="s">
        <v>97</v>
      </c>
      <c r="G187" s="21">
        <f>'МП пр.5'!G323</f>
        <v>16</v>
      </c>
    </row>
    <row r="188" spans="1:7" s="205" customFormat="1" ht="15.75" customHeight="1">
      <c r="A188" s="14" t="s">
        <v>147</v>
      </c>
      <c r="B188" s="39" t="s">
        <v>309</v>
      </c>
      <c r="C188" s="39" t="s">
        <v>71</v>
      </c>
      <c r="D188" s="39" t="s">
        <v>35</v>
      </c>
      <c r="E188" s="188"/>
      <c r="F188" s="168"/>
      <c r="G188" s="34">
        <f aca="true" t="shared" si="1" ref="G188:G193">G189</f>
        <v>10</v>
      </c>
    </row>
    <row r="189" spans="1:7" ht="12.75">
      <c r="A189" s="14" t="s">
        <v>146</v>
      </c>
      <c r="B189" s="39" t="s">
        <v>309</v>
      </c>
      <c r="C189" s="39" t="s">
        <v>71</v>
      </c>
      <c r="D189" s="39" t="s">
        <v>65</v>
      </c>
      <c r="E189" s="183"/>
      <c r="F189" s="164"/>
      <c r="G189" s="34">
        <f t="shared" si="1"/>
        <v>10</v>
      </c>
    </row>
    <row r="190" spans="1:7" ht="12.75">
      <c r="A190" s="31" t="s">
        <v>197</v>
      </c>
      <c r="B190" s="19" t="s">
        <v>309</v>
      </c>
      <c r="C190" s="19" t="s">
        <v>71</v>
      </c>
      <c r="D190" s="19" t="s">
        <v>65</v>
      </c>
      <c r="E190" s="164" t="s">
        <v>555</v>
      </c>
      <c r="F190" s="164"/>
      <c r="G190" s="21">
        <f t="shared" si="1"/>
        <v>10</v>
      </c>
    </row>
    <row r="191" spans="1:7" ht="12.75">
      <c r="A191" s="16" t="s">
        <v>232</v>
      </c>
      <c r="B191" s="19" t="s">
        <v>309</v>
      </c>
      <c r="C191" s="19" t="s">
        <v>71</v>
      </c>
      <c r="D191" s="19" t="s">
        <v>65</v>
      </c>
      <c r="E191" s="164" t="s">
        <v>556</v>
      </c>
      <c r="F191" s="164"/>
      <c r="G191" s="21">
        <f t="shared" si="1"/>
        <v>10</v>
      </c>
    </row>
    <row r="192" spans="1:7" ht="25.5">
      <c r="A192" s="16" t="s">
        <v>401</v>
      </c>
      <c r="B192" s="19" t="s">
        <v>309</v>
      </c>
      <c r="C192" s="19" t="s">
        <v>71</v>
      </c>
      <c r="D192" s="19" t="s">
        <v>65</v>
      </c>
      <c r="E192" s="164" t="s">
        <v>556</v>
      </c>
      <c r="F192" s="164" t="s">
        <v>100</v>
      </c>
      <c r="G192" s="21">
        <f t="shared" si="1"/>
        <v>10</v>
      </c>
    </row>
    <row r="193" spans="1:7" ht="25.5">
      <c r="A193" s="16" t="s">
        <v>732</v>
      </c>
      <c r="B193" s="19" t="s">
        <v>309</v>
      </c>
      <c r="C193" s="19" t="s">
        <v>71</v>
      </c>
      <c r="D193" s="19" t="s">
        <v>65</v>
      </c>
      <c r="E193" s="164" t="s">
        <v>556</v>
      </c>
      <c r="F193" s="164" t="s">
        <v>96</v>
      </c>
      <c r="G193" s="21">
        <f t="shared" si="1"/>
        <v>10</v>
      </c>
    </row>
    <row r="194" spans="1:7" ht="12.75">
      <c r="A194" s="16" t="s">
        <v>675</v>
      </c>
      <c r="B194" s="19" t="s">
        <v>309</v>
      </c>
      <c r="C194" s="19" t="s">
        <v>71</v>
      </c>
      <c r="D194" s="19" t="s">
        <v>65</v>
      </c>
      <c r="E194" s="164" t="s">
        <v>556</v>
      </c>
      <c r="F194" s="164" t="s">
        <v>97</v>
      </c>
      <c r="G194" s="21">
        <v>10</v>
      </c>
    </row>
    <row r="195" spans="1:7" ht="12.75">
      <c r="A195" s="15" t="s">
        <v>8</v>
      </c>
      <c r="B195" s="33" t="s">
        <v>309</v>
      </c>
      <c r="C195" s="44" t="s">
        <v>68</v>
      </c>
      <c r="D195" s="44" t="s">
        <v>35</v>
      </c>
      <c r="E195" s="188"/>
      <c r="F195" s="171"/>
      <c r="G195" s="34">
        <f>G196</f>
        <v>2453.7000000000003</v>
      </c>
    </row>
    <row r="196" spans="1:7" ht="12.75">
      <c r="A196" s="15" t="s">
        <v>11</v>
      </c>
      <c r="B196" s="33" t="s">
        <v>309</v>
      </c>
      <c r="C196" s="44" t="s">
        <v>68</v>
      </c>
      <c r="D196" s="44" t="s">
        <v>74</v>
      </c>
      <c r="E196" s="188"/>
      <c r="F196" s="171"/>
      <c r="G196" s="34">
        <f>G198</f>
        <v>2453.7000000000003</v>
      </c>
    </row>
    <row r="197" spans="1:7" ht="12.75">
      <c r="A197" s="16" t="s">
        <v>549</v>
      </c>
      <c r="B197" s="20" t="s">
        <v>309</v>
      </c>
      <c r="C197" s="20" t="s">
        <v>68</v>
      </c>
      <c r="D197" s="20" t="s">
        <v>74</v>
      </c>
      <c r="E197" s="183" t="s">
        <v>550</v>
      </c>
      <c r="F197" s="165"/>
      <c r="G197" s="21">
        <f>G198</f>
        <v>2453.7000000000003</v>
      </c>
    </row>
    <row r="198" spans="1:7" ht="25.5">
      <c r="A198" s="28" t="str">
        <f>'МП пр.5'!A486</f>
        <v>Муниципальная  программа  "Развитие образования в Сусуманском городском округе  на 2018- 2020 годы"</v>
      </c>
      <c r="B198" s="20" t="s">
        <v>309</v>
      </c>
      <c r="C198" s="20" t="s">
        <v>68</v>
      </c>
      <c r="D198" s="20" t="s">
        <v>74</v>
      </c>
      <c r="E198" s="164" t="str">
        <f>'МП пр.5'!B486</f>
        <v>7Р 0 00 00000 </v>
      </c>
      <c r="F198" s="164"/>
      <c r="G198" s="21">
        <f>G199</f>
        <v>2453.7000000000003</v>
      </c>
    </row>
    <row r="199" spans="1:7" s="206" customFormat="1" ht="27" customHeight="1">
      <c r="A199" s="207" t="str">
        <f>'МП пр.5'!A611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99" s="208" t="s">
        <v>309</v>
      </c>
      <c r="C199" s="208" t="s">
        <v>68</v>
      </c>
      <c r="D199" s="208" t="s">
        <v>74</v>
      </c>
      <c r="E199" s="214" t="str">
        <f>'МП пр.5'!B611</f>
        <v>7Р 0 03 00000</v>
      </c>
      <c r="F199" s="214"/>
      <c r="G199" s="212">
        <f>G200</f>
        <v>2453.7000000000003</v>
      </c>
    </row>
    <row r="200" spans="1:7" s="206" customFormat="1" ht="27" customHeight="1">
      <c r="A200" s="207" t="str">
        <f>'МП пр.5'!A612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200" s="208" t="s">
        <v>309</v>
      </c>
      <c r="C200" s="208" t="s">
        <v>68</v>
      </c>
      <c r="D200" s="208" t="s">
        <v>74</v>
      </c>
      <c r="E200" s="214" t="str">
        <f>'МП пр.5'!B612</f>
        <v>7Р 0 03 74020</v>
      </c>
      <c r="F200" s="214"/>
      <c r="G200" s="212">
        <f>G201+G206</f>
        <v>2453.7000000000003</v>
      </c>
    </row>
    <row r="201" spans="1:7" s="205" customFormat="1" ht="38.25">
      <c r="A201" s="207" t="s">
        <v>98</v>
      </c>
      <c r="B201" s="208" t="s">
        <v>309</v>
      </c>
      <c r="C201" s="208" t="s">
        <v>68</v>
      </c>
      <c r="D201" s="208" t="s">
        <v>74</v>
      </c>
      <c r="E201" s="214" t="s">
        <v>405</v>
      </c>
      <c r="F201" s="214" t="s">
        <v>99</v>
      </c>
      <c r="G201" s="212">
        <f>G202</f>
        <v>2407.1000000000004</v>
      </c>
    </row>
    <row r="202" spans="1:7" s="205" customFormat="1" ht="16.5" customHeight="1">
      <c r="A202" s="207" t="s">
        <v>90</v>
      </c>
      <c r="B202" s="208" t="s">
        <v>309</v>
      </c>
      <c r="C202" s="208" t="s">
        <v>68</v>
      </c>
      <c r="D202" s="208" t="s">
        <v>74</v>
      </c>
      <c r="E202" s="214" t="str">
        <f>'МП пр.5'!B620</f>
        <v>7Р 0 03 74020</v>
      </c>
      <c r="F202" s="214" t="s">
        <v>91</v>
      </c>
      <c r="G202" s="212">
        <f>G203+G205+G204</f>
        <v>2407.1000000000004</v>
      </c>
    </row>
    <row r="203" spans="1:7" s="205" customFormat="1" ht="18" customHeight="1">
      <c r="A203" s="207" t="s">
        <v>154</v>
      </c>
      <c r="B203" s="208" t="s">
        <v>309</v>
      </c>
      <c r="C203" s="208" t="s">
        <v>68</v>
      </c>
      <c r="D203" s="208" t="s">
        <v>74</v>
      </c>
      <c r="E203" s="214" t="str">
        <f>'МП пр.5'!B621</f>
        <v>7Р 0 03 74020</v>
      </c>
      <c r="F203" s="214" t="s">
        <v>92</v>
      </c>
      <c r="G203" s="212">
        <f>'МП пр.5'!G618</f>
        <v>1725.9</v>
      </c>
    </row>
    <row r="204" spans="1:7" s="205" customFormat="1" ht="30" customHeight="1">
      <c r="A204" s="207" t="s">
        <v>93</v>
      </c>
      <c r="B204" s="208" t="s">
        <v>309</v>
      </c>
      <c r="C204" s="208" t="s">
        <v>68</v>
      </c>
      <c r="D204" s="208" t="s">
        <v>74</v>
      </c>
      <c r="E204" s="214" t="str">
        <f>'МП пр.5'!B622</f>
        <v>7Р 0 03 74020</v>
      </c>
      <c r="F204" s="219">
        <v>122</v>
      </c>
      <c r="G204" s="212">
        <f>'МП пр.5'!G619</f>
        <v>160</v>
      </c>
    </row>
    <row r="205" spans="1:7" s="205" customFormat="1" ht="30" customHeight="1">
      <c r="A205" s="207" t="s">
        <v>156</v>
      </c>
      <c r="B205" s="208" t="s">
        <v>309</v>
      </c>
      <c r="C205" s="208" t="s">
        <v>68</v>
      </c>
      <c r="D205" s="208" t="s">
        <v>74</v>
      </c>
      <c r="E205" s="214" t="str">
        <f>'МП пр.5'!B623</f>
        <v>7Р 0 03 74020</v>
      </c>
      <c r="F205" s="214" t="s">
        <v>155</v>
      </c>
      <c r="G205" s="212">
        <f>'МП пр.5'!G622</f>
        <v>521.2</v>
      </c>
    </row>
    <row r="206" spans="1:7" s="205" customFormat="1" ht="18" customHeight="1">
      <c r="A206" s="207" t="s">
        <v>401</v>
      </c>
      <c r="B206" s="208" t="s">
        <v>309</v>
      </c>
      <c r="C206" s="208" t="s">
        <v>68</v>
      </c>
      <c r="D206" s="208" t="s">
        <v>74</v>
      </c>
      <c r="E206" s="214" t="str">
        <f>'МП пр.5'!B624</f>
        <v>7Р 0 03 74020</v>
      </c>
      <c r="F206" s="214" t="s">
        <v>100</v>
      </c>
      <c r="G206" s="212">
        <f>G207</f>
        <v>46.60000000000001</v>
      </c>
    </row>
    <row r="207" spans="1:7" s="205" customFormat="1" ht="30" customHeight="1">
      <c r="A207" s="207" t="s">
        <v>732</v>
      </c>
      <c r="B207" s="208" t="s">
        <v>309</v>
      </c>
      <c r="C207" s="208" t="s">
        <v>68</v>
      </c>
      <c r="D207" s="208" t="s">
        <v>74</v>
      </c>
      <c r="E207" s="214" t="str">
        <f>'МП пр.5'!B625</f>
        <v>7Р 0 03 74020</v>
      </c>
      <c r="F207" s="214" t="s">
        <v>96</v>
      </c>
      <c r="G207" s="212">
        <f>G208</f>
        <v>46.60000000000001</v>
      </c>
    </row>
    <row r="208" spans="1:7" s="205" customFormat="1" ht="12.75">
      <c r="A208" s="207" t="str">
        <f>'МП пр.5'!A625</f>
        <v>Прочая закупка товаров, работ и услуг</v>
      </c>
      <c r="B208" s="208" t="s">
        <v>309</v>
      </c>
      <c r="C208" s="208" t="s">
        <v>68</v>
      </c>
      <c r="D208" s="208" t="s">
        <v>74</v>
      </c>
      <c r="E208" s="214" t="str">
        <f>'МП пр.5'!B626</f>
        <v>7Р 0 03 74020</v>
      </c>
      <c r="F208" s="214" t="s">
        <v>97</v>
      </c>
      <c r="G208" s="212">
        <f>'МП пр.5'!G626</f>
        <v>46.60000000000001</v>
      </c>
    </row>
    <row r="209" spans="1:7" s="205" customFormat="1" ht="16.5" customHeight="1">
      <c r="A209" s="15" t="s">
        <v>61</v>
      </c>
      <c r="B209" s="33" t="s">
        <v>309</v>
      </c>
      <c r="C209" s="33" t="s">
        <v>70</v>
      </c>
      <c r="D209" s="33" t="s">
        <v>35</v>
      </c>
      <c r="E209" s="164"/>
      <c r="F209" s="164"/>
      <c r="G209" s="34">
        <f>G211+G216+G235</f>
        <v>7821.099999999999</v>
      </c>
    </row>
    <row r="210" spans="1:7" s="205" customFormat="1" ht="15.75" customHeight="1">
      <c r="A210" s="15" t="s">
        <v>57</v>
      </c>
      <c r="B210" s="33" t="s">
        <v>309</v>
      </c>
      <c r="C210" s="33" t="s">
        <v>70</v>
      </c>
      <c r="D210" s="33" t="s">
        <v>65</v>
      </c>
      <c r="E210" s="164"/>
      <c r="F210" s="164"/>
      <c r="G210" s="34">
        <f>G211</f>
        <v>4500</v>
      </c>
    </row>
    <row r="211" spans="1:7" s="205" customFormat="1" ht="13.5" customHeight="1">
      <c r="A211" s="16" t="s">
        <v>18</v>
      </c>
      <c r="B211" s="20" t="s">
        <v>309</v>
      </c>
      <c r="C211" s="20" t="s">
        <v>70</v>
      </c>
      <c r="D211" s="20" t="s">
        <v>65</v>
      </c>
      <c r="E211" s="164" t="s">
        <v>421</v>
      </c>
      <c r="F211" s="164"/>
      <c r="G211" s="21">
        <f>G212</f>
        <v>4500</v>
      </c>
    </row>
    <row r="212" spans="1:7" ht="16.5" customHeight="1">
      <c r="A212" s="16" t="s">
        <v>557</v>
      </c>
      <c r="B212" s="20" t="s">
        <v>309</v>
      </c>
      <c r="C212" s="20" t="s">
        <v>70</v>
      </c>
      <c r="D212" s="20" t="s">
        <v>65</v>
      </c>
      <c r="E212" s="164" t="s">
        <v>558</v>
      </c>
      <c r="F212" s="164"/>
      <c r="G212" s="21">
        <f>G213</f>
        <v>4500</v>
      </c>
    </row>
    <row r="213" spans="1:7" s="205" customFormat="1" ht="15.75" customHeight="1">
      <c r="A213" s="16" t="s">
        <v>113</v>
      </c>
      <c r="B213" s="20" t="s">
        <v>309</v>
      </c>
      <c r="C213" s="20" t="s">
        <v>70</v>
      </c>
      <c r="D213" s="20" t="s">
        <v>65</v>
      </c>
      <c r="E213" s="164" t="s">
        <v>558</v>
      </c>
      <c r="F213" s="164" t="s">
        <v>114</v>
      </c>
      <c r="G213" s="21">
        <f>G214</f>
        <v>4500</v>
      </c>
    </row>
    <row r="214" spans="1:7" s="205" customFormat="1" ht="15" customHeight="1">
      <c r="A214" s="16" t="s">
        <v>115</v>
      </c>
      <c r="B214" s="20" t="s">
        <v>309</v>
      </c>
      <c r="C214" s="20" t="s">
        <v>70</v>
      </c>
      <c r="D214" s="20" t="s">
        <v>65</v>
      </c>
      <c r="E214" s="164" t="s">
        <v>558</v>
      </c>
      <c r="F214" s="164" t="s">
        <v>116</v>
      </c>
      <c r="G214" s="21">
        <f>G215</f>
        <v>4500</v>
      </c>
    </row>
    <row r="215" spans="1:7" s="205" customFormat="1" ht="13.5" customHeight="1">
      <c r="A215" s="16" t="s">
        <v>117</v>
      </c>
      <c r="B215" s="20" t="s">
        <v>309</v>
      </c>
      <c r="C215" s="20" t="s">
        <v>70</v>
      </c>
      <c r="D215" s="20" t="s">
        <v>65</v>
      </c>
      <c r="E215" s="164" t="s">
        <v>558</v>
      </c>
      <c r="F215" s="164" t="s">
        <v>118</v>
      </c>
      <c r="G215" s="21">
        <v>4500</v>
      </c>
    </row>
    <row r="216" spans="1:7" s="205" customFormat="1" ht="18.75" customHeight="1">
      <c r="A216" s="23" t="s">
        <v>60</v>
      </c>
      <c r="B216" s="33" t="s">
        <v>309</v>
      </c>
      <c r="C216" s="39" t="s">
        <v>70</v>
      </c>
      <c r="D216" s="39" t="s">
        <v>69</v>
      </c>
      <c r="E216" s="183"/>
      <c r="F216" s="183"/>
      <c r="G216" s="17">
        <f>G217</f>
        <v>305.2</v>
      </c>
    </row>
    <row r="217" spans="1:7" s="205" customFormat="1" ht="15" customHeight="1">
      <c r="A217" s="16" t="s">
        <v>549</v>
      </c>
      <c r="B217" s="20" t="s">
        <v>309</v>
      </c>
      <c r="C217" s="20" t="s">
        <v>70</v>
      </c>
      <c r="D217" s="20" t="s">
        <v>69</v>
      </c>
      <c r="E217" s="183" t="s">
        <v>550</v>
      </c>
      <c r="F217" s="183"/>
      <c r="G217" s="18">
        <f>G218+G226</f>
        <v>305.2</v>
      </c>
    </row>
    <row r="218" spans="1:7" s="205" customFormat="1" ht="24.75" customHeight="1">
      <c r="A218" s="16" t="str">
        <f>'МП пр.5'!A46</f>
        <v>Муниципальная программа "Патриотическое воспитание  жителей Сусуманского городского округа  на 2018- 2020 годы"</v>
      </c>
      <c r="B218" s="20" t="s">
        <v>309</v>
      </c>
      <c r="C218" s="20" t="s">
        <v>70</v>
      </c>
      <c r="D218" s="20" t="s">
        <v>69</v>
      </c>
      <c r="E218" s="183" t="str">
        <f>'МП пр.5'!B46</f>
        <v>7В 0 00 00000 </v>
      </c>
      <c r="F218" s="165"/>
      <c r="G218" s="21">
        <f>G219</f>
        <v>117.19999999999999</v>
      </c>
    </row>
    <row r="219" spans="1:7" s="205" customFormat="1" ht="26.25" customHeight="1">
      <c r="A219" s="16" t="str">
        <f>'МП пр.5'!A59</f>
        <v>Основное мероприятие "Реализация мероприятий по оказанию адресной помощи ветеранам Великой Отечественной войны 1941- 1945 годов"</v>
      </c>
      <c r="B219" s="20" t="s">
        <v>309</v>
      </c>
      <c r="C219" s="20" t="s">
        <v>70</v>
      </c>
      <c r="D219" s="20" t="s">
        <v>69</v>
      </c>
      <c r="E219" s="183" t="str">
        <f>'МП пр.5'!B59</f>
        <v>7В 0 02 00000</v>
      </c>
      <c r="F219" s="165"/>
      <c r="G219" s="21">
        <f>G220+G223</f>
        <v>117.19999999999999</v>
      </c>
    </row>
    <row r="220" spans="1:7" s="205" customFormat="1" ht="15" customHeight="1">
      <c r="A220" s="28" t="str">
        <f>'МП пр.5'!A60</f>
        <v>Оказание материальной помощи, единовременной выплаты</v>
      </c>
      <c r="B220" s="20" t="s">
        <v>309</v>
      </c>
      <c r="C220" s="20" t="s">
        <v>70</v>
      </c>
      <c r="D220" s="20" t="s">
        <v>69</v>
      </c>
      <c r="E220" s="183" t="str">
        <f>'МП пр.5'!B60</f>
        <v>7В 0 02 91200</v>
      </c>
      <c r="F220" s="165"/>
      <c r="G220" s="21" t="str">
        <f>G221</f>
        <v>27,6</v>
      </c>
    </row>
    <row r="221" spans="1:7" s="205" customFormat="1" ht="15" customHeight="1">
      <c r="A221" s="16" t="s">
        <v>113</v>
      </c>
      <c r="B221" s="20" t="s">
        <v>309</v>
      </c>
      <c r="C221" s="20" t="s">
        <v>70</v>
      </c>
      <c r="D221" s="20" t="s">
        <v>69</v>
      </c>
      <c r="E221" s="183" t="str">
        <f>'МП пр.5'!B63</f>
        <v>7В 0 02 91200</v>
      </c>
      <c r="F221" s="165" t="str">
        <f>'МП пр.5'!E63</f>
        <v>300</v>
      </c>
      <c r="G221" s="21" t="str">
        <f>G222</f>
        <v>27,6</v>
      </c>
    </row>
    <row r="222" spans="1:7" s="205" customFormat="1" ht="15" customHeight="1">
      <c r="A222" s="16" t="s">
        <v>119</v>
      </c>
      <c r="B222" s="20" t="s">
        <v>309</v>
      </c>
      <c r="C222" s="20" t="s">
        <v>70</v>
      </c>
      <c r="D222" s="20" t="s">
        <v>69</v>
      </c>
      <c r="E222" s="183" t="str">
        <f>'МП пр.5'!B64</f>
        <v>7В 0 02 91200</v>
      </c>
      <c r="F222" s="165" t="str">
        <f>'МП пр.5'!E64</f>
        <v>360</v>
      </c>
      <c r="G222" s="21" t="str">
        <f>'МП пр.5'!G64</f>
        <v>27,6</v>
      </c>
    </row>
    <row r="223" spans="1:7" s="205" customFormat="1" ht="15" customHeight="1">
      <c r="A223" s="16" t="str">
        <f>'МП пр.5'!A66</f>
        <v>Предоставление льготы по оплате жилищно- коммунальных услуг</v>
      </c>
      <c r="B223" s="20" t="s">
        <v>309</v>
      </c>
      <c r="C223" s="20" t="s">
        <v>70</v>
      </c>
      <c r="D223" s="20" t="s">
        <v>69</v>
      </c>
      <c r="E223" s="183" t="str">
        <f>'МП пр.5'!B66</f>
        <v>7В 0 02 91410</v>
      </c>
      <c r="F223" s="183"/>
      <c r="G223" s="18" t="str">
        <f>G224</f>
        <v>89,6</v>
      </c>
    </row>
    <row r="224" spans="1:7" s="205" customFormat="1" ht="15" customHeight="1">
      <c r="A224" s="16" t="str">
        <f>'МП пр.5'!A69</f>
        <v>Социальное обеспечение и иные выплаты населению</v>
      </c>
      <c r="B224" s="20" t="s">
        <v>309</v>
      </c>
      <c r="C224" s="20" t="s">
        <v>70</v>
      </c>
      <c r="D224" s="20" t="s">
        <v>69</v>
      </c>
      <c r="E224" s="20" t="s">
        <v>715</v>
      </c>
      <c r="F224" s="330">
        <v>300</v>
      </c>
      <c r="G224" s="18" t="str">
        <f>G225</f>
        <v>89,6</v>
      </c>
    </row>
    <row r="225" spans="1:7" s="205" customFormat="1" ht="15" customHeight="1">
      <c r="A225" s="16" t="s">
        <v>119</v>
      </c>
      <c r="B225" s="20" t="s">
        <v>309</v>
      </c>
      <c r="C225" s="20" t="s">
        <v>70</v>
      </c>
      <c r="D225" s="20" t="s">
        <v>69</v>
      </c>
      <c r="E225" s="20" t="s">
        <v>715</v>
      </c>
      <c r="F225" s="165" t="str">
        <f>'МП пр.5'!E70</f>
        <v>360</v>
      </c>
      <c r="G225" s="18" t="str">
        <f>'МП пр.5'!G70</f>
        <v>89,6</v>
      </c>
    </row>
    <row r="226" spans="1:7" s="205" customFormat="1" ht="24" customHeight="1">
      <c r="A226" s="28" t="str">
        <f>'МП пр.5'!A655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26" s="20" t="s">
        <v>309</v>
      </c>
      <c r="C226" s="20" t="s">
        <v>70</v>
      </c>
      <c r="D226" s="20" t="s">
        <v>69</v>
      </c>
      <c r="E226" s="183" t="str">
        <f>'МП пр.5'!B655</f>
        <v>7Т 0 00 00000 </v>
      </c>
      <c r="F226" s="165"/>
      <c r="G226" s="21">
        <f>G227+G232</f>
        <v>188</v>
      </c>
    </row>
    <row r="227" spans="1:7" ht="15" customHeight="1">
      <c r="A227" s="28" t="str">
        <f>'МП пр.5'!A685</f>
        <v>Основное мероприятие "Борьба с преступностью"</v>
      </c>
      <c r="B227" s="20" t="s">
        <v>309</v>
      </c>
      <c r="C227" s="20" t="s">
        <v>70</v>
      </c>
      <c r="D227" s="20" t="s">
        <v>69</v>
      </c>
      <c r="E227" s="183" t="str">
        <f>'МП пр.5'!B685</f>
        <v>7Т 0 06 00000</v>
      </c>
      <c r="F227" s="165"/>
      <c r="G227" s="21">
        <f>G228</f>
        <v>6</v>
      </c>
    </row>
    <row r="228" spans="1:7" ht="30" customHeight="1">
      <c r="A228" s="46" t="str">
        <f>'МП пр.5'!A686</f>
        <v>Профилактика повторных преступлений лицами, освободившимися из мест лишения свободы</v>
      </c>
      <c r="B228" s="20" t="s">
        <v>309</v>
      </c>
      <c r="C228" s="20" t="s">
        <v>70</v>
      </c>
      <c r="D228" s="20" t="s">
        <v>69</v>
      </c>
      <c r="E228" s="183" t="str">
        <f>'МП пр.5'!B686</f>
        <v>7Т 0 06 95210 </v>
      </c>
      <c r="F228" s="165"/>
      <c r="G228" s="21">
        <f>G229</f>
        <v>6</v>
      </c>
    </row>
    <row r="229" spans="1:7" s="205" customFormat="1" ht="13.5" customHeight="1">
      <c r="A229" s="16" t="s">
        <v>113</v>
      </c>
      <c r="B229" s="20" t="s">
        <v>309</v>
      </c>
      <c r="C229" s="20" t="s">
        <v>70</v>
      </c>
      <c r="D229" s="20" t="s">
        <v>69</v>
      </c>
      <c r="E229" s="183" t="s">
        <v>525</v>
      </c>
      <c r="F229" s="164" t="s">
        <v>114</v>
      </c>
      <c r="G229" s="21">
        <f>G230</f>
        <v>6</v>
      </c>
    </row>
    <row r="230" spans="1:7" s="205" customFormat="1" ht="17.25" customHeight="1">
      <c r="A230" s="16" t="s">
        <v>119</v>
      </c>
      <c r="B230" s="20" t="s">
        <v>309</v>
      </c>
      <c r="C230" s="20" t="s">
        <v>70</v>
      </c>
      <c r="D230" s="20" t="s">
        <v>69</v>
      </c>
      <c r="E230" s="183" t="s">
        <v>525</v>
      </c>
      <c r="F230" s="164" t="s">
        <v>120</v>
      </c>
      <c r="G230" s="21">
        <f>'МП пр.5'!G691</f>
        <v>6</v>
      </c>
    </row>
    <row r="231" spans="1:7" s="205" customFormat="1" ht="22.5" customHeight="1">
      <c r="A231" s="12" t="str">
        <f>'МП пр.5'!A700</f>
        <v>Основное мероприятие:"Реализация мероприятий по оказанию адресной помощи гражданам, попавшим в сложную жизненную ситуацию"</v>
      </c>
      <c r="B231" s="20" t="s">
        <v>309</v>
      </c>
      <c r="C231" s="20" t="s">
        <v>70</v>
      </c>
      <c r="D231" s="20" t="s">
        <v>69</v>
      </c>
      <c r="E231" s="183" t="str">
        <f>'МП пр.5'!B700</f>
        <v>7Т 0 08 00000 </v>
      </c>
      <c r="F231" s="164"/>
      <c r="G231" s="21">
        <f>G232</f>
        <v>182</v>
      </c>
    </row>
    <row r="232" spans="1:7" s="205" customFormat="1" ht="30.75" customHeight="1">
      <c r="A232" s="239" t="str">
        <f>'МП пр.5'!A701</f>
        <v>Оказание материальной помощи гражданам, попавшим в сложную жизненную ситуацию, гражданам из малоимущих, неполных семей</v>
      </c>
      <c r="B232" s="20" t="s">
        <v>309</v>
      </c>
      <c r="C232" s="20" t="s">
        <v>70</v>
      </c>
      <c r="D232" s="20" t="s">
        <v>69</v>
      </c>
      <c r="E232" s="183" t="str">
        <f>'МП пр.5'!B701</f>
        <v>7Т 0 08 95220</v>
      </c>
      <c r="F232" s="164"/>
      <c r="G232" s="21">
        <f>G233</f>
        <v>182</v>
      </c>
    </row>
    <row r="233" spans="1:7" s="205" customFormat="1" ht="17.25" customHeight="1">
      <c r="A233" s="16" t="s">
        <v>113</v>
      </c>
      <c r="B233" s="20" t="s">
        <v>309</v>
      </c>
      <c r="C233" s="20" t="s">
        <v>70</v>
      </c>
      <c r="D233" s="20" t="s">
        <v>69</v>
      </c>
      <c r="E233" s="183" t="str">
        <f>'МП пр.5'!B702</f>
        <v>7Т 0 08 95220</v>
      </c>
      <c r="F233" s="164" t="s">
        <v>114</v>
      </c>
      <c r="G233" s="21">
        <f>G234</f>
        <v>182</v>
      </c>
    </row>
    <row r="234" spans="1:7" s="205" customFormat="1" ht="17.25" customHeight="1">
      <c r="A234" s="16" t="s">
        <v>119</v>
      </c>
      <c r="B234" s="20" t="s">
        <v>309</v>
      </c>
      <c r="C234" s="20" t="s">
        <v>70</v>
      </c>
      <c r="D234" s="20" t="s">
        <v>69</v>
      </c>
      <c r="E234" s="183" t="str">
        <f>'МП пр.5'!B703</f>
        <v>7Т 0 08 95220</v>
      </c>
      <c r="F234" s="164" t="s">
        <v>120</v>
      </c>
      <c r="G234" s="21">
        <f>'МП пр.5'!G705</f>
        <v>182</v>
      </c>
    </row>
    <row r="235" spans="1:7" s="205" customFormat="1" ht="13.5" customHeight="1">
      <c r="A235" s="15" t="s">
        <v>148</v>
      </c>
      <c r="B235" s="33" t="s">
        <v>309</v>
      </c>
      <c r="C235" s="33" t="s">
        <v>70</v>
      </c>
      <c r="D235" s="33" t="s">
        <v>75</v>
      </c>
      <c r="E235" s="168"/>
      <c r="F235" s="168"/>
      <c r="G235" s="17">
        <f>G236+G257</f>
        <v>3015.8999999999996</v>
      </c>
    </row>
    <row r="236" spans="1:7" s="205" customFormat="1" ht="15.75" customHeight="1">
      <c r="A236" s="16" t="s">
        <v>549</v>
      </c>
      <c r="B236" s="20" t="s">
        <v>309</v>
      </c>
      <c r="C236" s="20" t="s">
        <v>70</v>
      </c>
      <c r="D236" s="20" t="s">
        <v>75</v>
      </c>
      <c r="E236" s="183" t="s">
        <v>550</v>
      </c>
      <c r="F236" s="168"/>
      <c r="G236" s="18">
        <f>G237+G251</f>
        <v>2355.1</v>
      </c>
    </row>
    <row r="237" spans="1:7" s="205" customFormat="1" ht="28.5" customHeight="1">
      <c r="A237" s="28" t="str">
        <f>'МП пр.5'!A486</f>
        <v>Муниципальная  программа  "Развитие образования в Сусуманском городском округе  на 2018- 2020 годы"</v>
      </c>
      <c r="B237" s="20" t="s">
        <v>309</v>
      </c>
      <c r="C237" s="20" t="s">
        <v>70</v>
      </c>
      <c r="D237" s="20" t="s">
        <v>75</v>
      </c>
      <c r="E237" s="164" t="str">
        <f>'МП пр.5'!B486</f>
        <v>7Р 0 00 00000 </v>
      </c>
      <c r="F237" s="164"/>
      <c r="G237" s="21">
        <f>G238</f>
        <v>2325.1</v>
      </c>
    </row>
    <row r="238" spans="1:7" s="206" customFormat="1" ht="24" customHeight="1">
      <c r="A238" s="207" t="str">
        <f>'МП пр.5'!A627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38" s="208" t="s">
        <v>309</v>
      </c>
      <c r="C238" s="208" t="s">
        <v>70</v>
      </c>
      <c r="D238" s="208" t="s">
        <v>75</v>
      </c>
      <c r="E238" s="214" t="str">
        <f>'МП пр.5'!B627</f>
        <v>7Р 0 04 00000</v>
      </c>
      <c r="F238" s="214"/>
      <c r="G238" s="212">
        <f>G239</f>
        <v>2325.1</v>
      </c>
    </row>
    <row r="239" spans="1:7" s="206" customFormat="1" ht="24" customHeight="1">
      <c r="A239" s="207" t="str">
        <f>'МП пр.5'!A628</f>
        <v>Осуществление государственных полномочий по организации и осуществлению деятельности по опеке и попечительству </v>
      </c>
      <c r="B239" s="208" t="s">
        <v>309</v>
      </c>
      <c r="C239" s="208" t="s">
        <v>70</v>
      </c>
      <c r="D239" s="208" t="s">
        <v>75</v>
      </c>
      <c r="E239" s="214" t="str">
        <f>'МП пр.5'!B628</f>
        <v>7Р 0 04 74090</v>
      </c>
      <c r="F239" s="214"/>
      <c r="G239" s="212">
        <f>G240+G245+G248</f>
        <v>2325.1</v>
      </c>
    </row>
    <row r="240" spans="1:7" s="205" customFormat="1" ht="41.25" customHeight="1">
      <c r="A240" s="207" t="s">
        <v>98</v>
      </c>
      <c r="B240" s="208" t="s">
        <v>309</v>
      </c>
      <c r="C240" s="208" t="s">
        <v>70</v>
      </c>
      <c r="D240" s="208" t="s">
        <v>75</v>
      </c>
      <c r="E240" s="214" t="s">
        <v>483</v>
      </c>
      <c r="F240" s="214" t="s">
        <v>99</v>
      </c>
      <c r="G240" s="212">
        <f>G241</f>
        <v>2089.5</v>
      </c>
    </row>
    <row r="241" spans="1:7" s="205" customFormat="1" ht="12.75" customHeight="1">
      <c r="A241" s="207" t="s">
        <v>90</v>
      </c>
      <c r="B241" s="208" t="s">
        <v>309</v>
      </c>
      <c r="C241" s="208" t="s">
        <v>70</v>
      </c>
      <c r="D241" s="208" t="s">
        <v>75</v>
      </c>
      <c r="E241" s="214" t="s">
        <v>483</v>
      </c>
      <c r="F241" s="214" t="s">
        <v>91</v>
      </c>
      <c r="G241" s="212">
        <f>G242+G244+G243</f>
        <v>2089.5</v>
      </c>
    </row>
    <row r="242" spans="1:7" s="205" customFormat="1" ht="17.25" customHeight="1">
      <c r="A242" s="207" t="s">
        <v>154</v>
      </c>
      <c r="B242" s="208" t="s">
        <v>309</v>
      </c>
      <c r="C242" s="208" t="s">
        <v>70</v>
      </c>
      <c r="D242" s="208" t="s">
        <v>75</v>
      </c>
      <c r="E242" s="214" t="s">
        <v>483</v>
      </c>
      <c r="F242" s="214" t="s">
        <v>92</v>
      </c>
      <c r="G242" s="212">
        <f>'МП пр.5'!G634</f>
        <v>1531.8</v>
      </c>
    </row>
    <row r="243" spans="1:7" s="205" customFormat="1" ht="26.25" customHeight="1">
      <c r="A243" s="207" t="s">
        <v>93</v>
      </c>
      <c r="B243" s="208" t="s">
        <v>309</v>
      </c>
      <c r="C243" s="208" t="s">
        <v>70</v>
      </c>
      <c r="D243" s="208" t="s">
        <v>75</v>
      </c>
      <c r="E243" s="214" t="s">
        <v>483</v>
      </c>
      <c r="F243" s="214" t="s">
        <v>92</v>
      </c>
      <c r="G243" s="212">
        <f>'МП пр.5'!G635</f>
        <v>95</v>
      </c>
    </row>
    <row r="244" spans="1:7" s="205" customFormat="1" ht="29.25" customHeight="1">
      <c r="A244" s="207" t="s">
        <v>156</v>
      </c>
      <c r="B244" s="208" t="s">
        <v>309</v>
      </c>
      <c r="C244" s="208" t="s">
        <v>70</v>
      </c>
      <c r="D244" s="208" t="s">
        <v>75</v>
      </c>
      <c r="E244" s="214" t="s">
        <v>483</v>
      </c>
      <c r="F244" s="214" t="s">
        <v>155</v>
      </c>
      <c r="G244" s="212">
        <f>'МП пр.5'!G638</f>
        <v>462.7</v>
      </c>
    </row>
    <row r="245" spans="1:7" s="205" customFormat="1" ht="14.25" customHeight="1">
      <c r="A245" s="207" t="s">
        <v>401</v>
      </c>
      <c r="B245" s="208" t="s">
        <v>309</v>
      </c>
      <c r="C245" s="208" t="s">
        <v>70</v>
      </c>
      <c r="D245" s="208" t="s">
        <v>75</v>
      </c>
      <c r="E245" s="214" t="s">
        <v>483</v>
      </c>
      <c r="F245" s="214" t="s">
        <v>100</v>
      </c>
      <c r="G245" s="212">
        <f>G246</f>
        <v>191.60000000000002</v>
      </c>
    </row>
    <row r="246" spans="1:7" s="205" customFormat="1" ht="24" customHeight="1">
      <c r="A246" s="207" t="s">
        <v>732</v>
      </c>
      <c r="B246" s="208" t="s">
        <v>309</v>
      </c>
      <c r="C246" s="208" t="s">
        <v>70</v>
      </c>
      <c r="D246" s="208" t="s">
        <v>75</v>
      </c>
      <c r="E246" s="214" t="s">
        <v>483</v>
      </c>
      <c r="F246" s="214" t="s">
        <v>96</v>
      </c>
      <c r="G246" s="212">
        <f>G247</f>
        <v>191.60000000000002</v>
      </c>
    </row>
    <row r="247" spans="1:7" ht="12.75">
      <c r="A247" s="207" t="s">
        <v>674</v>
      </c>
      <c r="B247" s="208" t="s">
        <v>309</v>
      </c>
      <c r="C247" s="208" t="s">
        <v>70</v>
      </c>
      <c r="D247" s="208" t="s">
        <v>75</v>
      </c>
      <c r="E247" s="214" t="s">
        <v>483</v>
      </c>
      <c r="F247" s="214" t="s">
        <v>97</v>
      </c>
      <c r="G247" s="212">
        <f>'МП пр.5'!G642</f>
        <v>191.60000000000002</v>
      </c>
    </row>
    <row r="248" spans="1:7" ht="12.75">
      <c r="A248" s="207" t="str">
        <f>'МП пр.5'!A643</f>
        <v>Социальное обеспечение и иные выплаты населению</v>
      </c>
      <c r="B248" s="208" t="s">
        <v>309</v>
      </c>
      <c r="C248" s="208" t="s">
        <v>70</v>
      </c>
      <c r="D248" s="208" t="s">
        <v>75</v>
      </c>
      <c r="E248" s="214" t="str">
        <f>'МП пр.5'!B643</f>
        <v>7Р 0 04 74090</v>
      </c>
      <c r="F248" s="208" t="s">
        <v>114</v>
      </c>
      <c r="G248" s="212">
        <f>G249</f>
        <v>44</v>
      </c>
    </row>
    <row r="249" spans="1:7" ht="12.75">
      <c r="A249" s="207" t="str">
        <f>'МП пр.5'!A644</f>
        <v>Социальные выплаты гражданам, кроме публичных нормативных социальных выплат</v>
      </c>
      <c r="B249" s="208" t="s">
        <v>309</v>
      </c>
      <c r="C249" s="208" t="s">
        <v>70</v>
      </c>
      <c r="D249" s="208" t="s">
        <v>75</v>
      </c>
      <c r="E249" s="214" t="str">
        <f>'МП пр.5'!B644</f>
        <v>7Р 0 04 74090</v>
      </c>
      <c r="F249" s="208" t="s">
        <v>132</v>
      </c>
      <c r="G249" s="212">
        <f>G250</f>
        <v>44</v>
      </c>
    </row>
    <row r="250" spans="1:7" ht="25.5">
      <c r="A250" s="207" t="str">
        <f>'МП пр.5'!A645</f>
        <v>Пособия, компенсации и иные социальные выплаты гражданам, кроме публичных нормативных обязательств</v>
      </c>
      <c r="B250" s="208" t="s">
        <v>309</v>
      </c>
      <c r="C250" s="208" t="s">
        <v>70</v>
      </c>
      <c r="D250" s="208" t="s">
        <v>75</v>
      </c>
      <c r="E250" s="214" t="str">
        <f>'МП пр.5'!B645</f>
        <v>7Р 0 04 74090</v>
      </c>
      <c r="F250" s="208" t="s">
        <v>135</v>
      </c>
      <c r="G250" s="212">
        <f>'МП пр.5'!G646</f>
        <v>44</v>
      </c>
    </row>
    <row r="251" spans="1:7" ht="38.25">
      <c r="A251" s="16" t="str">
        <f>'МП пр.5'!A947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51" s="19" t="s">
        <v>309</v>
      </c>
      <c r="C251" s="20" t="s">
        <v>70</v>
      </c>
      <c r="D251" s="20" t="s">
        <v>75</v>
      </c>
      <c r="E251" s="164" t="str">
        <f>'МП пр.5'!B947</f>
        <v>7L 0 00 00000</v>
      </c>
      <c r="F251" s="164"/>
      <c r="G251" s="21">
        <f>G252</f>
        <v>30</v>
      </c>
    </row>
    <row r="252" spans="1:7" ht="25.5">
      <c r="A252" s="28" t="str">
        <f>'МП пр.5'!A948</f>
        <v>Основное мероприятие "Оказание финансовой поддержки деятельности социально ориентированных некоммерческих организаций"</v>
      </c>
      <c r="B252" s="19" t="s">
        <v>309</v>
      </c>
      <c r="C252" s="20" t="s">
        <v>70</v>
      </c>
      <c r="D252" s="20" t="s">
        <v>75</v>
      </c>
      <c r="E252" s="164" t="str">
        <f>'МП пр.5'!B948</f>
        <v>7L 0 01 00000</v>
      </c>
      <c r="F252" s="164"/>
      <c r="G252" s="21">
        <f>G253</f>
        <v>30</v>
      </c>
    </row>
    <row r="253" spans="1:7" ht="12.75">
      <c r="A253" s="16" t="str">
        <f>'МП пр.5'!A949</f>
        <v>Поддержка деятельности социально ориентированных некоммерческих организаций</v>
      </c>
      <c r="B253" s="19" t="s">
        <v>309</v>
      </c>
      <c r="C253" s="20" t="s">
        <v>70</v>
      </c>
      <c r="D253" s="20" t="s">
        <v>75</v>
      </c>
      <c r="E253" s="164" t="str">
        <f>'МП пр.5'!B949</f>
        <v>7L 0 01 91700</v>
      </c>
      <c r="F253" s="164"/>
      <c r="G253" s="21">
        <f>G254</f>
        <v>30</v>
      </c>
    </row>
    <row r="254" spans="1:7" ht="25.5">
      <c r="A254" s="16" t="s">
        <v>101</v>
      </c>
      <c r="B254" s="19" t="s">
        <v>309</v>
      </c>
      <c r="C254" s="20" t="s">
        <v>70</v>
      </c>
      <c r="D254" s="20" t="s">
        <v>75</v>
      </c>
      <c r="E254" s="164" t="s">
        <v>523</v>
      </c>
      <c r="F254" s="164" t="s">
        <v>102</v>
      </c>
      <c r="G254" s="21">
        <f>G255</f>
        <v>30</v>
      </c>
    </row>
    <row r="255" spans="1:7" ht="22.5" customHeight="1">
      <c r="A255" s="16" t="s">
        <v>333</v>
      </c>
      <c r="B255" s="19" t="s">
        <v>309</v>
      </c>
      <c r="C255" s="20" t="s">
        <v>70</v>
      </c>
      <c r="D255" s="20" t="s">
        <v>75</v>
      </c>
      <c r="E255" s="164" t="s">
        <v>523</v>
      </c>
      <c r="F255" s="164" t="s">
        <v>334</v>
      </c>
      <c r="G255" s="21">
        <f>G256</f>
        <v>30</v>
      </c>
    </row>
    <row r="256" spans="1:7" ht="25.5">
      <c r="A256" s="16" t="s">
        <v>418</v>
      </c>
      <c r="B256" s="19" t="s">
        <v>309</v>
      </c>
      <c r="C256" s="20" t="s">
        <v>70</v>
      </c>
      <c r="D256" s="20" t="s">
        <v>75</v>
      </c>
      <c r="E256" s="164" t="s">
        <v>523</v>
      </c>
      <c r="F256" s="164" t="s">
        <v>417</v>
      </c>
      <c r="G256" s="21">
        <f>'МП пр.5'!G955</f>
        <v>30</v>
      </c>
    </row>
    <row r="257" spans="1:7" s="206" customFormat="1" ht="38.25">
      <c r="A257" s="238" t="s">
        <v>652</v>
      </c>
      <c r="B257" s="208" t="s">
        <v>309</v>
      </c>
      <c r="C257" s="208" t="s">
        <v>70</v>
      </c>
      <c r="D257" s="208" t="s">
        <v>75</v>
      </c>
      <c r="E257" s="214" t="s">
        <v>534</v>
      </c>
      <c r="F257" s="214"/>
      <c r="G257" s="149">
        <f>G258</f>
        <v>660.8</v>
      </c>
    </row>
    <row r="258" spans="1:7" s="206" customFormat="1" ht="25.5">
      <c r="A258" s="207" t="s">
        <v>559</v>
      </c>
      <c r="B258" s="208" t="s">
        <v>309</v>
      </c>
      <c r="C258" s="208" t="s">
        <v>70</v>
      </c>
      <c r="D258" s="208" t="s">
        <v>75</v>
      </c>
      <c r="E258" s="214" t="s">
        <v>657</v>
      </c>
      <c r="F258" s="214"/>
      <c r="G258" s="149">
        <f>G259</f>
        <v>660.8</v>
      </c>
    </row>
    <row r="259" spans="1:7" s="206" customFormat="1" ht="25.5">
      <c r="A259" s="207" t="s">
        <v>673</v>
      </c>
      <c r="B259" s="208" t="s">
        <v>309</v>
      </c>
      <c r="C259" s="208" t="s">
        <v>70</v>
      </c>
      <c r="D259" s="208" t="s">
        <v>75</v>
      </c>
      <c r="E259" s="214" t="s">
        <v>658</v>
      </c>
      <c r="F259" s="214"/>
      <c r="G259" s="149">
        <f>G260+G264</f>
        <v>660.8</v>
      </c>
    </row>
    <row r="260" spans="1:7" ht="13.5" customHeight="1">
      <c r="A260" s="207" t="s">
        <v>98</v>
      </c>
      <c r="B260" s="208" t="s">
        <v>309</v>
      </c>
      <c r="C260" s="208" t="s">
        <v>70</v>
      </c>
      <c r="D260" s="208" t="s">
        <v>75</v>
      </c>
      <c r="E260" s="214" t="s">
        <v>658</v>
      </c>
      <c r="F260" s="214" t="s">
        <v>99</v>
      </c>
      <c r="G260" s="212">
        <f>G261</f>
        <v>485.4</v>
      </c>
    </row>
    <row r="261" spans="1:7" ht="18" customHeight="1">
      <c r="A261" s="207" t="s">
        <v>90</v>
      </c>
      <c r="B261" s="208" t="s">
        <v>309</v>
      </c>
      <c r="C261" s="208" t="s">
        <v>70</v>
      </c>
      <c r="D261" s="208" t="s">
        <v>75</v>
      </c>
      <c r="E261" s="214" t="s">
        <v>658</v>
      </c>
      <c r="F261" s="214" t="s">
        <v>91</v>
      </c>
      <c r="G261" s="212">
        <f>G262+G263</f>
        <v>485.4</v>
      </c>
    </row>
    <row r="262" spans="1:7" ht="12.75">
      <c r="A262" s="207" t="s">
        <v>154</v>
      </c>
      <c r="B262" s="208" t="s">
        <v>309</v>
      </c>
      <c r="C262" s="208" t="s">
        <v>70</v>
      </c>
      <c r="D262" s="208" t="s">
        <v>75</v>
      </c>
      <c r="E262" s="214" t="s">
        <v>658</v>
      </c>
      <c r="F262" s="214" t="s">
        <v>92</v>
      </c>
      <c r="G262" s="212">
        <f>413.1-40.3</f>
        <v>372.8</v>
      </c>
    </row>
    <row r="263" spans="1:7" ht="25.5">
      <c r="A263" s="207" t="s">
        <v>156</v>
      </c>
      <c r="B263" s="208" t="s">
        <v>309</v>
      </c>
      <c r="C263" s="208" t="s">
        <v>70</v>
      </c>
      <c r="D263" s="208" t="s">
        <v>75</v>
      </c>
      <c r="E263" s="214" t="s">
        <v>658</v>
      </c>
      <c r="F263" s="214" t="s">
        <v>155</v>
      </c>
      <c r="G263" s="212">
        <f>124.8-12.2</f>
        <v>112.6</v>
      </c>
    </row>
    <row r="264" spans="1:7" ht="25.5">
      <c r="A264" s="207" t="s">
        <v>401</v>
      </c>
      <c r="B264" s="208" t="s">
        <v>309</v>
      </c>
      <c r="C264" s="208" t="s">
        <v>70</v>
      </c>
      <c r="D264" s="208" t="s">
        <v>75</v>
      </c>
      <c r="E264" s="214" t="s">
        <v>658</v>
      </c>
      <c r="F264" s="214" t="s">
        <v>100</v>
      </c>
      <c r="G264" s="212">
        <f>G265</f>
        <v>175.4</v>
      </c>
    </row>
    <row r="265" spans="1:7" ht="28.5" customHeight="1">
      <c r="A265" s="207" t="s">
        <v>732</v>
      </c>
      <c r="B265" s="208" t="s">
        <v>309</v>
      </c>
      <c r="C265" s="208" t="s">
        <v>70</v>
      </c>
      <c r="D265" s="208" t="s">
        <v>75</v>
      </c>
      <c r="E265" s="214" t="s">
        <v>658</v>
      </c>
      <c r="F265" s="214" t="s">
        <v>96</v>
      </c>
      <c r="G265" s="212">
        <f>G266</f>
        <v>175.4</v>
      </c>
    </row>
    <row r="266" spans="1:7" ht="12.75">
      <c r="A266" s="207" t="s">
        <v>674</v>
      </c>
      <c r="B266" s="208" t="s">
        <v>309</v>
      </c>
      <c r="C266" s="208" t="s">
        <v>70</v>
      </c>
      <c r="D266" s="208" t="s">
        <v>75</v>
      </c>
      <c r="E266" s="214" t="s">
        <v>658</v>
      </c>
      <c r="F266" s="214" t="s">
        <v>97</v>
      </c>
      <c r="G266" s="212">
        <f>122.9+52.5</f>
        <v>175.4</v>
      </c>
    </row>
    <row r="267" spans="1:7" ht="12.75">
      <c r="A267" s="15" t="s">
        <v>150</v>
      </c>
      <c r="B267" s="39" t="s">
        <v>310</v>
      </c>
      <c r="C267" s="33"/>
      <c r="D267" s="33"/>
      <c r="E267" s="168"/>
      <c r="F267" s="168"/>
      <c r="G267" s="34">
        <f>G268+G300</f>
        <v>18390.899999999998</v>
      </c>
    </row>
    <row r="268" spans="1:7" ht="14.25" customHeight="1">
      <c r="A268" s="15" t="s">
        <v>2</v>
      </c>
      <c r="B268" s="39" t="s">
        <v>310</v>
      </c>
      <c r="C268" s="33" t="s">
        <v>65</v>
      </c>
      <c r="D268" s="33" t="s">
        <v>35</v>
      </c>
      <c r="E268" s="168"/>
      <c r="F268" s="168"/>
      <c r="G268" s="34">
        <f>G269+G295</f>
        <v>18343.199999999997</v>
      </c>
    </row>
    <row r="269" spans="1:7" ht="25.5">
      <c r="A269" s="15" t="s">
        <v>78</v>
      </c>
      <c r="B269" s="39" t="s">
        <v>310</v>
      </c>
      <c r="C269" s="33" t="s">
        <v>65</v>
      </c>
      <c r="D269" s="33" t="s">
        <v>75</v>
      </c>
      <c r="E269" s="168"/>
      <c r="F269" s="168"/>
      <c r="G269" s="34">
        <f>G270</f>
        <v>17343.199999999997</v>
      </c>
    </row>
    <row r="270" spans="1:7" ht="25.5">
      <c r="A270" s="16" t="s">
        <v>316</v>
      </c>
      <c r="B270" s="19" t="s">
        <v>310</v>
      </c>
      <c r="C270" s="20" t="s">
        <v>65</v>
      </c>
      <c r="D270" s="20" t="s">
        <v>75</v>
      </c>
      <c r="E270" s="164" t="s">
        <v>202</v>
      </c>
      <c r="F270" s="164"/>
      <c r="G270" s="21">
        <f>G271</f>
        <v>17343.199999999997</v>
      </c>
    </row>
    <row r="271" spans="1:7" ht="12.75">
      <c r="A271" s="16" t="s">
        <v>49</v>
      </c>
      <c r="B271" s="19" t="s">
        <v>310</v>
      </c>
      <c r="C271" s="20" t="s">
        <v>65</v>
      </c>
      <c r="D271" s="20" t="s">
        <v>75</v>
      </c>
      <c r="E271" s="164" t="s">
        <v>208</v>
      </c>
      <c r="F271" s="164"/>
      <c r="G271" s="21">
        <f>G272+G278+G287+G291</f>
        <v>17343.199999999997</v>
      </c>
    </row>
    <row r="272" spans="1:7" ht="12.75">
      <c r="A272" s="16" t="s">
        <v>204</v>
      </c>
      <c r="B272" s="19" t="s">
        <v>310</v>
      </c>
      <c r="C272" s="20" t="s">
        <v>65</v>
      </c>
      <c r="D272" s="20" t="s">
        <v>75</v>
      </c>
      <c r="E272" s="164" t="s">
        <v>209</v>
      </c>
      <c r="F272" s="164"/>
      <c r="G272" s="21">
        <f>G273</f>
        <v>15733.6</v>
      </c>
    </row>
    <row r="273" spans="1:7" ht="38.25">
      <c r="A273" s="16" t="s">
        <v>98</v>
      </c>
      <c r="B273" s="19" t="s">
        <v>310</v>
      </c>
      <c r="C273" s="20" t="s">
        <v>65</v>
      </c>
      <c r="D273" s="20" t="s">
        <v>75</v>
      </c>
      <c r="E273" s="164" t="s">
        <v>209</v>
      </c>
      <c r="F273" s="164" t="s">
        <v>99</v>
      </c>
      <c r="G273" s="21">
        <f>G274</f>
        <v>15733.6</v>
      </c>
    </row>
    <row r="274" spans="1:7" ht="12.75">
      <c r="A274" s="16" t="s">
        <v>90</v>
      </c>
      <c r="B274" s="19" t="s">
        <v>310</v>
      </c>
      <c r="C274" s="20" t="s">
        <v>65</v>
      </c>
      <c r="D274" s="20" t="s">
        <v>75</v>
      </c>
      <c r="E274" s="164" t="s">
        <v>209</v>
      </c>
      <c r="F274" s="164" t="s">
        <v>91</v>
      </c>
      <c r="G274" s="21">
        <f>G275+G276+G277</f>
        <v>15733.6</v>
      </c>
    </row>
    <row r="275" spans="1:7" ht="12.75">
      <c r="A275" s="16" t="s">
        <v>154</v>
      </c>
      <c r="B275" s="19" t="s">
        <v>310</v>
      </c>
      <c r="C275" s="20" t="s">
        <v>65</v>
      </c>
      <c r="D275" s="20" t="s">
        <v>75</v>
      </c>
      <c r="E275" s="164" t="s">
        <v>209</v>
      </c>
      <c r="F275" s="164" t="s">
        <v>92</v>
      </c>
      <c r="G275" s="21">
        <v>12129</v>
      </c>
    </row>
    <row r="276" spans="1:7" ht="25.5">
      <c r="A276" s="16" t="s">
        <v>93</v>
      </c>
      <c r="B276" s="19" t="s">
        <v>310</v>
      </c>
      <c r="C276" s="20" t="s">
        <v>65</v>
      </c>
      <c r="D276" s="20" t="s">
        <v>75</v>
      </c>
      <c r="E276" s="164" t="s">
        <v>209</v>
      </c>
      <c r="F276" s="164" t="s">
        <v>94</v>
      </c>
      <c r="G276" s="21">
        <f>64.3+40.3</f>
        <v>104.6</v>
      </c>
    </row>
    <row r="277" spans="1:7" ht="25.5">
      <c r="A277" s="16" t="s">
        <v>156</v>
      </c>
      <c r="B277" s="19" t="s">
        <v>310</v>
      </c>
      <c r="C277" s="20" t="s">
        <v>65</v>
      </c>
      <c r="D277" s="20" t="s">
        <v>75</v>
      </c>
      <c r="E277" s="164" t="s">
        <v>209</v>
      </c>
      <c r="F277" s="164" t="s">
        <v>155</v>
      </c>
      <c r="G277" s="21">
        <v>3500</v>
      </c>
    </row>
    <row r="278" spans="1:7" ht="12.75">
      <c r="A278" s="16" t="s">
        <v>205</v>
      </c>
      <c r="B278" s="19" t="s">
        <v>310</v>
      </c>
      <c r="C278" s="20" t="s">
        <v>65</v>
      </c>
      <c r="D278" s="20" t="s">
        <v>75</v>
      </c>
      <c r="E278" s="164" t="s">
        <v>210</v>
      </c>
      <c r="F278" s="164"/>
      <c r="G278" s="21">
        <f>G279+G282</f>
        <v>1136.5</v>
      </c>
    </row>
    <row r="279" spans="1:7" ht="25.5">
      <c r="A279" s="16" t="s">
        <v>401</v>
      </c>
      <c r="B279" s="19" t="s">
        <v>310</v>
      </c>
      <c r="C279" s="20" t="s">
        <v>65</v>
      </c>
      <c r="D279" s="20" t="s">
        <v>75</v>
      </c>
      <c r="E279" s="164" t="s">
        <v>210</v>
      </c>
      <c r="F279" s="164" t="s">
        <v>100</v>
      </c>
      <c r="G279" s="21">
        <f>G280</f>
        <v>778.6</v>
      </c>
    </row>
    <row r="280" spans="1:7" ht="25.5">
      <c r="A280" s="16" t="s">
        <v>732</v>
      </c>
      <c r="B280" s="19" t="s">
        <v>310</v>
      </c>
      <c r="C280" s="20" t="s">
        <v>65</v>
      </c>
      <c r="D280" s="20" t="s">
        <v>75</v>
      </c>
      <c r="E280" s="164" t="s">
        <v>210</v>
      </c>
      <c r="F280" s="164" t="s">
        <v>96</v>
      </c>
      <c r="G280" s="21">
        <f>G281</f>
        <v>778.6</v>
      </c>
    </row>
    <row r="281" spans="1:7" ht="12.75">
      <c r="A281" s="16" t="s">
        <v>674</v>
      </c>
      <c r="B281" s="19" t="s">
        <v>310</v>
      </c>
      <c r="C281" s="20" t="s">
        <v>65</v>
      </c>
      <c r="D281" s="20" t="s">
        <v>75</v>
      </c>
      <c r="E281" s="164" t="s">
        <v>210</v>
      </c>
      <c r="F281" s="164" t="s">
        <v>97</v>
      </c>
      <c r="G281" s="21">
        <f>746.5+9.7+22.4</f>
        <v>778.6</v>
      </c>
    </row>
    <row r="282" spans="1:7" ht="12.75">
      <c r="A282" s="16" t="s">
        <v>124</v>
      </c>
      <c r="B282" s="19" t="s">
        <v>310</v>
      </c>
      <c r="C282" s="20" t="s">
        <v>65</v>
      </c>
      <c r="D282" s="20" t="s">
        <v>75</v>
      </c>
      <c r="E282" s="164" t="s">
        <v>210</v>
      </c>
      <c r="F282" s="164" t="s">
        <v>125</v>
      </c>
      <c r="G282" s="21">
        <f>G283</f>
        <v>357.9</v>
      </c>
    </row>
    <row r="283" spans="1:7" ht="12.75">
      <c r="A283" s="16" t="s">
        <v>127</v>
      </c>
      <c r="B283" s="19" t="s">
        <v>310</v>
      </c>
      <c r="C283" s="20" t="s">
        <v>65</v>
      </c>
      <c r="D283" s="20" t="s">
        <v>75</v>
      </c>
      <c r="E283" s="164" t="s">
        <v>210</v>
      </c>
      <c r="F283" s="164" t="s">
        <v>128</v>
      </c>
      <c r="G283" s="21">
        <f>G284+G285+G286</f>
        <v>357.9</v>
      </c>
    </row>
    <row r="284" spans="1:7" ht="12.75">
      <c r="A284" s="16" t="s">
        <v>129</v>
      </c>
      <c r="B284" s="19" t="s">
        <v>310</v>
      </c>
      <c r="C284" s="20" t="s">
        <v>65</v>
      </c>
      <c r="D284" s="20" t="s">
        <v>75</v>
      </c>
      <c r="E284" s="164" t="s">
        <v>210</v>
      </c>
      <c r="F284" s="164" t="s">
        <v>130</v>
      </c>
      <c r="G284" s="21">
        <v>2</v>
      </c>
    </row>
    <row r="285" spans="1:7" ht="12.75">
      <c r="A285" s="16" t="s">
        <v>157</v>
      </c>
      <c r="B285" s="19" t="s">
        <v>310</v>
      </c>
      <c r="C285" s="20" t="s">
        <v>65</v>
      </c>
      <c r="D285" s="20" t="s">
        <v>75</v>
      </c>
      <c r="E285" s="164" t="s">
        <v>210</v>
      </c>
      <c r="F285" s="164" t="s">
        <v>131</v>
      </c>
      <c r="G285" s="21">
        <v>2.5</v>
      </c>
    </row>
    <row r="286" spans="1:7" ht="12.75">
      <c r="A286" s="215" t="s">
        <v>158</v>
      </c>
      <c r="B286" s="19" t="s">
        <v>310</v>
      </c>
      <c r="C286" s="20" t="s">
        <v>65</v>
      </c>
      <c r="D286" s="20" t="s">
        <v>75</v>
      </c>
      <c r="E286" s="164" t="s">
        <v>210</v>
      </c>
      <c r="F286" s="230">
        <v>853</v>
      </c>
      <c r="G286" s="21">
        <v>353.4</v>
      </c>
    </row>
    <row r="287" spans="1:7" ht="46.5" customHeight="1">
      <c r="A287" s="16" t="s">
        <v>235</v>
      </c>
      <c r="B287" s="19" t="s">
        <v>310</v>
      </c>
      <c r="C287" s="20" t="s">
        <v>65</v>
      </c>
      <c r="D287" s="20" t="s">
        <v>75</v>
      </c>
      <c r="E287" s="164" t="s">
        <v>532</v>
      </c>
      <c r="F287" s="164"/>
      <c r="G287" s="21">
        <f>G288</f>
        <v>400</v>
      </c>
    </row>
    <row r="288" spans="1:7" ht="42" customHeight="1">
      <c r="A288" s="16" t="s">
        <v>98</v>
      </c>
      <c r="B288" s="19" t="s">
        <v>310</v>
      </c>
      <c r="C288" s="20" t="s">
        <v>65</v>
      </c>
      <c r="D288" s="20" t="s">
        <v>75</v>
      </c>
      <c r="E288" s="164" t="s">
        <v>532</v>
      </c>
      <c r="F288" s="164" t="s">
        <v>99</v>
      </c>
      <c r="G288" s="21">
        <f>G289</f>
        <v>400</v>
      </c>
    </row>
    <row r="289" spans="1:7" ht="12.75">
      <c r="A289" s="16" t="s">
        <v>90</v>
      </c>
      <c r="B289" s="19" t="s">
        <v>310</v>
      </c>
      <c r="C289" s="20" t="s">
        <v>65</v>
      </c>
      <c r="D289" s="20" t="s">
        <v>75</v>
      </c>
      <c r="E289" s="164" t="s">
        <v>532</v>
      </c>
      <c r="F289" s="164" t="s">
        <v>91</v>
      </c>
      <c r="G289" s="21">
        <f>G290</f>
        <v>400</v>
      </c>
    </row>
    <row r="290" spans="1:7" ht="25.5">
      <c r="A290" s="16" t="s">
        <v>93</v>
      </c>
      <c r="B290" s="19" t="s">
        <v>310</v>
      </c>
      <c r="C290" s="20" t="s">
        <v>65</v>
      </c>
      <c r="D290" s="20" t="s">
        <v>75</v>
      </c>
      <c r="E290" s="164" t="s">
        <v>532</v>
      </c>
      <c r="F290" s="164" t="s">
        <v>94</v>
      </c>
      <c r="G290" s="21">
        <v>400</v>
      </c>
    </row>
    <row r="291" spans="1:7" ht="12.75">
      <c r="A291" s="16" t="s">
        <v>203</v>
      </c>
      <c r="B291" s="19" t="s">
        <v>310</v>
      </c>
      <c r="C291" s="20" t="s">
        <v>65</v>
      </c>
      <c r="D291" s="20" t="s">
        <v>75</v>
      </c>
      <c r="E291" s="164" t="s">
        <v>533</v>
      </c>
      <c r="F291" s="164"/>
      <c r="G291" s="21">
        <f>G292</f>
        <v>73.1</v>
      </c>
    </row>
    <row r="292" spans="1:7" ht="38.25">
      <c r="A292" s="16" t="s">
        <v>98</v>
      </c>
      <c r="B292" s="19" t="s">
        <v>310</v>
      </c>
      <c r="C292" s="20" t="s">
        <v>65</v>
      </c>
      <c r="D292" s="20" t="s">
        <v>75</v>
      </c>
      <c r="E292" s="164" t="s">
        <v>533</v>
      </c>
      <c r="F292" s="164" t="s">
        <v>99</v>
      </c>
      <c r="G292" s="21">
        <f>G293</f>
        <v>73.1</v>
      </c>
    </row>
    <row r="293" spans="1:7" ht="12.75">
      <c r="A293" s="16" t="s">
        <v>90</v>
      </c>
      <c r="B293" s="19" t="s">
        <v>310</v>
      </c>
      <c r="C293" s="20" t="s">
        <v>65</v>
      </c>
      <c r="D293" s="20" t="s">
        <v>75</v>
      </c>
      <c r="E293" s="164" t="s">
        <v>533</v>
      </c>
      <c r="F293" s="164" t="s">
        <v>91</v>
      </c>
      <c r="G293" s="21">
        <f>G294</f>
        <v>73.1</v>
      </c>
    </row>
    <row r="294" spans="1:7" ht="25.5" customHeight="1">
      <c r="A294" s="16" t="s">
        <v>93</v>
      </c>
      <c r="B294" s="19" t="s">
        <v>310</v>
      </c>
      <c r="C294" s="20" t="s">
        <v>65</v>
      </c>
      <c r="D294" s="20" t="s">
        <v>75</v>
      </c>
      <c r="E294" s="164" t="s">
        <v>533</v>
      </c>
      <c r="F294" s="164" t="s">
        <v>94</v>
      </c>
      <c r="G294" s="21">
        <f>130-22.4-30-4.5</f>
        <v>73.1</v>
      </c>
    </row>
    <row r="295" spans="1:7" ht="12.75">
      <c r="A295" s="15" t="s">
        <v>3</v>
      </c>
      <c r="B295" s="39" t="s">
        <v>310</v>
      </c>
      <c r="C295" s="33" t="s">
        <v>65</v>
      </c>
      <c r="D295" s="33" t="s">
        <v>73</v>
      </c>
      <c r="E295" s="168"/>
      <c r="F295" s="168"/>
      <c r="G295" s="34">
        <f>G296</f>
        <v>1000</v>
      </c>
    </row>
    <row r="296" spans="1:7" ht="17.25" customHeight="1">
      <c r="A296" s="16" t="s">
        <v>3</v>
      </c>
      <c r="B296" s="19" t="s">
        <v>310</v>
      </c>
      <c r="C296" s="20" t="s">
        <v>65</v>
      </c>
      <c r="D296" s="20" t="s">
        <v>73</v>
      </c>
      <c r="E296" s="164" t="s">
        <v>561</v>
      </c>
      <c r="F296" s="164"/>
      <c r="G296" s="21">
        <f>G297</f>
        <v>1000</v>
      </c>
    </row>
    <row r="297" spans="1:7" ht="21" customHeight="1">
      <c r="A297" s="16" t="s">
        <v>308</v>
      </c>
      <c r="B297" s="19" t="s">
        <v>310</v>
      </c>
      <c r="C297" s="20" t="s">
        <v>65</v>
      </c>
      <c r="D297" s="20" t="s">
        <v>73</v>
      </c>
      <c r="E297" s="164" t="s">
        <v>562</v>
      </c>
      <c r="F297" s="164"/>
      <c r="G297" s="21">
        <f>G298</f>
        <v>1000</v>
      </c>
    </row>
    <row r="298" spans="1:7" ht="21" customHeight="1">
      <c r="A298" s="16" t="s">
        <v>124</v>
      </c>
      <c r="B298" s="19" t="s">
        <v>310</v>
      </c>
      <c r="C298" s="20" t="s">
        <v>65</v>
      </c>
      <c r="D298" s="20" t="s">
        <v>73</v>
      </c>
      <c r="E298" s="164" t="s">
        <v>562</v>
      </c>
      <c r="F298" s="164" t="s">
        <v>125</v>
      </c>
      <c r="G298" s="21">
        <f>G299</f>
        <v>1000</v>
      </c>
    </row>
    <row r="299" spans="1:7" ht="17.25" customHeight="1">
      <c r="A299" s="16" t="s">
        <v>136</v>
      </c>
      <c r="B299" s="19" t="s">
        <v>310</v>
      </c>
      <c r="C299" s="20" t="s">
        <v>65</v>
      </c>
      <c r="D299" s="20" t="s">
        <v>73</v>
      </c>
      <c r="E299" s="164" t="s">
        <v>562</v>
      </c>
      <c r="F299" s="164" t="s">
        <v>137</v>
      </c>
      <c r="G299" s="21">
        <v>1000</v>
      </c>
    </row>
    <row r="300" spans="1:7" ht="18" customHeight="1">
      <c r="A300" s="15" t="s">
        <v>228</v>
      </c>
      <c r="B300" s="39" t="s">
        <v>310</v>
      </c>
      <c r="C300" s="33" t="s">
        <v>86</v>
      </c>
      <c r="D300" s="33" t="s">
        <v>35</v>
      </c>
      <c r="E300" s="168"/>
      <c r="F300" s="168"/>
      <c r="G300" s="34">
        <f>G301</f>
        <v>47.7</v>
      </c>
    </row>
    <row r="301" spans="1:7" ht="15.75" customHeight="1">
      <c r="A301" s="15" t="s">
        <v>775</v>
      </c>
      <c r="B301" s="39" t="s">
        <v>310</v>
      </c>
      <c r="C301" s="33" t="s">
        <v>86</v>
      </c>
      <c r="D301" s="33" t="s">
        <v>65</v>
      </c>
      <c r="E301" s="168"/>
      <c r="F301" s="168"/>
      <c r="G301" s="34">
        <f>G302</f>
        <v>47.7</v>
      </c>
    </row>
    <row r="302" spans="1:7" ht="16.5" customHeight="1">
      <c r="A302" s="16" t="s">
        <v>87</v>
      </c>
      <c r="B302" s="19" t="s">
        <v>310</v>
      </c>
      <c r="C302" s="20" t="s">
        <v>86</v>
      </c>
      <c r="D302" s="20" t="s">
        <v>65</v>
      </c>
      <c r="E302" s="164" t="s">
        <v>563</v>
      </c>
      <c r="F302" s="164"/>
      <c r="G302" s="21">
        <f>G303</f>
        <v>47.7</v>
      </c>
    </row>
    <row r="303" spans="1:7" ht="15" customHeight="1">
      <c r="A303" s="16" t="s">
        <v>88</v>
      </c>
      <c r="B303" s="19" t="s">
        <v>310</v>
      </c>
      <c r="C303" s="20" t="s">
        <v>86</v>
      </c>
      <c r="D303" s="20" t="s">
        <v>65</v>
      </c>
      <c r="E303" s="164" t="s">
        <v>564</v>
      </c>
      <c r="F303" s="164"/>
      <c r="G303" s="21">
        <f>G304</f>
        <v>47.7</v>
      </c>
    </row>
    <row r="304" spans="1:7" ht="18" customHeight="1">
      <c r="A304" s="16" t="s">
        <v>791</v>
      </c>
      <c r="B304" s="19" t="s">
        <v>310</v>
      </c>
      <c r="C304" s="20" t="s">
        <v>86</v>
      </c>
      <c r="D304" s="20" t="s">
        <v>65</v>
      </c>
      <c r="E304" s="164" t="s">
        <v>564</v>
      </c>
      <c r="F304" s="164" t="s">
        <v>121</v>
      </c>
      <c r="G304" s="21">
        <f>G305</f>
        <v>47.7</v>
      </c>
    </row>
    <row r="305" spans="1:7" ht="17.25" customHeight="1">
      <c r="A305" s="16" t="s">
        <v>122</v>
      </c>
      <c r="B305" s="19" t="s">
        <v>310</v>
      </c>
      <c r="C305" s="20" t="s">
        <v>86</v>
      </c>
      <c r="D305" s="20" t="s">
        <v>65</v>
      </c>
      <c r="E305" s="164" t="s">
        <v>564</v>
      </c>
      <c r="F305" s="164" t="s">
        <v>123</v>
      </c>
      <c r="G305" s="21">
        <f>47.7-9.7+20-10.3</f>
        <v>47.7</v>
      </c>
    </row>
    <row r="306" spans="1:7" ht="15.75" customHeight="1">
      <c r="A306" s="14" t="s">
        <v>151</v>
      </c>
      <c r="B306" s="39" t="s">
        <v>311</v>
      </c>
      <c r="C306" s="33"/>
      <c r="D306" s="33"/>
      <c r="E306" s="168"/>
      <c r="F306" s="168"/>
      <c r="G306" s="34">
        <f>G307</f>
        <v>9144.8</v>
      </c>
    </row>
    <row r="307" spans="1:7" ht="12.75">
      <c r="A307" s="14" t="s">
        <v>2</v>
      </c>
      <c r="B307" s="39" t="s">
        <v>311</v>
      </c>
      <c r="C307" s="33" t="s">
        <v>65</v>
      </c>
      <c r="D307" s="33" t="s">
        <v>35</v>
      </c>
      <c r="E307" s="168"/>
      <c r="F307" s="168"/>
      <c r="G307" s="34">
        <f>G308+G334</f>
        <v>9144.8</v>
      </c>
    </row>
    <row r="308" spans="1:7" ht="30" customHeight="1">
      <c r="A308" s="14" t="s">
        <v>20</v>
      </c>
      <c r="B308" s="39" t="s">
        <v>311</v>
      </c>
      <c r="C308" s="33" t="s">
        <v>65</v>
      </c>
      <c r="D308" s="33" t="s">
        <v>69</v>
      </c>
      <c r="E308" s="168"/>
      <c r="F308" s="168"/>
      <c r="G308" s="34">
        <f>G309</f>
        <v>5316.5</v>
      </c>
    </row>
    <row r="309" spans="1:7" ht="25.5">
      <c r="A309" s="16" t="s">
        <v>316</v>
      </c>
      <c r="B309" s="19" t="s">
        <v>311</v>
      </c>
      <c r="C309" s="20" t="s">
        <v>65</v>
      </c>
      <c r="D309" s="20" t="s">
        <v>69</v>
      </c>
      <c r="E309" s="164" t="s">
        <v>202</v>
      </c>
      <c r="F309" s="164"/>
      <c r="G309" s="21">
        <f>G310+G316</f>
        <v>5316.5</v>
      </c>
    </row>
    <row r="310" spans="1:7" ht="15" customHeight="1">
      <c r="A310" s="31" t="s">
        <v>162</v>
      </c>
      <c r="B310" s="19" t="s">
        <v>311</v>
      </c>
      <c r="C310" s="20" t="s">
        <v>65</v>
      </c>
      <c r="D310" s="20" t="s">
        <v>69</v>
      </c>
      <c r="E310" s="164" t="s">
        <v>565</v>
      </c>
      <c r="F310" s="164"/>
      <c r="G310" s="21">
        <f>G311</f>
        <v>4075</v>
      </c>
    </row>
    <row r="311" spans="1:7" ht="14.25" customHeight="1">
      <c r="A311" s="16" t="s">
        <v>204</v>
      </c>
      <c r="B311" s="19" t="s">
        <v>311</v>
      </c>
      <c r="C311" s="20" t="s">
        <v>65</v>
      </c>
      <c r="D311" s="20" t="s">
        <v>69</v>
      </c>
      <c r="E311" s="164" t="s">
        <v>566</v>
      </c>
      <c r="F311" s="164"/>
      <c r="G311" s="21">
        <f>G312</f>
        <v>4075</v>
      </c>
    </row>
    <row r="312" spans="1:7" ht="38.25">
      <c r="A312" s="16" t="s">
        <v>98</v>
      </c>
      <c r="B312" s="19" t="s">
        <v>311</v>
      </c>
      <c r="C312" s="20" t="s">
        <v>65</v>
      </c>
      <c r="D312" s="20" t="s">
        <v>69</v>
      </c>
      <c r="E312" s="164" t="s">
        <v>566</v>
      </c>
      <c r="F312" s="164" t="s">
        <v>99</v>
      </c>
      <c r="G312" s="21">
        <f>G313</f>
        <v>4075</v>
      </c>
    </row>
    <row r="313" spans="1:7" ht="12.75">
      <c r="A313" s="16" t="s">
        <v>90</v>
      </c>
      <c r="B313" s="19" t="s">
        <v>311</v>
      </c>
      <c r="C313" s="20" t="s">
        <v>65</v>
      </c>
      <c r="D313" s="20" t="s">
        <v>69</v>
      </c>
      <c r="E313" s="164" t="s">
        <v>566</v>
      </c>
      <c r="F313" s="164" t="s">
        <v>91</v>
      </c>
      <c r="G313" s="21">
        <f>G314+G315</f>
        <v>4075</v>
      </c>
    </row>
    <row r="314" spans="1:7" ht="12.75">
      <c r="A314" s="16" t="s">
        <v>154</v>
      </c>
      <c r="B314" s="19" t="s">
        <v>311</v>
      </c>
      <c r="C314" s="20" t="s">
        <v>65</v>
      </c>
      <c r="D314" s="20" t="s">
        <v>69</v>
      </c>
      <c r="E314" s="164" t="s">
        <v>566</v>
      </c>
      <c r="F314" s="164" t="s">
        <v>92</v>
      </c>
      <c r="G314" s="248">
        <f>2866+540</f>
        <v>3406</v>
      </c>
    </row>
    <row r="315" spans="1:7" ht="25.5">
      <c r="A315" s="16" t="s">
        <v>156</v>
      </c>
      <c r="B315" s="19" t="s">
        <v>311</v>
      </c>
      <c r="C315" s="20" t="s">
        <v>65</v>
      </c>
      <c r="D315" s="20" t="s">
        <v>69</v>
      </c>
      <c r="E315" s="164" t="s">
        <v>566</v>
      </c>
      <c r="F315" s="164" t="s">
        <v>155</v>
      </c>
      <c r="G315" s="248">
        <f>585+84</f>
        <v>669</v>
      </c>
    </row>
    <row r="316" spans="1:7" ht="12.75">
      <c r="A316" s="16" t="s">
        <v>49</v>
      </c>
      <c r="B316" s="19" t="s">
        <v>311</v>
      </c>
      <c r="C316" s="20" t="s">
        <v>65</v>
      </c>
      <c r="D316" s="20" t="s">
        <v>69</v>
      </c>
      <c r="E316" s="164" t="s">
        <v>208</v>
      </c>
      <c r="F316" s="164"/>
      <c r="G316" s="21">
        <f>G317+G323+G330</f>
        <v>1241.5</v>
      </c>
    </row>
    <row r="317" spans="1:7" ht="15.75" customHeight="1">
      <c r="A317" s="16" t="s">
        <v>204</v>
      </c>
      <c r="B317" s="19" t="s">
        <v>311</v>
      </c>
      <c r="C317" s="20" t="s">
        <v>65</v>
      </c>
      <c r="D317" s="20" t="s">
        <v>69</v>
      </c>
      <c r="E317" s="164" t="s">
        <v>209</v>
      </c>
      <c r="F317" s="164"/>
      <c r="G317" s="21">
        <f>G318</f>
        <v>952.5</v>
      </c>
    </row>
    <row r="318" spans="1:7" ht="38.25">
      <c r="A318" s="16" t="s">
        <v>98</v>
      </c>
      <c r="B318" s="19" t="s">
        <v>311</v>
      </c>
      <c r="C318" s="20" t="s">
        <v>65</v>
      </c>
      <c r="D318" s="20" t="s">
        <v>69</v>
      </c>
      <c r="E318" s="164" t="s">
        <v>209</v>
      </c>
      <c r="F318" s="164" t="s">
        <v>99</v>
      </c>
      <c r="G318" s="21">
        <f>G319</f>
        <v>952.5</v>
      </c>
    </row>
    <row r="319" spans="1:7" ht="12.75">
      <c r="A319" s="16" t="s">
        <v>90</v>
      </c>
      <c r="B319" s="19" t="s">
        <v>311</v>
      </c>
      <c r="C319" s="20" t="s">
        <v>65</v>
      </c>
      <c r="D319" s="20" t="s">
        <v>69</v>
      </c>
      <c r="E319" s="164" t="s">
        <v>209</v>
      </c>
      <c r="F319" s="164" t="s">
        <v>91</v>
      </c>
      <c r="G319" s="21">
        <f>G320+G321+G322</f>
        <v>952.5</v>
      </c>
    </row>
    <row r="320" spans="1:7" ht="12.75">
      <c r="A320" s="16" t="s">
        <v>154</v>
      </c>
      <c r="B320" s="19" t="s">
        <v>311</v>
      </c>
      <c r="C320" s="20" t="s">
        <v>65</v>
      </c>
      <c r="D320" s="20" t="s">
        <v>69</v>
      </c>
      <c r="E320" s="164" t="s">
        <v>209</v>
      </c>
      <c r="F320" s="164" t="s">
        <v>92</v>
      </c>
      <c r="G320" s="21">
        <v>726</v>
      </c>
    </row>
    <row r="321" spans="1:7" ht="25.5">
      <c r="A321" s="16" t="s">
        <v>93</v>
      </c>
      <c r="B321" s="19" t="s">
        <v>311</v>
      </c>
      <c r="C321" s="20" t="s">
        <v>65</v>
      </c>
      <c r="D321" s="20" t="s">
        <v>69</v>
      </c>
      <c r="E321" s="164" t="s">
        <v>209</v>
      </c>
      <c r="F321" s="164" t="s">
        <v>94</v>
      </c>
      <c r="G321" s="248">
        <f>10-3.5</f>
        <v>6.5</v>
      </c>
    </row>
    <row r="322" spans="1:7" ht="25.5" customHeight="1">
      <c r="A322" s="16" t="s">
        <v>156</v>
      </c>
      <c r="B322" s="19" t="s">
        <v>311</v>
      </c>
      <c r="C322" s="20" t="s">
        <v>65</v>
      </c>
      <c r="D322" s="20" t="s">
        <v>69</v>
      </c>
      <c r="E322" s="164" t="s">
        <v>209</v>
      </c>
      <c r="F322" s="164" t="s">
        <v>155</v>
      </c>
      <c r="G322" s="21">
        <v>220</v>
      </c>
    </row>
    <row r="323" spans="1:7" ht="12.75">
      <c r="A323" s="16" t="s">
        <v>205</v>
      </c>
      <c r="B323" s="19" t="s">
        <v>311</v>
      </c>
      <c r="C323" s="20" t="s">
        <v>65</v>
      </c>
      <c r="D323" s="20" t="s">
        <v>69</v>
      </c>
      <c r="E323" s="164" t="s">
        <v>210</v>
      </c>
      <c r="F323" s="164"/>
      <c r="G323" s="21">
        <f>G324+G327</f>
        <v>259</v>
      </c>
    </row>
    <row r="324" spans="1:7" ht="25.5">
      <c r="A324" s="16" t="s">
        <v>401</v>
      </c>
      <c r="B324" s="19" t="s">
        <v>311</v>
      </c>
      <c r="C324" s="20" t="s">
        <v>65</v>
      </c>
      <c r="D324" s="20" t="s">
        <v>69</v>
      </c>
      <c r="E324" s="164" t="s">
        <v>210</v>
      </c>
      <c r="F324" s="164" t="s">
        <v>100</v>
      </c>
      <c r="G324" s="21">
        <f>G325</f>
        <v>258</v>
      </c>
    </row>
    <row r="325" spans="1:7" ht="25.5">
      <c r="A325" s="16" t="s">
        <v>732</v>
      </c>
      <c r="B325" s="19" t="s">
        <v>311</v>
      </c>
      <c r="C325" s="20" t="s">
        <v>65</v>
      </c>
      <c r="D325" s="20" t="s">
        <v>69</v>
      </c>
      <c r="E325" s="164" t="s">
        <v>210</v>
      </c>
      <c r="F325" s="164" t="s">
        <v>96</v>
      </c>
      <c r="G325" s="21">
        <f>G326</f>
        <v>258</v>
      </c>
    </row>
    <row r="326" spans="1:7" ht="13.5" customHeight="1">
      <c r="A326" s="16" t="s">
        <v>674</v>
      </c>
      <c r="B326" s="19" t="s">
        <v>311</v>
      </c>
      <c r="C326" s="20" t="s">
        <v>65</v>
      </c>
      <c r="D326" s="20" t="s">
        <v>69</v>
      </c>
      <c r="E326" s="164" t="s">
        <v>210</v>
      </c>
      <c r="F326" s="164" t="s">
        <v>97</v>
      </c>
      <c r="G326" s="21">
        <v>258</v>
      </c>
    </row>
    <row r="327" spans="1:7" ht="13.5" customHeight="1">
      <c r="A327" s="16" t="s">
        <v>124</v>
      </c>
      <c r="B327" s="19" t="s">
        <v>311</v>
      </c>
      <c r="C327" s="20" t="s">
        <v>65</v>
      </c>
      <c r="D327" s="20" t="s">
        <v>69</v>
      </c>
      <c r="E327" s="164" t="s">
        <v>210</v>
      </c>
      <c r="F327" s="164" t="s">
        <v>125</v>
      </c>
      <c r="G327" s="21">
        <f>G328</f>
        <v>1</v>
      </c>
    </row>
    <row r="328" spans="1:7" ht="13.5" customHeight="1">
      <c r="A328" s="16" t="s">
        <v>127</v>
      </c>
      <c r="B328" s="19" t="s">
        <v>311</v>
      </c>
      <c r="C328" s="20" t="s">
        <v>65</v>
      </c>
      <c r="D328" s="20" t="s">
        <v>69</v>
      </c>
      <c r="E328" s="164" t="s">
        <v>210</v>
      </c>
      <c r="F328" s="164" t="s">
        <v>128</v>
      </c>
      <c r="G328" s="21">
        <f>G329</f>
        <v>1</v>
      </c>
    </row>
    <row r="329" spans="1:7" ht="16.5" customHeight="1">
      <c r="A329" s="16" t="s">
        <v>129</v>
      </c>
      <c r="B329" s="19" t="s">
        <v>311</v>
      </c>
      <c r="C329" s="20" t="s">
        <v>65</v>
      </c>
      <c r="D329" s="20" t="s">
        <v>69</v>
      </c>
      <c r="E329" s="164" t="s">
        <v>210</v>
      </c>
      <c r="F329" s="164" t="s">
        <v>130</v>
      </c>
      <c r="G329" s="21">
        <v>1</v>
      </c>
    </row>
    <row r="330" spans="1:7" ht="43.5" customHeight="1">
      <c r="A330" s="16" t="s">
        <v>235</v>
      </c>
      <c r="B330" s="19" t="s">
        <v>311</v>
      </c>
      <c r="C330" s="20" t="s">
        <v>65</v>
      </c>
      <c r="D330" s="20" t="s">
        <v>69</v>
      </c>
      <c r="E330" s="164" t="s">
        <v>532</v>
      </c>
      <c r="F330" s="164"/>
      <c r="G330" s="21">
        <f>G331</f>
        <v>30</v>
      </c>
    </row>
    <row r="331" spans="1:7" ht="43.5" customHeight="1">
      <c r="A331" s="16" t="s">
        <v>98</v>
      </c>
      <c r="B331" s="19" t="s">
        <v>311</v>
      </c>
      <c r="C331" s="20" t="s">
        <v>65</v>
      </c>
      <c r="D331" s="20" t="s">
        <v>69</v>
      </c>
      <c r="E331" s="164" t="s">
        <v>532</v>
      </c>
      <c r="F331" s="164" t="s">
        <v>99</v>
      </c>
      <c r="G331" s="21">
        <f>G332</f>
        <v>30</v>
      </c>
    </row>
    <row r="332" spans="1:7" ht="12.75">
      <c r="A332" s="16" t="s">
        <v>90</v>
      </c>
      <c r="B332" s="19" t="s">
        <v>311</v>
      </c>
      <c r="C332" s="20" t="s">
        <v>65</v>
      </c>
      <c r="D332" s="20" t="s">
        <v>69</v>
      </c>
      <c r="E332" s="164" t="s">
        <v>532</v>
      </c>
      <c r="F332" s="164" t="s">
        <v>91</v>
      </c>
      <c r="G332" s="21">
        <f>G333</f>
        <v>30</v>
      </c>
    </row>
    <row r="333" spans="1:7" ht="25.5">
      <c r="A333" s="16" t="s">
        <v>93</v>
      </c>
      <c r="B333" s="19" t="s">
        <v>311</v>
      </c>
      <c r="C333" s="20" t="s">
        <v>65</v>
      </c>
      <c r="D333" s="20" t="s">
        <v>69</v>
      </c>
      <c r="E333" s="164" t="s">
        <v>532</v>
      </c>
      <c r="F333" s="164" t="s">
        <v>94</v>
      </c>
      <c r="G333" s="21">
        <v>30</v>
      </c>
    </row>
    <row r="334" spans="1:7" ht="25.5">
      <c r="A334" s="15" t="s">
        <v>78</v>
      </c>
      <c r="B334" s="39" t="s">
        <v>311</v>
      </c>
      <c r="C334" s="33" t="s">
        <v>65</v>
      </c>
      <c r="D334" s="33" t="s">
        <v>75</v>
      </c>
      <c r="E334" s="168"/>
      <c r="F334" s="168"/>
      <c r="G334" s="34">
        <f>G335</f>
        <v>3828.3</v>
      </c>
    </row>
    <row r="335" spans="1:7" ht="25.5">
      <c r="A335" s="16" t="s">
        <v>316</v>
      </c>
      <c r="B335" s="19" t="s">
        <v>311</v>
      </c>
      <c r="C335" s="20" t="s">
        <v>65</v>
      </c>
      <c r="D335" s="20" t="s">
        <v>75</v>
      </c>
      <c r="E335" s="164" t="s">
        <v>202</v>
      </c>
      <c r="F335" s="164"/>
      <c r="G335" s="21">
        <f>G336+G342</f>
        <v>3828.3</v>
      </c>
    </row>
    <row r="336" spans="1:7" ht="16.5" customHeight="1">
      <c r="A336" s="31" t="s">
        <v>21</v>
      </c>
      <c r="B336" s="19" t="s">
        <v>311</v>
      </c>
      <c r="C336" s="20" t="s">
        <v>65</v>
      </c>
      <c r="D336" s="20" t="s">
        <v>75</v>
      </c>
      <c r="E336" s="164" t="s">
        <v>206</v>
      </c>
      <c r="F336" s="164"/>
      <c r="G336" s="21">
        <f>G337</f>
        <v>3212</v>
      </c>
    </row>
    <row r="337" spans="1:7" ht="12.75">
      <c r="A337" s="16" t="s">
        <v>204</v>
      </c>
      <c r="B337" s="19" t="s">
        <v>311</v>
      </c>
      <c r="C337" s="20" t="s">
        <v>65</v>
      </c>
      <c r="D337" s="20" t="s">
        <v>75</v>
      </c>
      <c r="E337" s="164" t="s">
        <v>207</v>
      </c>
      <c r="F337" s="164"/>
      <c r="G337" s="21">
        <f>G338</f>
        <v>3212</v>
      </c>
    </row>
    <row r="338" spans="1:7" ht="38.25">
      <c r="A338" s="16" t="s">
        <v>98</v>
      </c>
      <c r="B338" s="19" t="s">
        <v>311</v>
      </c>
      <c r="C338" s="20" t="s">
        <v>65</v>
      </c>
      <c r="D338" s="20" t="s">
        <v>75</v>
      </c>
      <c r="E338" s="164" t="s">
        <v>207</v>
      </c>
      <c r="F338" s="164" t="s">
        <v>99</v>
      </c>
      <c r="G338" s="21">
        <f>G339</f>
        <v>3212</v>
      </c>
    </row>
    <row r="339" spans="1:7" ht="12.75">
      <c r="A339" s="16" t="s">
        <v>90</v>
      </c>
      <c r="B339" s="19" t="s">
        <v>311</v>
      </c>
      <c r="C339" s="20" t="s">
        <v>65</v>
      </c>
      <c r="D339" s="20" t="s">
        <v>75</v>
      </c>
      <c r="E339" s="164" t="s">
        <v>207</v>
      </c>
      <c r="F339" s="164" t="s">
        <v>91</v>
      </c>
      <c r="G339" s="21">
        <f>G340+G341</f>
        <v>3212</v>
      </c>
    </row>
    <row r="340" spans="1:7" ht="15.75" customHeight="1">
      <c r="A340" s="16" t="s">
        <v>154</v>
      </c>
      <c r="B340" s="19" t="s">
        <v>311</v>
      </c>
      <c r="C340" s="20" t="s">
        <v>65</v>
      </c>
      <c r="D340" s="20" t="s">
        <v>75</v>
      </c>
      <c r="E340" s="164" t="s">
        <v>207</v>
      </c>
      <c r="F340" s="164" t="s">
        <v>92</v>
      </c>
      <c r="G340" s="248">
        <f>2686-134</f>
        <v>2552</v>
      </c>
    </row>
    <row r="341" spans="1:7" ht="25.5">
      <c r="A341" s="16" t="s">
        <v>156</v>
      </c>
      <c r="B341" s="19" t="s">
        <v>311</v>
      </c>
      <c r="C341" s="20" t="s">
        <v>65</v>
      </c>
      <c r="D341" s="20" t="s">
        <v>75</v>
      </c>
      <c r="E341" s="164" t="s">
        <v>207</v>
      </c>
      <c r="F341" s="164" t="s">
        <v>155</v>
      </c>
      <c r="G341" s="248">
        <f>697-37</f>
        <v>660</v>
      </c>
    </row>
    <row r="342" spans="1:7" ht="12.75">
      <c r="A342" s="16" t="s">
        <v>49</v>
      </c>
      <c r="B342" s="19" t="s">
        <v>311</v>
      </c>
      <c r="C342" s="20" t="s">
        <v>65</v>
      </c>
      <c r="D342" s="20" t="s">
        <v>75</v>
      </c>
      <c r="E342" s="164" t="s">
        <v>208</v>
      </c>
      <c r="F342" s="164"/>
      <c r="G342" s="21">
        <f>G343+G349+G353+G357</f>
        <v>616.3</v>
      </c>
    </row>
    <row r="343" spans="1:7" ht="12.75">
      <c r="A343" s="16" t="s">
        <v>204</v>
      </c>
      <c r="B343" s="19" t="s">
        <v>311</v>
      </c>
      <c r="C343" s="20" t="s">
        <v>65</v>
      </c>
      <c r="D343" s="20" t="s">
        <v>75</v>
      </c>
      <c r="E343" s="164" t="s">
        <v>209</v>
      </c>
      <c r="F343" s="164"/>
      <c r="G343" s="21">
        <f>G344</f>
        <v>220.1</v>
      </c>
    </row>
    <row r="344" spans="1:7" ht="38.25">
      <c r="A344" s="16" t="s">
        <v>98</v>
      </c>
      <c r="B344" s="19" t="s">
        <v>311</v>
      </c>
      <c r="C344" s="20" t="s">
        <v>65</v>
      </c>
      <c r="D344" s="20" t="s">
        <v>75</v>
      </c>
      <c r="E344" s="164" t="s">
        <v>209</v>
      </c>
      <c r="F344" s="164" t="s">
        <v>99</v>
      </c>
      <c r="G344" s="21">
        <f>G345</f>
        <v>220.1</v>
      </c>
    </row>
    <row r="345" spans="1:7" ht="12.75">
      <c r="A345" s="16" t="s">
        <v>90</v>
      </c>
      <c r="B345" s="19" t="s">
        <v>311</v>
      </c>
      <c r="C345" s="20" t="s">
        <v>65</v>
      </c>
      <c r="D345" s="20" t="s">
        <v>75</v>
      </c>
      <c r="E345" s="164" t="s">
        <v>209</v>
      </c>
      <c r="F345" s="164" t="s">
        <v>91</v>
      </c>
      <c r="G345" s="21">
        <f>G346+G347+G348</f>
        <v>220.1</v>
      </c>
    </row>
    <row r="346" spans="1:7" ht="12.75">
      <c r="A346" s="16" t="s">
        <v>154</v>
      </c>
      <c r="B346" s="19" t="s">
        <v>311</v>
      </c>
      <c r="C346" s="20" t="s">
        <v>65</v>
      </c>
      <c r="D346" s="20" t="s">
        <v>75</v>
      </c>
      <c r="E346" s="164" t="s">
        <v>209</v>
      </c>
      <c r="F346" s="164" t="s">
        <v>92</v>
      </c>
      <c r="G346" s="21">
        <v>153</v>
      </c>
    </row>
    <row r="347" spans="1:7" ht="25.5">
      <c r="A347" s="16" t="s">
        <v>93</v>
      </c>
      <c r="B347" s="19" t="s">
        <v>311</v>
      </c>
      <c r="C347" s="20" t="s">
        <v>65</v>
      </c>
      <c r="D347" s="20" t="s">
        <v>75</v>
      </c>
      <c r="E347" s="164" t="s">
        <v>209</v>
      </c>
      <c r="F347" s="164" t="s">
        <v>94</v>
      </c>
      <c r="G347" s="21">
        <v>7</v>
      </c>
    </row>
    <row r="348" spans="1:7" ht="25.5">
      <c r="A348" s="16" t="s">
        <v>156</v>
      </c>
      <c r="B348" s="19" t="s">
        <v>311</v>
      </c>
      <c r="C348" s="20" t="s">
        <v>65</v>
      </c>
      <c r="D348" s="20" t="s">
        <v>75</v>
      </c>
      <c r="E348" s="164" t="s">
        <v>209</v>
      </c>
      <c r="F348" s="164" t="s">
        <v>155</v>
      </c>
      <c r="G348" s="21">
        <v>60.1</v>
      </c>
    </row>
    <row r="349" spans="1:7" ht="12.75">
      <c r="A349" s="16" t="s">
        <v>205</v>
      </c>
      <c r="B349" s="19" t="s">
        <v>311</v>
      </c>
      <c r="C349" s="20" t="s">
        <v>65</v>
      </c>
      <c r="D349" s="20" t="s">
        <v>75</v>
      </c>
      <c r="E349" s="164" t="s">
        <v>210</v>
      </c>
      <c r="F349" s="164"/>
      <c r="G349" s="21">
        <f>G350</f>
        <v>91.5</v>
      </c>
    </row>
    <row r="350" spans="1:7" ht="25.5">
      <c r="A350" s="16" t="s">
        <v>401</v>
      </c>
      <c r="B350" s="19" t="s">
        <v>311</v>
      </c>
      <c r="C350" s="20" t="s">
        <v>65</v>
      </c>
      <c r="D350" s="20" t="s">
        <v>75</v>
      </c>
      <c r="E350" s="164" t="s">
        <v>210</v>
      </c>
      <c r="F350" s="164" t="s">
        <v>100</v>
      </c>
      <c r="G350" s="21">
        <f>G351</f>
        <v>91.5</v>
      </c>
    </row>
    <row r="351" spans="1:7" ht="25.5">
      <c r="A351" s="16" t="s">
        <v>732</v>
      </c>
      <c r="B351" s="19" t="s">
        <v>311</v>
      </c>
      <c r="C351" s="20" t="s">
        <v>65</v>
      </c>
      <c r="D351" s="20" t="s">
        <v>75</v>
      </c>
      <c r="E351" s="164" t="s">
        <v>210</v>
      </c>
      <c r="F351" s="164" t="s">
        <v>96</v>
      </c>
      <c r="G351" s="21">
        <f>G352</f>
        <v>91.5</v>
      </c>
    </row>
    <row r="352" spans="1:7" ht="12.75">
      <c r="A352" s="16" t="s">
        <v>674</v>
      </c>
      <c r="B352" s="19" t="s">
        <v>311</v>
      </c>
      <c r="C352" s="20" t="s">
        <v>65</v>
      </c>
      <c r="D352" s="20" t="s">
        <v>75</v>
      </c>
      <c r="E352" s="164" t="s">
        <v>210</v>
      </c>
      <c r="F352" s="164" t="s">
        <v>97</v>
      </c>
      <c r="G352" s="248">
        <f>74.8+16.7</f>
        <v>91.5</v>
      </c>
    </row>
    <row r="353" spans="1:7" ht="51">
      <c r="A353" s="16" t="s">
        <v>235</v>
      </c>
      <c r="B353" s="19" t="s">
        <v>311</v>
      </c>
      <c r="C353" s="20" t="s">
        <v>65</v>
      </c>
      <c r="D353" s="20" t="s">
        <v>75</v>
      </c>
      <c r="E353" s="164" t="s">
        <v>532</v>
      </c>
      <c r="F353" s="164"/>
      <c r="G353" s="21">
        <f>G354</f>
        <v>42</v>
      </c>
    </row>
    <row r="354" spans="1:7" ht="44.25" customHeight="1">
      <c r="A354" s="16" t="s">
        <v>98</v>
      </c>
      <c r="B354" s="19" t="s">
        <v>311</v>
      </c>
      <c r="C354" s="20" t="s">
        <v>65</v>
      </c>
      <c r="D354" s="20" t="s">
        <v>75</v>
      </c>
      <c r="E354" s="164" t="s">
        <v>532</v>
      </c>
      <c r="F354" s="164" t="s">
        <v>99</v>
      </c>
      <c r="G354" s="21">
        <f>G355</f>
        <v>42</v>
      </c>
    </row>
    <row r="355" spans="1:7" ht="12.75">
      <c r="A355" s="16" t="s">
        <v>90</v>
      </c>
      <c r="B355" s="19" t="s">
        <v>311</v>
      </c>
      <c r="C355" s="20" t="s">
        <v>65</v>
      </c>
      <c r="D355" s="20" t="s">
        <v>75</v>
      </c>
      <c r="E355" s="164" t="s">
        <v>532</v>
      </c>
      <c r="F355" s="164" t="s">
        <v>91</v>
      </c>
      <c r="G355" s="21">
        <f>G356</f>
        <v>42</v>
      </c>
    </row>
    <row r="356" spans="1:7" ht="25.5">
      <c r="A356" s="16" t="s">
        <v>93</v>
      </c>
      <c r="B356" s="19" t="s">
        <v>311</v>
      </c>
      <c r="C356" s="20" t="s">
        <v>65</v>
      </c>
      <c r="D356" s="20" t="s">
        <v>75</v>
      </c>
      <c r="E356" s="164" t="s">
        <v>532</v>
      </c>
      <c r="F356" s="164" t="s">
        <v>94</v>
      </c>
      <c r="G356" s="21">
        <f>60-18</f>
        <v>42</v>
      </c>
    </row>
    <row r="357" spans="1:7" ht="12.75">
      <c r="A357" s="16" t="s">
        <v>203</v>
      </c>
      <c r="B357" s="19" t="s">
        <v>311</v>
      </c>
      <c r="C357" s="20" t="s">
        <v>65</v>
      </c>
      <c r="D357" s="20" t="s">
        <v>75</v>
      </c>
      <c r="E357" s="164" t="s">
        <v>533</v>
      </c>
      <c r="F357" s="164"/>
      <c r="G357" s="248">
        <f>G358+G361</f>
        <v>262.7</v>
      </c>
    </row>
    <row r="358" spans="1:7" ht="38.25">
      <c r="A358" s="16" t="s">
        <v>98</v>
      </c>
      <c r="B358" s="19" t="s">
        <v>311</v>
      </c>
      <c r="C358" s="20" t="s">
        <v>65</v>
      </c>
      <c r="D358" s="20" t="s">
        <v>75</v>
      </c>
      <c r="E358" s="164" t="s">
        <v>533</v>
      </c>
      <c r="F358" s="164" t="s">
        <v>99</v>
      </c>
      <c r="G358" s="21">
        <f>G359</f>
        <v>15</v>
      </c>
    </row>
    <row r="359" spans="1:7" ht="12.75">
      <c r="A359" s="16" t="s">
        <v>90</v>
      </c>
      <c r="B359" s="19" t="s">
        <v>311</v>
      </c>
      <c r="C359" s="20" t="s">
        <v>65</v>
      </c>
      <c r="D359" s="20" t="s">
        <v>75</v>
      </c>
      <c r="E359" s="164" t="s">
        <v>533</v>
      </c>
      <c r="F359" s="164" t="s">
        <v>91</v>
      </c>
      <c r="G359" s="21">
        <f>G360</f>
        <v>15</v>
      </c>
    </row>
    <row r="360" spans="1:7" ht="25.5">
      <c r="A360" s="16" t="s">
        <v>93</v>
      </c>
      <c r="B360" s="19" t="s">
        <v>311</v>
      </c>
      <c r="C360" s="20" t="s">
        <v>65</v>
      </c>
      <c r="D360" s="20" t="s">
        <v>75</v>
      </c>
      <c r="E360" s="164" t="s">
        <v>533</v>
      </c>
      <c r="F360" s="164" t="s">
        <v>94</v>
      </c>
      <c r="G360" s="21">
        <v>15</v>
      </c>
    </row>
    <row r="361" spans="1:7" ht="12.75">
      <c r="A361" s="215" t="s">
        <v>113</v>
      </c>
      <c r="B361" s="19" t="s">
        <v>311</v>
      </c>
      <c r="C361" s="20" t="s">
        <v>65</v>
      </c>
      <c r="D361" s="20" t="s">
        <v>75</v>
      </c>
      <c r="E361" s="164" t="s">
        <v>533</v>
      </c>
      <c r="F361" s="230">
        <v>300</v>
      </c>
      <c r="G361" s="21">
        <f>G362</f>
        <v>247.7</v>
      </c>
    </row>
    <row r="362" spans="1:7" ht="12.75">
      <c r="A362" s="215" t="s">
        <v>133</v>
      </c>
      <c r="B362" s="19" t="s">
        <v>311</v>
      </c>
      <c r="C362" s="20" t="s">
        <v>65</v>
      </c>
      <c r="D362" s="20" t="s">
        <v>75</v>
      </c>
      <c r="E362" s="164" t="s">
        <v>533</v>
      </c>
      <c r="F362" s="230">
        <v>320</v>
      </c>
      <c r="G362" s="21">
        <f>G363</f>
        <v>247.7</v>
      </c>
    </row>
    <row r="363" spans="1:7" ht="25.5">
      <c r="A363" s="215" t="s">
        <v>440</v>
      </c>
      <c r="B363" s="19" t="s">
        <v>311</v>
      </c>
      <c r="C363" s="20" t="s">
        <v>65</v>
      </c>
      <c r="D363" s="20" t="s">
        <v>75</v>
      </c>
      <c r="E363" s="164" t="s">
        <v>533</v>
      </c>
      <c r="F363" s="230">
        <v>321</v>
      </c>
      <c r="G363" s="21">
        <f>247.7</f>
        <v>247.7</v>
      </c>
    </row>
    <row r="364" spans="1:7" ht="25.5">
      <c r="A364" s="14" t="s">
        <v>163</v>
      </c>
      <c r="B364" s="39" t="s">
        <v>312</v>
      </c>
      <c r="C364" s="20"/>
      <c r="D364" s="20"/>
      <c r="E364" s="164"/>
      <c r="F364" s="164"/>
      <c r="G364" s="34">
        <f>G365+G416+G435+G453+G442</f>
        <v>70933.6</v>
      </c>
    </row>
    <row r="365" spans="1:7" ht="12.75">
      <c r="A365" s="15" t="s">
        <v>2</v>
      </c>
      <c r="B365" s="33" t="s">
        <v>312</v>
      </c>
      <c r="C365" s="33" t="s">
        <v>65</v>
      </c>
      <c r="D365" s="33" t="s">
        <v>35</v>
      </c>
      <c r="E365" s="164"/>
      <c r="F365" s="164"/>
      <c r="G365" s="34">
        <f>G366</f>
        <v>58137.8</v>
      </c>
    </row>
    <row r="366" spans="1:7" ht="12.75">
      <c r="A366" s="15" t="s">
        <v>62</v>
      </c>
      <c r="B366" s="39" t="s">
        <v>312</v>
      </c>
      <c r="C366" s="33" t="s">
        <v>65</v>
      </c>
      <c r="D366" s="33" t="s">
        <v>86</v>
      </c>
      <c r="E366" s="164"/>
      <c r="F366" s="164"/>
      <c r="G366" s="34">
        <f>G400+G378+G368</f>
        <v>58137.8</v>
      </c>
    </row>
    <row r="367" spans="1:7" ht="12.75">
      <c r="A367" s="16" t="s">
        <v>549</v>
      </c>
      <c r="B367" s="19" t="s">
        <v>312</v>
      </c>
      <c r="C367" s="20" t="s">
        <v>65</v>
      </c>
      <c r="D367" s="20" t="s">
        <v>86</v>
      </c>
      <c r="E367" s="164" t="s">
        <v>623</v>
      </c>
      <c r="F367" s="164"/>
      <c r="G367" s="21">
        <f>G368</f>
        <v>130</v>
      </c>
    </row>
    <row r="368" spans="1:7" ht="25.5">
      <c r="A368" s="16" t="s">
        <v>774</v>
      </c>
      <c r="B368" s="19" t="s">
        <v>312</v>
      </c>
      <c r="C368" s="20" t="s">
        <v>65</v>
      </c>
      <c r="D368" s="20" t="s">
        <v>86</v>
      </c>
      <c r="E368" s="164" t="str">
        <f>'МП пр.5'!B784</f>
        <v>7Щ 0 00 00000 </v>
      </c>
      <c r="F368" s="164"/>
      <c r="G368" s="34">
        <f>G369</f>
        <v>130</v>
      </c>
    </row>
    <row r="369" spans="1:7" ht="12.75">
      <c r="A369" s="16" t="s">
        <v>231</v>
      </c>
      <c r="B369" s="19" t="s">
        <v>312</v>
      </c>
      <c r="C369" s="20" t="s">
        <v>65</v>
      </c>
      <c r="D369" s="20" t="s">
        <v>86</v>
      </c>
      <c r="E369" s="164" t="str">
        <f>'МП пр.5'!B785</f>
        <v>7Щ 0 01 00000 </v>
      </c>
      <c r="F369" s="164"/>
      <c r="G369" s="34">
        <f>G371+G375</f>
        <v>130</v>
      </c>
    </row>
    <row r="370" spans="1:7" ht="12.75">
      <c r="A370" s="207" t="s">
        <v>734</v>
      </c>
      <c r="B370" s="209" t="s">
        <v>312</v>
      </c>
      <c r="C370" s="208" t="s">
        <v>65</v>
      </c>
      <c r="D370" s="208" t="s">
        <v>86</v>
      </c>
      <c r="E370" s="214" t="str">
        <f>'МП пр.5'!B786</f>
        <v>7Щ 0 01 12070</v>
      </c>
      <c r="F370" s="214"/>
      <c r="G370" s="212">
        <f>G371</f>
        <v>112</v>
      </c>
    </row>
    <row r="371" spans="1:7" ht="25.5">
      <c r="A371" s="207" t="s">
        <v>401</v>
      </c>
      <c r="B371" s="209" t="s">
        <v>312</v>
      </c>
      <c r="C371" s="208" t="s">
        <v>65</v>
      </c>
      <c r="D371" s="208" t="s">
        <v>86</v>
      </c>
      <c r="E371" s="214" t="str">
        <f>'МП пр.5'!B788</f>
        <v>7Щ 0 01 12070</v>
      </c>
      <c r="F371" s="214" t="s">
        <v>100</v>
      </c>
      <c r="G371" s="212">
        <f>G372</f>
        <v>112</v>
      </c>
    </row>
    <row r="372" spans="1:7" ht="25.5">
      <c r="A372" s="207" t="s">
        <v>732</v>
      </c>
      <c r="B372" s="209" t="s">
        <v>312</v>
      </c>
      <c r="C372" s="208" t="s">
        <v>65</v>
      </c>
      <c r="D372" s="208" t="s">
        <v>86</v>
      </c>
      <c r="E372" s="214" t="str">
        <f>'МП пр.5'!B789</f>
        <v>7Щ 0 01 12070</v>
      </c>
      <c r="F372" s="214" t="s">
        <v>96</v>
      </c>
      <c r="G372" s="212">
        <f>G373</f>
        <v>112</v>
      </c>
    </row>
    <row r="373" spans="1:7" ht="12.75">
      <c r="A373" s="207" t="s">
        <v>674</v>
      </c>
      <c r="B373" s="209" t="s">
        <v>312</v>
      </c>
      <c r="C373" s="208" t="s">
        <v>65</v>
      </c>
      <c r="D373" s="208" t="s">
        <v>86</v>
      </c>
      <c r="E373" s="214" t="str">
        <f>'МП пр.5'!B790</f>
        <v>7Щ 0 01 12070</v>
      </c>
      <c r="F373" s="214" t="s">
        <v>97</v>
      </c>
      <c r="G373" s="212">
        <f>'МП пр.5'!G790</f>
        <v>112</v>
      </c>
    </row>
    <row r="374" spans="1:7" ht="12.75">
      <c r="A374" s="15" t="str">
        <f>'МП пр.5'!A801</f>
        <v>Проведение комплексных кадастровых работ за счет средств местного бюджета</v>
      </c>
      <c r="B374" s="19" t="s">
        <v>312</v>
      </c>
      <c r="C374" s="20" t="s">
        <v>65</v>
      </c>
      <c r="D374" s="20" t="s">
        <v>86</v>
      </c>
      <c r="E374" s="164" t="str">
        <f>'МП пр.5'!B801</f>
        <v>7Щ 0 01 S2070</v>
      </c>
      <c r="F374" s="164"/>
      <c r="G374" s="21">
        <f>G375</f>
        <v>18</v>
      </c>
    </row>
    <row r="375" spans="1:7" ht="25.5">
      <c r="A375" s="16" t="s">
        <v>401</v>
      </c>
      <c r="B375" s="19" t="s">
        <v>312</v>
      </c>
      <c r="C375" s="20" t="s">
        <v>65</v>
      </c>
      <c r="D375" s="20" t="s">
        <v>86</v>
      </c>
      <c r="E375" s="164" t="str">
        <f>'МП пр.5'!B802</f>
        <v>7Щ 0 01 S2070</v>
      </c>
      <c r="F375" s="164" t="s">
        <v>100</v>
      </c>
      <c r="G375" s="21">
        <f>G376</f>
        <v>18</v>
      </c>
    </row>
    <row r="376" spans="1:7" ht="25.5">
      <c r="A376" s="16" t="s">
        <v>732</v>
      </c>
      <c r="B376" s="19" t="s">
        <v>312</v>
      </c>
      <c r="C376" s="20" t="s">
        <v>65</v>
      </c>
      <c r="D376" s="20" t="s">
        <v>86</v>
      </c>
      <c r="E376" s="164" t="str">
        <f>'МП пр.5'!B803</f>
        <v>7Щ 0 01 S2070</v>
      </c>
      <c r="F376" s="164" t="s">
        <v>96</v>
      </c>
      <c r="G376" s="21">
        <f>G377</f>
        <v>18</v>
      </c>
    </row>
    <row r="377" spans="1:7" ht="12.75">
      <c r="A377" s="16" t="s">
        <v>674</v>
      </c>
      <c r="B377" s="19" t="s">
        <v>312</v>
      </c>
      <c r="C377" s="20" t="s">
        <v>65</v>
      </c>
      <c r="D377" s="20" t="s">
        <v>86</v>
      </c>
      <c r="E377" s="164" t="str">
        <f>'МП пр.5'!B804</f>
        <v>7Щ 0 01 S2070</v>
      </c>
      <c r="F377" s="164" t="s">
        <v>97</v>
      </c>
      <c r="G377" s="21">
        <f>'МП пр.5'!G805</f>
        <v>18</v>
      </c>
    </row>
    <row r="378" spans="1:7" ht="12.75">
      <c r="A378" s="16" t="s">
        <v>335</v>
      </c>
      <c r="B378" s="19" t="s">
        <v>312</v>
      </c>
      <c r="C378" s="20" t="s">
        <v>65</v>
      </c>
      <c r="D378" s="20" t="s">
        <v>86</v>
      </c>
      <c r="E378" s="183" t="s">
        <v>567</v>
      </c>
      <c r="F378" s="168"/>
      <c r="G378" s="34">
        <f>G379+G392+G396</f>
        <v>47476.200000000004</v>
      </c>
    </row>
    <row r="379" spans="1:7" ht="12.75">
      <c r="A379" s="16" t="s">
        <v>213</v>
      </c>
      <c r="B379" s="19" t="s">
        <v>312</v>
      </c>
      <c r="C379" s="20" t="s">
        <v>65</v>
      </c>
      <c r="D379" s="20" t="s">
        <v>86</v>
      </c>
      <c r="E379" s="183" t="s">
        <v>568</v>
      </c>
      <c r="F379" s="168"/>
      <c r="G379" s="34">
        <f>G380+G385+G388</f>
        <v>46849.9</v>
      </c>
    </row>
    <row r="380" spans="1:7" ht="45" customHeight="1">
      <c r="A380" s="16" t="s">
        <v>98</v>
      </c>
      <c r="B380" s="19" t="s">
        <v>312</v>
      </c>
      <c r="C380" s="20" t="s">
        <v>65</v>
      </c>
      <c r="D380" s="20" t="s">
        <v>86</v>
      </c>
      <c r="E380" s="183" t="s">
        <v>568</v>
      </c>
      <c r="F380" s="164" t="s">
        <v>99</v>
      </c>
      <c r="G380" s="21">
        <f>G381</f>
        <v>34344.6</v>
      </c>
    </row>
    <row r="381" spans="1:7" ht="12" customHeight="1">
      <c r="A381" s="16" t="s">
        <v>240</v>
      </c>
      <c r="B381" s="19" t="s">
        <v>312</v>
      </c>
      <c r="C381" s="20" t="s">
        <v>65</v>
      </c>
      <c r="D381" s="20" t="s">
        <v>86</v>
      </c>
      <c r="E381" s="183" t="s">
        <v>568</v>
      </c>
      <c r="F381" s="164" t="s">
        <v>242</v>
      </c>
      <c r="G381" s="21">
        <f>G382+G383+G384</f>
        <v>34344.6</v>
      </c>
    </row>
    <row r="382" spans="1:7" ht="12" customHeight="1">
      <c r="A382" s="16" t="s">
        <v>327</v>
      </c>
      <c r="B382" s="19" t="s">
        <v>312</v>
      </c>
      <c r="C382" s="20" t="s">
        <v>65</v>
      </c>
      <c r="D382" s="20" t="s">
        <v>86</v>
      </c>
      <c r="E382" s="183" t="s">
        <v>568</v>
      </c>
      <c r="F382" s="164" t="s">
        <v>243</v>
      </c>
      <c r="G382" s="248">
        <f>23500+279+800+1865.6</f>
        <v>26444.6</v>
      </c>
    </row>
    <row r="383" spans="1:7" ht="12" customHeight="1">
      <c r="A383" s="16" t="s">
        <v>337</v>
      </c>
      <c r="B383" s="19" t="s">
        <v>312</v>
      </c>
      <c r="C383" s="20" t="s">
        <v>65</v>
      </c>
      <c r="D383" s="20" t="s">
        <v>86</v>
      </c>
      <c r="E383" s="183" t="s">
        <v>568</v>
      </c>
      <c r="F383" s="164" t="s">
        <v>241</v>
      </c>
      <c r="G383" s="248">
        <f>150-46</f>
        <v>104</v>
      </c>
    </row>
    <row r="384" spans="1:7" ht="12" customHeight="1">
      <c r="A384" s="16" t="s">
        <v>338</v>
      </c>
      <c r="B384" s="19" t="s">
        <v>312</v>
      </c>
      <c r="C384" s="20" t="s">
        <v>65</v>
      </c>
      <c r="D384" s="20" t="s">
        <v>86</v>
      </c>
      <c r="E384" s="183" t="s">
        <v>568</v>
      </c>
      <c r="F384" s="164" t="s">
        <v>244</v>
      </c>
      <c r="G384" s="248">
        <f>7096+700</f>
        <v>7796</v>
      </c>
    </row>
    <row r="385" spans="1:7" ht="12" customHeight="1">
      <c r="A385" s="16" t="s">
        <v>401</v>
      </c>
      <c r="B385" s="19" t="s">
        <v>312</v>
      </c>
      <c r="C385" s="20" t="s">
        <v>65</v>
      </c>
      <c r="D385" s="20" t="s">
        <v>86</v>
      </c>
      <c r="E385" s="183" t="s">
        <v>568</v>
      </c>
      <c r="F385" s="164" t="s">
        <v>100</v>
      </c>
      <c r="G385" s="21">
        <f>G386</f>
        <v>12160.4</v>
      </c>
    </row>
    <row r="386" spans="1:7" ht="26.25" customHeight="1">
      <c r="A386" s="16" t="s">
        <v>732</v>
      </c>
      <c r="B386" s="19" t="s">
        <v>312</v>
      </c>
      <c r="C386" s="20" t="s">
        <v>65</v>
      </c>
      <c r="D386" s="20" t="s">
        <v>86</v>
      </c>
      <c r="E386" s="183" t="s">
        <v>568</v>
      </c>
      <c r="F386" s="164" t="s">
        <v>96</v>
      </c>
      <c r="G386" s="21">
        <f>G387</f>
        <v>12160.4</v>
      </c>
    </row>
    <row r="387" spans="1:7" ht="18" customHeight="1">
      <c r="A387" s="16" t="s">
        <v>675</v>
      </c>
      <c r="B387" s="19" t="s">
        <v>312</v>
      </c>
      <c r="C387" s="20" t="s">
        <v>65</v>
      </c>
      <c r="D387" s="20" t="s">
        <v>86</v>
      </c>
      <c r="E387" s="183" t="s">
        <v>568</v>
      </c>
      <c r="F387" s="164" t="s">
        <v>97</v>
      </c>
      <c r="G387" s="248">
        <f>14378-2217.6</f>
        <v>12160.4</v>
      </c>
    </row>
    <row r="388" spans="1:7" ht="16.5" customHeight="1">
      <c r="A388" s="16" t="s">
        <v>124</v>
      </c>
      <c r="B388" s="19" t="s">
        <v>312</v>
      </c>
      <c r="C388" s="20" t="s">
        <v>65</v>
      </c>
      <c r="D388" s="20" t="s">
        <v>86</v>
      </c>
      <c r="E388" s="183" t="s">
        <v>568</v>
      </c>
      <c r="F388" s="164" t="s">
        <v>125</v>
      </c>
      <c r="G388" s="21">
        <f>G389</f>
        <v>344.9</v>
      </c>
    </row>
    <row r="389" spans="1:7" ht="15" customHeight="1">
      <c r="A389" s="16" t="s">
        <v>127</v>
      </c>
      <c r="B389" s="19" t="s">
        <v>312</v>
      </c>
      <c r="C389" s="20" t="s">
        <v>65</v>
      </c>
      <c r="D389" s="20" t="s">
        <v>86</v>
      </c>
      <c r="E389" s="183" t="s">
        <v>568</v>
      </c>
      <c r="F389" s="164" t="s">
        <v>128</v>
      </c>
      <c r="G389" s="21">
        <f>G391+G390</f>
        <v>344.9</v>
      </c>
    </row>
    <row r="390" spans="1:7" ht="18" customHeight="1">
      <c r="A390" s="16" t="s">
        <v>129</v>
      </c>
      <c r="B390" s="19" t="s">
        <v>312</v>
      </c>
      <c r="C390" s="20" t="s">
        <v>65</v>
      </c>
      <c r="D390" s="20" t="s">
        <v>86</v>
      </c>
      <c r="E390" s="183" t="s">
        <v>568</v>
      </c>
      <c r="F390" s="164" t="s">
        <v>130</v>
      </c>
      <c r="G390" s="21">
        <v>277.9</v>
      </c>
    </row>
    <row r="391" spans="1:7" ht="16.5" customHeight="1">
      <c r="A391" s="16" t="s">
        <v>157</v>
      </c>
      <c r="B391" s="19" t="s">
        <v>312</v>
      </c>
      <c r="C391" s="20" t="s">
        <v>65</v>
      </c>
      <c r="D391" s="20" t="s">
        <v>86</v>
      </c>
      <c r="E391" s="183" t="s">
        <v>568</v>
      </c>
      <c r="F391" s="164" t="s">
        <v>131</v>
      </c>
      <c r="G391" s="21">
        <v>67</v>
      </c>
    </row>
    <row r="392" spans="1:7" ht="40.5" customHeight="1">
      <c r="A392" s="16" t="s">
        <v>235</v>
      </c>
      <c r="B392" s="19" t="s">
        <v>312</v>
      </c>
      <c r="C392" s="20" t="s">
        <v>65</v>
      </c>
      <c r="D392" s="20" t="s">
        <v>86</v>
      </c>
      <c r="E392" s="183" t="s">
        <v>569</v>
      </c>
      <c r="F392" s="164"/>
      <c r="G392" s="21">
        <f>G393</f>
        <v>600</v>
      </c>
    </row>
    <row r="393" spans="1:7" ht="42.75" customHeight="1">
      <c r="A393" s="16" t="s">
        <v>98</v>
      </c>
      <c r="B393" s="19" t="s">
        <v>312</v>
      </c>
      <c r="C393" s="20" t="s">
        <v>65</v>
      </c>
      <c r="D393" s="20" t="s">
        <v>86</v>
      </c>
      <c r="E393" s="183" t="s">
        <v>569</v>
      </c>
      <c r="F393" s="164" t="s">
        <v>99</v>
      </c>
      <c r="G393" s="21">
        <f>G394</f>
        <v>600</v>
      </c>
    </row>
    <row r="394" spans="1:7" ht="18" customHeight="1">
      <c r="A394" s="16" t="s">
        <v>240</v>
      </c>
      <c r="B394" s="19" t="s">
        <v>312</v>
      </c>
      <c r="C394" s="20" t="s">
        <v>65</v>
      </c>
      <c r="D394" s="20" t="s">
        <v>86</v>
      </c>
      <c r="E394" s="183" t="s">
        <v>569</v>
      </c>
      <c r="F394" s="164" t="s">
        <v>242</v>
      </c>
      <c r="G394" s="21">
        <f>G395</f>
        <v>600</v>
      </c>
    </row>
    <row r="395" spans="1:7" ht="17.25" customHeight="1">
      <c r="A395" s="16" t="s">
        <v>325</v>
      </c>
      <c r="B395" s="19" t="s">
        <v>312</v>
      </c>
      <c r="C395" s="20" t="s">
        <v>65</v>
      </c>
      <c r="D395" s="20" t="s">
        <v>86</v>
      </c>
      <c r="E395" s="183" t="s">
        <v>569</v>
      </c>
      <c r="F395" s="164" t="s">
        <v>241</v>
      </c>
      <c r="G395" s="248">
        <f>700-100</f>
        <v>600</v>
      </c>
    </row>
    <row r="396" spans="1:7" ht="15" customHeight="1">
      <c r="A396" s="16" t="s">
        <v>203</v>
      </c>
      <c r="B396" s="19" t="s">
        <v>312</v>
      </c>
      <c r="C396" s="20" t="s">
        <v>65</v>
      </c>
      <c r="D396" s="20" t="s">
        <v>86</v>
      </c>
      <c r="E396" s="183" t="s">
        <v>570</v>
      </c>
      <c r="F396" s="164"/>
      <c r="G396" s="21">
        <f>G397</f>
        <v>26.3</v>
      </c>
    </row>
    <row r="397" spans="1:7" ht="41.25" customHeight="1">
      <c r="A397" s="16" t="s">
        <v>98</v>
      </c>
      <c r="B397" s="19" t="s">
        <v>312</v>
      </c>
      <c r="C397" s="20" t="s">
        <v>65</v>
      </c>
      <c r="D397" s="20" t="s">
        <v>86</v>
      </c>
      <c r="E397" s="183" t="s">
        <v>570</v>
      </c>
      <c r="F397" s="164" t="s">
        <v>99</v>
      </c>
      <c r="G397" s="21">
        <f>G398</f>
        <v>26.3</v>
      </c>
    </row>
    <row r="398" spans="1:7" ht="18" customHeight="1">
      <c r="A398" s="16" t="s">
        <v>240</v>
      </c>
      <c r="B398" s="19" t="s">
        <v>312</v>
      </c>
      <c r="C398" s="20" t="s">
        <v>65</v>
      </c>
      <c r="D398" s="20" t="s">
        <v>86</v>
      </c>
      <c r="E398" s="183" t="s">
        <v>570</v>
      </c>
      <c r="F398" s="164" t="s">
        <v>242</v>
      </c>
      <c r="G398" s="21">
        <f>G399</f>
        <v>26.3</v>
      </c>
    </row>
    <row r="399" spans="1:7" ht="16.5" customHeight="1">
      <c r="A399" s="16" t="s">
        <v>325</v>
      </c>
      <c r="B399" s="19" t="s">
        <v>312</v>
      </c>
      <c r="C399" s="20" t="s">
        <v>65</v>
      </c>
      <c r="D399" s="20" t="s">
        <v>86</v>
      </c>
      <c r="E399" s="183" t="s">
        <v>570</v>
      </c>
      <c r="F399" s="164" t="s">
        <v>241</v>
      </c>
      <c r="G399" s="248">
        <f>28.3-2</f>
        <v>26.3</v>
      </c>
    </row>
    <row r="400" spans="1:7" ht="32.25" customHeight="1">
      <c r="A400" s="31" t="s">
        <v>196</v>
      </c>
      <c r="B400" s="19" t="s">
        <v>312</v>
      </c>
      <c r="C400" s="20" t="s">
        <v>65</v>
      </c>
      <c r="D400" s="20" t="s">
        <v>86</v>
      </c>
      <c r="E400" s="164" t="s">
        <v>571</v>
      </c>
      <c r="F400" s="164"/>
      <c r="G400" s="21">
        <f>G405+G409+G401</f>
        <v>10531.6</v>
      </c>
    </row>
    <row r="401" spans="1:7" ht="20.25" customHeight="1">
      <c r="A401" s="16" t="s">
        <v>728</v>
      </c>
      <c r="B401" s="19" t="s">
        <v>312</v>
      </c>
      <c r="C401" s="20" t="s">
        <v>65</v>
      </c>
      <c r="D401" s="20" t="s">
        <v>86</v>
      </c>
      <c r="E401" s="20" t="s">
        <v>729</v>
      </c>
      <c r="F401" s="20"/>
      <c r="G401" s="21">
        <f>G402</f>
        <v>8337</v>
      </c>
    </row>
    <row r="402" spans="1:7" ht="21.75" customHeight="1">
      <c r="A402" s="16" t="s">
        <v>401</v>
      </c>
      <c r="B402" s="19" t="s">
        <v>312</v>
      </c>
      <c r="C402" s="20" t="s">
        <v>65</v>
      </c>
      <c r="D402" s="20" t="s">
        <v>86</v>
      </c>
      <c r="E402" s="20" t="s">
        <v>729</v>
      </c>
      <c r="F402" s="20" t="s">
        <v>100</v>
      </c>
      <c r="G402" s="21">
        <f>G403</f>
        <v>8337</v>
      </c>
    </row>
    <row r="403" spans="1:7" ht="32.25" customHeight="1">
      <c r="A403" s="16" t="s">
        <v>732</v>
      </c>
      <c r="B403" s="19" t="s">
        <v>312</v>
      </c>
      <c r="C403" s="20" t="s">
        <v>65</v>
      </c>
      <c r="D403" s="20" t="s">
        <v>86</v>
      </c>
      <c r="E403" s="20" t="s">
        <v>729</v>
      </c>
      <c r="F403" s="20" t="s">
        <v>96</v>
      </c>
      <c r="G403" s="21">
        <f>G404</f>
        <v>8337</v>
      </c>
    </row>
    <row r="404" spans="1:7" ht="15" customHeight="1">
      <c r="A404" s="16" t="s">
        <v>674</v>
      </c>
      <c r="B404" s="19" t="s">
        <v>312</v>
      </c>
      <c r="C404" s="20" t="s">
        <v>65</v>
      </c>
      <c r="D404" s="20" t="s">
        <v>86</v>
      </c>
      <c r="E404" s="20" t="s">
        <v>729</v>
      </c>
      <c r="F404" s="20" t="s">
        <v>97</v>
      </c>
      <c r="G404" s="248">
        <f>7420+917</f>
        <v>8337</v>
      </c>
    </row>
    <row r="405" spans="1:7" ht="18" customHeight="1">
      <c r="A405" s="31" t="s">
        <v>305</v>
      </c>
      <c r="B405" s="19" t="s">
        <v>312</v>
      </c>
      <c r="C405" s="20" t="s">
        <v>65</v>
      </c>
      <c r="D405" s="20" t="s">
        <v>86</v>
      </c>
      <c r="E405" s="164" t="s">
        <v>572</v>
      </c>
      <c r="F405" s="164"/>
      <c r="G405" s="21">
        <f>G406</f>
        <v>1524.6</v>
      </c>
    </row>
    <row r="406" spans="1:7" ht="14.25" customHeight="1">
      <c r="A406" s="16" t="s">
        <v>401</v>
      </c>
      <c r="B406" s="19" t="s">
        <v>312</v>
      </c>
      <c r="C406" s="20" t="s">
        <v>65</v>
      </c>
      <c r="D406" s="20" t="s">
        <v>86</v>
      </c>
      <c r="E406" s="164" t="s">
        <v>572</v>
      </c>
      <c r="F406" s="164" t="s">
        <v>100</v>
      </c>
      <c r="G406" s="21">
        <f>G407</f>
        <v>1524.6</v>
      </c>
    </row>
    <row r="407" spans="1:7" ht="26.25" customHeight="1">
      <c r="A407" s="16" t="s">
        <v>95</v>
      </c>
      <c r="B407" s="19" t="s">
        <v>312</v>
      </c>
      <c r="C407" s="20" t="s">
        <v>65</v>
      </c>
      <c r="D407" s="20" t="s">
        <v>86</v>
      </c>
      <c r="E407" s="164" t="s">
        <v>572</v>
      </c>
      <c r="F407" s="164" t="s">
        <v>96</v>
      </c>
      <c r="G407" s="21">
        <f>G408</f>
        <v>1524.6</v>
      </c>
    </row>
    <row r="408" spans="1:7" ht="12.75" customHeight="1">
      <c r="A408" s="16" t="s">
        <v>674</v>
      </c>
      <c r="B408" s="19" t="s">
        <v>312</v>
      </c>
      <c r="C408" s="20" t="s">
        <v>65</v>
      </c>
      <c r="D408" s="20" t="s">
        <v>86</v>
      </c>
      <c r="E408" s="164" t="s">
        <v>572</v>
      </c>
      <c r="F408" s="164" t="s">
        <v>97</v>
      </c>
      <c r="G408" s="21">
        <f>1524.6</f>
        <v>1524.6</v>
      </c>
    </row>
    <row r="409" spans="1:7" ht="31.5" customHeight="1">
      <c r="A409" s="31" t="s">
        <v>678</v>
      </c>
      <c r="B409" s="19" t="s">
        <v>312</v>
      </c>
      <c r="C409" s="20" t="s">
        <v>65</v>
      </c>
      <c r="D409" s="20" t="s">
        <v>86</v>
      </c>
      <c r="E409" s="164" t="s">
        <v>573</v>
      </c>
      <c r="F409" s="164"/>
      <c r="G409" s="21">
        <f>G410+G413</f>
        <v>670</v>
      </c>
    </row>
    <row r="410" spans="1:7" ht="17.25" customHeight="1">
      <c r="A410" s="16" t="s">
        <v>401</v>
      </c>
      <c r="B410" s="19" t="s">
        <v>312</v>
      </c>
      <c r="C410" s="20" t="s">
        <v>65</v>
      </c>
      <c r="D410" s="20" t="s">
        <v>86</v>
      </c>
      <c r="E410" s="164" t="s">
        <v>573</v>
      </c>
      <c r="F410" s="164" t="s">
        <v>100</v>
      </c>
      <c r="G410" s="21">
        <f>G411</f>
        <v>660</v>
      </c>
    </row>
    <row r="411" spans="1:7" ht="28.5" customHeight="1">
      <c r="A411" s="16" t="s">
        <v>732</v>
      </c>
      <c r="B411" s="19" t="s">
        <v>312</v>
      </c>
      <c r="C411" s="20" t="s">
        <v>65</v>
      </c>
      <c r="D411" s="20" t="s">
        <v>86</v>
      </c>
      <c r="E411" s="164" t="s">
        <v>573</v>
      </c>
      <c r="F411" s="164" t="s">
        <v>96</v>
      </c>
      <c r="G411" s="21">
        <f>G412</f>
        <v>660</v>
      </c>
    </row>
    <row r="412" spans="1:7" ht="12.75" customHeight="1">
      <c r="A412" s="16" t="s">
        <v>675</v>
      </c>
      <c r="B412" s="19" t="s">
        <v>312</v>
      </c>
      <c r="C412" s="20" t="s">
        <v>65</v>
      </c>
      <c r="D412" s="20" t="s">
        <v>86</v>
      </c>
      <c r="E412" s="164" t="s">
        <v>573</v>
      </c>
      <c r="F412" s="164" t="s">
        <v>97</v>
      </c>
      <c r="G412" s="248">
        <f>800+80-55-165</f>
        <v>660</v>
      </c>
    </row>
    <row r="413" spans="1:7" ht="14.25" customHeight="1">
      <c r="A413" s="16" t="s">
        <v>124</v>
      </c>
      <c r="B413" s="19" t="s">
        <v>312</v>
      </c>
      <c r="C413" s="20" t="s">
        <v>65</v>
      </c>
      <c r="D413" s="20" t="s">
        <v>86</v>
      </c>
      <c r="E413" s="164" t="s">
        <v>573</v>
      </c>
      <c r="F413" s="164" t="s">
        <v>125</v>
      </c>
      <c r="G413" s="21">
        <f>G414</f>
        <v>10</v>
      </c>
    </row>
    <row r="414" spans="1:7" ht="15.75" customHeight="1">
      <c r="A414" s="16" t="s">
        <v>127</v>
      </c>
      <c r="B414" s="19" t="s">
        <v>312</v>
      </c>
      <c r="C414" s="20" t="s">
        <v>65</v>
      </c>
      <c r="D414" s="20" t="s">
        <v>86</v>
      </c>
      <c r="E414" s="164" t="s">
        <v>573</v>
      </c>
      <c r="F414" s="164" t="s">
        <v>128</v>
      </c>
      <c r="G414" s="21">
        <f>G415</f>
        <v>10</v>
      </c>
    </row>
    <row r="415" spans="1:7" ht="12.75" customHeight="1">
      <c r="A415" s="16" t="s">
        <v>158</v>
      </c>
      <c r="B415" s="19" t="s">
        <v>312</v>
      </c>
      <c r="C415" s="20" t="s">
        <v>65</v>
      </c>
      <c r="D415" s="20" t="s">
        <v>86</v>
      </c>
      <c r="E415" s="164" t="s">
        <v>573</v>
      </c>
      <c r="F415" s="164" t="s">
        <v>159</v>
      </c>
      <c r="G415" s="21">
        <v>10</v>
      </c>
    </row>
    <row r="416" spans="1:7" ht="15" customHeight="1">
      <c r="A416" s="15" t="s">
        <v>5</v>
      </c>
      <c r="B416" s="39" t="s">
        <v>312</v>
      </c>
      <c r="C416" s="33" t="s">
        <v>67</v>
      </c>
      <c r="D416" s="33" t="s">
        <v>35</v>
      </c>
      <c r="E416" s="168"/>
      <c r="F416" s="168"/>
      <c r="G416" s="34">
        <f>G417+G427</f>
        <v>6199</v>
      </c>
    </row>
    <row r="417" spans="1:7" ht="15" customHeight="1">
      <c r="A417" s="15" t="s">
        <v>6</v>
      </c>
      <c r="B417" s="39" t="s">
        <v>312</v>
      </c>
      <c r="C417" s="33" t="s">
        <v>67</v>
      </c>
      <c r="D417" s="33" t="s">
        <v>72</v>
      </c>
      <c r="E417" s="168"/>
      <c r="F417" s="168"/>
      <c r="G417" s="34">
        <f>G418</f>
        <v>5799</v>
      </c>
    </row>
    <row r="418" spans="1:7" ht="16.5" customHeight="1">
      <c r="A418" s="16" t="s">
        <v>36</v>
      </c>
      <c r="B418" s="19" t="s">
        <v>312</v>
      </c>
      <c r="C418" s="20" t="s">
        <v>67</v>
      </c>
      <c r="D418" s="20" t="s">
        <v>72</v>
      </c>
      <c r="E418" s="164" t="s">
        <v>574</v>
      </c>
      <c r="F418" s="164"/>
      <c r="G418" s="21">
        <f>G423+G419</f>
        <v>5799</v>
      </c>
    </row>
    <row r="419" spans="1:7" ht="16.5" customHeight="1">
      <c r="A419" s="215" t="s">
        <v>733</v>
      </c>
      <c r="B419" s="19" t="s">
        <v>312</v>
      </c>
      <c r="C419" s="20" t="s">
        <v>67</v>
      </c>
      <c r="D419" s="20" t="s">
        <v>72</v>
      </c>
      <c r="E419" s="20" t="s">
        <v>724</v>
      </c>
      <c r="F419" s="164"/>
      <c r="G419" s="21">
        <f>G420</f>
        <v>1449</v>
      </c>
    </row>
    <row r="420" spans="1:7" ht="16.5" customHeight="1">
      <c r="A420" s="16" t="s">
        <v>124</v>
      </c>
      <c r="B420" s="19" t="s">
        <v>312</v>
      </c>
      <c r="C420" s="20" t="s">
        <v>67</v>
      </c>
      <c r="D420" s="20" t="s">
        <v>72</v>
      </c>
      <c r="E420" s="20" t="s">
        <v>724</v>
      </c>
      <c r="F420" s="20" t="s">
        <v>125</v>
      </c>
      <c r="G420" s="21">
        <f>G421</f>
        <v>1449</v>
      </c>
    </row>
    <row r="421" spans="1:7" ht="27.75" customHeight="1">
      <c r="A421" s="16" t="s">
        <v>160</v>
      </c>
      <c r="B421" s="19" t="s">
        <v>312</v>
      </c>
      <c r="C421" s="20" t="s">
        <v>67</v>
      </c>
      <c r="D421" s="20" t="s">
        <v>72</v>
      </c>
      <c r="E421" s="20" t="s">
        <v>724</v>
      </c>
      <c r="F421" s="20" t="s">
        <v>126</v>
      </c>
      <c r="G421" s="21">
        <f>G422</f>
        <v>1449</v>
      </c>
    </row>
    <row r="422" spans="1:7" ht="24" customHeight="1">
      <c r="A422" s="16" t="s">
        <v>400</v>
      </c>
      <c r="B422" s="19" t="s">
        <v>312</v>
      </c>
      <c r="C422" s="20" t="s">
        <v>67</v>
      </c>
      <c r="D422" s="20" t="s">
        <v>72</v>
      </c>
      <c r="E422" s="20" t="s">
        <v>724</v>
      </c>
      <c r="F422" s="20" t="s">
        <v>399</v>
      </c>
      <c r="G422" s="21">
        <v>1449</v>
      </c>
    </row>
    <row r="423" spans="1:7" ht="27" customHeight="1">
      <c r="A423" s="16" t="s">
        <v>420</v>
      </c>
      <c r="B423" s="19" t="s">
        <v>312</v>
      </c>
      <c r="C423" s="20" t="s">
        <v>67</v>
      </c>
      <c r="D423" s="20" t="s">
        <v>72</v>
      </c>
      <c r="E423" s="164" t="s">
        <v>575</v>
      </c>
      <c r="F423" s="164"/>
      <c r="G423" s="21">
        <f>G424</f>
        <v>4350</v>
      </c>
    </row>
    <row r="424" spans="1:7" ht="18" customHeight="1">
      <c r="A424" s="16" t="s">
        <v>401</v>
      </c>
      <c r="B424" s="19" t="s">
        <v>312</v>
      </c>
      <c r="C424" s="20" t="s">
        <v>67</v>
      </c>
      <c r="D424" s="20" t="s">
        <v>72</v>
      </c>
      <c r="E424" s="164" t="s">
        <v>575</v>
      </c>
      <c r="F424" s="164" t="s">
        <v>100</v>
      </c>
      <c r="G424" s="21">
        <f>G425</f>
        <v>4350</v>
      </c>
    </row>
    <row r="425" spans="1:7" ht="27" customHeight="1">
      <c r="A425" s="16" t="s">
        <v>732</v>
      </c>
      <c r="B425" s="19" t="s">
        <v>312</v>
      </c>
      <c r="C425" s="20" t="s">
        <v>67</v>
      </c>
      <c r="D425" s="20" t="s">
        <v>72</v>
      </c>
      <c r="E425" s="164" t="s">
        <v>575</v>
      </c>
      <c r="F425" s="164" t="s">
        <v>96</v>
      </c>
      <c r="G425" s="21">
        <f>G426</f>
        <v>4350</v>
      </c>
    </row>
    <row r="426" spans="1:7" ht="17.25" customHeight="1">
      <c r="A426" s="16" t="s">
        <v>674</v>
      </c>
      <c r="B426" s="19" t="s">
        <v>312</v>
      </c>
      <c r="C426" s="20" t="s">
        <v>67</v>
      </c>
      <c r="D426" s="20" t="s">
        <v>72</v>
      </c>
      <c r="E426" s="164" t="s">
        <v>575</v>
      </c>
      <c r="F426" s="164" t="s">
        <v>97</v>
      </c>
      <c r="G426" s="21">
        <f>5800-1450</f>
        <v>4350</v>
      </c>
    </row>
    <row r="427" spans="1:7" ht="12.75">
      <c r="A427" s="15" t="s">
        <v>7</v>
      </c>
      <c r="B427" s="39" t="s">
        <v>312</v>
      </c>
      <c r="C427" s="33" t="s">
        <v>67</v>
      </c>
      <c r="D427" s="33" t="s">
        <v>77</v>
      </c>
      <c r="E427" s="168"/>
      <c r="F427" s="168"/>
      <c r="G427" s="34">
        <f>G429</f>
        <v>400</v>
      </c>
    </row>
    <row r="428" spans="1:7" ht="12.75">
      <c r="A428" s="16" t="s">
        <v>549</v>
      </c>
      <c r="B428" s="19" t="s">
        <v>312</v>
      </c>
      <c r="C428" s="20" t="s">
        <v>67</v>
      </c>
      <c r="D428" s="20" t="s">
        <v>77</v>
      </c>
      <c r="E428" s="183" t="s">
        <v>550</v>
      </c>
      <c r="F428" s="164"/>
      <c r="G428" s="21">
        <f aca="true" t="shared" si="2" ref="G428:G433">G429</f>
        <v>400</v>
      </c>
    </row>
    <row r="429" spans="1:7" ht="25.5">
      <c r="A429" s="28" t="str">
        <f>'МП пр.5'!A766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429" s="19" t="s">
        <v>312</v>
      </c>
      <c r="C429" s="20" t="s">
        <v>67</v>
      </c>
      <c r="D429" s="20" t="s">
        <v>77</v>
      </c>
      <c r="E429" s="183" t="str">
        <f>'МП пр.5'!B766</f>
        <v>7Ц 0 00 00000 </v>
      </c>
      <c r="F429" s="164"/>
      <c r="G429" s="21">
        <f t="shared" si="2"/>
        <v>400</v>
      </c>
    </row>
    <row r="430" spans="1:7" ht="25.5">
      <c r="A430" s="28" t="str">
        <f>'МП пр.5'!A767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430" s="19" t="s">
        <v>312</v>
      </c>
      <c r="C430" s="20" t="s">
        <v>67</v>
      </c>
      <c r="D430" s="20" t="s">
        <v>77</v>
      </c>
      <c r="E430" s="183" t="str">
        <f>'МП пр.5'!B767</f>
        <v>7Ц 0 01 00000 </v>
      </c>
      <c r="F430" s="164"/>
      <c r="G430" s="21">
        <f t="shared" si="2"/>
        <v>400</v>
      </c>
    </row>
    <row r="431" spans="1:7" ht="12.75">
      <c r="A431" s="28" t="str">
        <f>'МП пр.5'!A768</f>
        <v>Частичное возмещение транспортных расходов по доставке муки</v>
      </c>
      <c r="B431" s="19" t="s">
        <v>312</v>
      </c>
      <c r="C431" s="20" t="s">
        <v>67</v>
      </c>
      <c r="D431" s="20" t="s">
        <v>77</v>
      </c>
      <c r="E431" s="183" t="str">
        <f>'МП пр.5'!B768</f>
        <v>7Ц 0 01 91100 </v>
      </c>
      <c r="F431" s="164"/>
      <c r="G431" s="21">
        <f t="shared" si="2"/>
        <v>400</v>
      </c>
    </row>
    <row r="432" spans="1:7" ht="12.75">
      <c r="A432" s="16" t="s">
        <v>124</v>
      </c>
      <c r="B432" s="19" t="s">
        <v>312</v>
      </c>
      <c r="C432" s="20" t="s">
        <v>67</v>
      </c>
      <c r="D432" s="20" t="s">
        <v>77</v>
      </c>
      <c r="E432" s="183" t="s">
        <v>341</v>
      </c>
      <c r="F432" s="164" t="s">
        <v>125</v>
      </c>
      <c r="G432" s="21">
        <f t="shared" si="2"/>
        <v>400</v>
      </c>
    </row>
    <row r="433" spans="1:7" ht="25.5">
      <c r="A433" s="16" t="s">
        <v>160</v>
      </c>
      <c r="B433" s="19" t="s">
        <v>312</v>
      </c>
      <c r="C433" s="20" t="s">
        <v>67</v>
      </c>
      <c r="D433" s="20" t="s">
        <v>77</v>
      </c>
      <c r="E433" s="183" t="s">
        <v>341</v>
      </c>
      <c r="F433" s="164" t="s">
        <v>126</v>
      </c>
      <c r="G433" s="21">
        <f t="shared" si="2"/>
        <v>400</v>
      </c>
    </row>
    <row r="434" spans="1:7" ht="30" customHeight="1">
      <c r="A434" s="16" t="s">
        <v>400</v>
      </c>
      <c r="B434" s="19" t="s">
        <v>312</v>
      </c>
      <c r="C434" s="20" t="s">
        <v>67</v>
      </c>
      <c r="D434" s="20" t="s">
        <v>77</v>
      </c>
      <c r="E434" s="183" t="s">
        <v>341</v>
      </c>
      <c r="F434" s="164" t="s">
        <v>399</v>
      </c>
      <c r="G434" s="21">
        <f>'МП пр.5'!G774</f>
        <v>400</v>
      </c>
    </row>
    <row r="435" spans="1:7" ht="12.75">
      <c r="A435" s="14" t="s">
        <v>147</v>
      </c>
      <c r="B435" s="39" t="s">
        <v>312</v>
      </c>
      <c r="C435" s="39" t="s">
        <v>71</v>
      </c>
      <c r="D435" s="39" t="s">
        <v>35</v>
      </c>
      <c r="E435" s="164"/>
      <c r="F435" s="164"/>
      <c r="G435" s="34">
        <f aca="true" t="shared" si="3" ref="G435:G440">G436</f>
        <v>487.5</v>
      </c>
    </row>
    <row r="436" spans="1:7" ht="18" customHeight="1">
      <c r="A436" s="31" t="s">
        <v>146</v>
      </c>
      <c r="B436" s="19" t="s">
        <v>312</v>
      </c>
      <c r="C436" s="19" t="s">
        <v>71</v>
      </c>
      <c r="D436" s="19" t="s">
        <v>65</v>
      </c>
      <c r="E436" s="164"/>
      <c r="F436" s="164"/>
      <c r="G436" s="21">
        <f t="shared" si="3"/>
        <v>487.5</v>
      </c>
    </row>
    <row r="437" spans="1:7" ht="12.75">
      <c r="A437" s="31" t="s">
        <v>197</v>
      </c>
      <c r="B437" s="19" t="s">
        <v>312</v>
      </c>
      <c r="C437" s="19" t="s">
        <v>71</v>
      </c>
      <c r="D437" s="19" t="s">
        <v>65</v>
      </c>
      <c r="E437" s="164" t="s">
        <v>555</v>
      </c>
      <c r="F437" s="164"/>
      <c r="G437" s="21">
        <f t="shared" si="3"/>
        <v>487.5</v>
      </c>
    </row>
    <row r="438" spans="1:7" ht="12.75">
      <c r="A438" s="16" t="s">
        <v>232</v>
      </c>
      <c r="B438" s="19" t="s">
        <v>312</v>
      </c>
      <c r="C438" s="19" t="s">
        <v>71</v>
      </c>
      <c r="D438" s="19" t="s">
        <v>65</v>
      </c>
      <c r="E438" s="164" t="s">
        <v>556</v>
      </c>
      <c r="F438" s="164"/>
      <c r="G438" s="21">
        <f t="shared" si="3"/>
        <v>487.5</v>
      </c>
    </row>
    <row r="439" spans="1:7" ht="25.5">
      <c r="A439" s="16" t="s">
        <v>401</v>
      </c>
      <c r="B439" s="19" t="s">
        <v>312</v>
      </c>
      <c r="C439" s="19" t="s">
        <v>71</v>
      </c>
      <c r="D439" s="19" t="s">
        <v>65</v>
      </c>
      <c r="E439" s="164" t="s">
        <v>556</v>
      </c>
      <c r="F439" s="164" t="s">
        <v>100</v>
      </c>
      <c r="G439" s="21">
        <f t="shared" si="3"/>
        <v>487.5</v>
      </c>
    </row>
    <row r="440" spans="1:7" ht="25.5">
      <c r="A440" s="16" t="s">
        <v>732</v>
      </c>
      <c r="B440" s="19" t="s">
        <v>312</v>
      </c>
      <c r="C440" s="19" t="s">
        <v>71</v>
      </c>
      <c r="D440" s="19" t="s">
        <v>65</v>
      </c>
      <c r="E440" s="164" t="s">
        <v>556</v>
      </c>
      <c r="F440" s="164" t="s">
        <v>96</v>
      </c>
      <c r="G440" s="21">
        <f t="shared" si="3"/>
        <v>487.5</v>
      </c>
    </row>
    <row r="441" spans="1:7" ht="12.75">
      <c r="A441" s="16" t="s">
        <v>674</v>
      </c>
      <c r="B441" s="19" t="s">
        <v>312</v>
      </c>
      <c r="C441" s="19" t="s">
        <v>71</v>
      </c>
      <c r="D441" s="19" t="s">
        <v>65</v>
      </c>
      <c r="E441" s="164" t="s">
        <v>556</v>
      </c>
      <c r="F441" s="164" t="s">
        <v>97</v>
      </c>
      <c r="G441" s="21">
        <v>487.5</v>
      </c>
    </row>
    <row r="442" spans="1:7" ht="12.75">
      <c r="A442" s="270" t="s">
        <v>428</v>
      </c>
      <c r="B442" s="39" t="s">
        <v>312</v>
      </c>
      <c r="C442" s="39" t="s">
        <v>75</v>
      </c>
      <c r="D442" s="39" t="s">
        <v>35</v>
      </c>
      <c r="E442" s="164"/>
      <c r="F442" s="164"/>
      <c r="G442" s="34">
        <f aca="true" t="shared" si="4" ref="G442:G451">G443</f>
        <v>492.3</v>
      </c>
    </row>
    <row r="443" spans="1:7" ht="12.75">
      <c r="A443" s="215" t="s">
        <v>342</v>
      </c>
      <c r="B443" s="39" t="s">
        <v>312</v>
      </c>
      <c r="C443" s="39" t="s">
        <v>75</v>
      </c>
      <c r="D443" s="39" t="s">
        <v>71</v>
      </c>
      <c r="E443" s="164"/>
      <c r="F443" s="164"/>
      <c r="G443" s="34">
        <f>G445</f>
        <v>492.3</v>
      </c>
    </row>
    <row r="444" spans="1:7" ht="12.75">
      <c r="A444" s="16" t="s">
        <v>549</v>
      </c>
      <c r="B444" s="19" t="s">
        <v>312</v>
      </c>
      <c r="C444" s="20" t="s">
        <v>75</v>
      </c>
      <c r="D444" s="20" t="s">
        <v>71</v>
      </c>
      <c r="E444" s="183" t="s">
        <v>550</v>
      </c>
      <c r="F444" s="164"/>
      <c r="G444" s="21">
        <f>G445</f>
        <v>492.3</v>
      </c>
    </row>
    <row r="445" spans="1:7" ht="38.25">
      <c r="A445" s="16" t="s">
        <v>499</v>
      </c>
      <c r="B445" s="19" t="s">
        <v>312</v>
      </c>
      <c r="C445" s="19" t="s">
        <v>75</v>
      </c>
      <c r="D445" s="19" t="s">
        <v>71</v>
      </c>
      <c r="E445" s="45" t="s">
        <v>343</v>
      </c>
      <c r="F445" s="164"/>
      <c r="G445" s="21">
        <f t="shared" si="4"/>
        <v>492.3</v>
      </c>
    </row>
    <row r="446" spans="1:7" ht="27" customHeight="1">
      <c r="A446" s="16" t="str">
        <f>'МП пр.5'!A932</f>
        <v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v>
      </c>
      <c r="B446" s="19" t="s">
        <v>312</v>
      </c>
      <c r="C446" s="19" t="s">
        <v>75</v>
      </c>
      <c r="D446" s="19" t="s">
        <v>71</v>
      </c>
      <c r="E446" s="45" t="s">
        <v>742</v>
      </c>
      <c r="F446" s="164"/>
      <c r="G446" s="21">
        <f t="shared" si="4"/>
        <v>492.3</v>
      </c>
    </row>
    <row r="447" spans="1:7" ht="30" customHeight="1">
      <c r="A447" s="16" t="str">
        <f>'МП пр.5'!A933</f>
        <v>Приобретение оборудования для термического уничтожения различного типа (вида) отходов (утилизации отходов) для Сусуманского городского округа</v>
      </c>
      <c r="B447" s="19" t="s">
        <v>312</v>
      </c>
      <c r="C447" s="19" t="s">
        <v>75</v>
      </c>
      <c r="D447" s="19" t="s">
        <v>71</v>
      </c>
      <c r="E447" s="45" t="s">
        <v>743</v>
      </c>
      <c r="F447" s="164"/>
      <c r="G447" s="21">
        <f t="shared" si="4"/>
        <v>492.3</v>
      </c>
    </row>
    <row r="448" spans="1:7" ht="12.75">
      <c r="A448" s="16" t="str">
        <f>'МП пр.5'!A934</f>
        <v>ОХРАНА ОКРУЖАЮЩЕЙ СРЕДЫ</v>
      </c>
      <c r="B448" s="19" t="s">
        <v>312</v>
      </c>
      <c r="C448" s="19" t="s">
        <v>75</v>
      </c>
      <c r="D448" s="19" t="s">
        <v>71</v>
      </c>
      <c r="E448" s="45" t="s">
        <v>743</v>
      </c>
      <c r="F448" s="164"/>
      <c r="G448" s="21">
        <f t="shared" si="4"/>
        <v>492.3</v>
      </c>
    </row>
    <row r="449" spans="1:7" ht="12.75">
      <c r="A449" s="16" t="str">
        <f>'МП пр.5'!A935</f>
        <v>Другие вопросы в области охраны окружающей среды</v>
      </c>
      <c r="B449" s="19" t="s">
        <v>312</v>
      </c>
      <c r="C449" s="19" t="s">
        <v>75</v>
      </c>
      <c r="D449" s="19" t="s">
        <v>71</v>
      </c>
      <c r="E449" s="45" t="s">
        <v>743</v>
      </c>
      <c r="F449" s="164"/>
      <c r="G449" s="21">
        <f t="shared" si="4"/>
        <v>492.3</v>
      </c>
    </row>
    <row r="450" spans="1:7" ht="25.5">
      <c r="A450" s="16" t="str">
        <f>'МП пр.5'!A936</f>
        <v>Закупка товаров, работ и услуг для обеспечения государственных (муниципальных) нужд</v>
      </c>
      <c r="B450" s="19" t="s">
        <v>312</v>
      </c>
      <c r="C450" s="19" t="s">
        <v>75</v>
      </c>
      <c r="D450" s="19" t="s">
        <v>71</v>
      </c>
      <c r="E450" s="45" t="s">
        <v>743</v>
      </c>
      <c r="F450" s="20" t="s">
        <v>100</v>
      </c>
      <c r="G450" s="21">
        <f t="shared" si="4"/>
        <v>492.3</v>
      </c>
    </row>
    <row r="451" spans="1:7" ht="25.5">
      <c r="A451" s="16" t="str">
        <f>'МП пр.5'!A937</f>
        <v>Иные закупки товаров, работ и услуг для обеспечения государственных (муниципальных) нужд</v>
      </c>
      <c r="B451" s="19" t="s">
        <v>312</v>
      </c>
      <c r="C451" s="19" t="s">
        <v>75</v>
      </c>
      <c r="D451" s="19" t="s">
        <v>71</v>
      </c>
      <c r="E451" s="45" t="s">
        <v>743</v>
      </c>
      <c r="F451" s="20" t="s">
        <v>96</v>
      </c>
      <c r="G451" s="21">
        <f t="shared" si="4"/>
        <v>492.3</v>
      </c>
    </row>
    <row r="452" spans="1:7" ht="12.75">
      <c r="A452" s="16" t="str">
        <f>'МП пр.5'!A938</f>
        <v>Прочая закупка товаров, работ и услуг </v>
      </c>
      <c r="B452" s="19" t="s">
        <v>312</v>
      </c>
      <c r="C452" s="19" t="s">
        <v>75</v>
      </c>
      <c r="D452" s="19" t="s">
        <v>71</v>
      </c>
      <c r="E452" s="45" t="s">
        <v>743</v>
      </c>
      <c r="F452" s="20" t="s">
        <v>97</v>
      </c>
      <c r="G452" s="21">
        <f>'МП пр.5'!G939</f>
        <v>492.3</v>
      </c>
    </row>
    <row r="453" spans="1:7" ht="12.75">
      <c r="A453" s="15" t="s">
        <v>84</v>
      </c>
      <c r="B453" s="39" t="s">
        <v>312</v>
      </c>
      <c r="C453" s="33" t="s">
        <v>77</v>
      </c>
      <c r="D453" s="33" t="s">
        <v>35</v>
      </c>
      <c r="E453" s="164"/>
      <c r="F453" s="164"/>
      <c r="G453" s="34">
        <f aca="true" t="shared" si="5" ref="G453:G458">G454</f>
        <v>5617</v>
      </c>
    </row>
    <row r="454" spans="1:7" ht="12.75">
      <c r="A454" s="15" t="s">
        <v>13</v>
      </c>
      <c r="B454" s="39" t="s">
        <v>312</v>
      </c>
      <c r="C454" s="33" t="s">
        <v>77</v>
      </c>
      <c r="D454" s="33" t="s">
        <v>66</v>
      </c>
      <c r="E454" s="168"/>
      <c r="F454" s="164"/>
      <c r="G454" s="34">
        <f t="shared" si="5"/>
        <v>5617</v>
      </c>
    </row>
    <row r="455" spans="1:7" ht="14.25" customHeight="1">
      <c r="A455" s="16" t="s">
        <v>198</v>
      </c>
      <c r="B455" s="19" t="s">
        <v>312</v>
      </c>
      <c r="C455" s="20" t="s">
        <v>77</v>
      </c>
      <c r="D455" s="20" t="s">
        <v>66</v>
      </c>
      <c r="E455" s="164" t="s">
        <v>576</v>
      </c>
      <c r="F455" s="164"/>
      <c r="G455" s="21">
        <f t="shared" si="5"/>
        <v>5617</v>
      </c>
    </row>
    <row r="456" spans="1:7" ht="17.25" customHeight="1">
      <c r="A456" s="16" t="s">
        <v>213</v>
      </c>
      <c r="B456" s="19" t="s">
        <v>312</v>
      </c>
      <c r="C456" s="20" t="s">
        <v>77</v>
      </c>
      <c r="D456" s="20" t="s">
        <v>66</v>
      </c>
      <c r="E456" s="164" t="s">
        <v>577</v>
      </c>
      <c r="F456" s="164"/>
      <c r="G456" s="21">
        <f t="shared" si="5"/>
        <v>5617</v>
      </c>
    </row>
    <row r="457" spans="1:7" ht="27" customHeight="1">
      <c r="A457" s="16" t="s">
        <v>101</v>
      </c>
      <c r="B457" s="19" t="s">
        <v>312</v>
      </c>
      <c r="C457" s="20" t="s">
        <v>77</v>
      </c>
      <c r="D457" s="20" t="s">
        <v>66</v>
      </c>
      <c r="E457" s="164" t="s">
        <v>577</v>
      </c>
      <c r="F457" s="164" t="s">
        <v>102</v>
      </c>
      <c r="G457" s="21">
        <f t="shared" si="5"/>
        <v>5617</v>
      </c>
    </row>
    <row r="458" spans="1:7" ht="12.75">
      <c r="A458" s="16" t="s">
        <v>103</v>
      </c>
      <c r="B458" s="19" t="s">
        <v>312</v>
      </c>
      <c r="C458" s="20" t="s">
        <v>77</v>
      </c>
      <c r="D458" s="20" t="s">
        <v>66</v>
      </c>
      <c r="E458" s="164" t="s">
        <v>577</v>
      </c>
      <c r="F458" s="164" t="s">
        <v>104</v>
      </c>
      <c r="G458" s="21">
        <f t="shared" si="5"/>
        <v>5617</v>
      </c>
    </row>
    <row r="459" spans="1:7" ht="38.25">
      <c r="A459" s="16" t="s">
        <v>105</v>
      </c>
      <c r="B459" s="19" t="s">
        <v>312</v>
      </c>
      <c r="C459" s="20" t="s">
        <v>77</v>
      </c>
      <c r="D459" s="20" t="s">
        <v>66</v>
      </c>
      <c r="E459" s="164" t="s">
        <v>577</v>
      </c>
      <c r="F459" s="164" t="s">
        <v>106</v>
      </c>
      <c r="G459" s="21">
        <v>5617</v>
      </c>
    </row>
    <row r="460" spans="1:7" ht="12.75">
      <c r="A460" s="15" t="s">
        <v>152</v>
      </c>
      <c r="B460" s="39" t="s">
        <v>313</v>
      </c>
      <c r="C460" s="33"/>
      <c r="D460" s="33"/>
      <c r="E460" s="168"/>
      <c r="F460" s="168"/>
      <c r="G460" s="34">
        <f>G461</f>
        <v>327542.39999999997</v>
      </c>
    </row>
    <row r="461" spans="1:7" ht="12.75">
      <c r="A461" s="15" t="s">
        <v>8</v>
      </c>
      <c r="B461" s="39" t="s">
        <v>313</v>
      </c>
      <c r="C461" s="33" t="s">
        <v>68</v>
      </c>
      <c r="D461" s="33" t="s">
        <v>35</v>
      </c>
      <c r="E461" s="164"/>
      <c r="F461" s="164"/>
      <c r="G461" s="34">
        <f>G462+G530+G701+G746+G635</f>
        <v>327542.39999999997</v>
      </c>
    </row>
    <row r="462" spans="1:7" ht="12.75">
      <c r="A462" s="15" t="s">
        <v>9</v>
      </c>
      <c r="B462" s="39" t="s">
        <v>313</v>
      </c>
      <c r="C462" s="33" t="s">
        <v>68</v>
      </c>
      <c r="D462" s="33" t="s">
        <v>65</v>
      </c>
      <c r="E462" s="168"/>
      <c r="F462" s="168"/>
      <c r="G462" s="34">
        <f>G464+G470+G488+G510+G516</f>
        <v>78796.4</v>
      </c>
    </row>
    <row r="463" spans="1:7" ht="12.75">
      <c r="A463" s="16" t="s">
        <v>549</v>
      </c>
      <c r="B463" s="19" t="s">
        <v>313</v>
      </c>
      <c r="C463" s="20" t="s">
        <v>68</v>
      </c>
      <c r="D463" s="20" t="s">
        <v>65</v>
      </c>
      <c r="E463" s="183" t="s">
        <v>550</v>
      </c>
      <c r="F463" s="164"/>
      <c r="G463" s="21">
        <f>G464+G470+G488+G510</f>
        <v>64054.399999999994</v>
      </c>
    </row>
    <row r="464" spans="1:7" ht="25.5">
      <c r="A464" s="28" t="str">
        <f>'МП пр.5'!A8</f>
        <v>Муниципальная  программа  "Безопасность образовательного процесса в образовательных учреждениях Сусуманского городского округа  на 2018- 2020 годы"</v>
      </c>
      <c r="B464" s="19" t="s">
        <v>313</v>
      </c>
      <c r="C464" s="20" t="s">
        <v>68</v>
      </c>
      <c r="D464" s="20" t="s">
        <v>65</v>
      </c>
      <c r="E464" s="183" t="str">
        <f>'МП пр.5'!B8</f>
        <v>7Б 0 00 00000 </v>
      </c>
      <c r="F464" s="164"/>
      <c r="G464" s="21">
        <f>G465</f>
        <v>166.8</v>
      </c>
    </row>
    <row r="465" spans="1:7" ht="25.5">
      <c r="A465" s="28" t="str">
        <f>'МП пр.5'!A9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65" s="19" t="s">
        <v>313</v>
      </c>
      <c r="C465" s="20" t="s">
        <v>68</v>
      </c>
      <c r="D465" s="20" t="s">
        <v>65</v>
      </c>
      <c r="E465" s="183" t="str">
        <f>'МП пр.5'!B9</f>
        <v>7Б 0 01 00000 </v>
      </c>
      <c r="F465" s="164"/>
      <c r="G465" s="21">
        <f>G466</f>
        <v>166.8</v>
      </c>
    </row>
    <row r="466" spans="1:7" ht="15" customHeight="1">
      <c r="A466" s="28" t="str">
        <f>'МП пр.5'!A10</f>
        <v>Обслуживание систем видеонаблюдения, охранной сигнализации</v>
      </c>
      <c r="B466" s="19" t="s">
        <v>313</v>
      </c>
      <c r="C466" s="20" t="s">
        <v>68</v>
      </c>
      <c r="D466" s="20" t="s">
        <v>65</v>
      </c>
      <c r="E466" s="183" t="str">
        <f>'МП пр.5'!B10</f>
        <v>7Б 0 01 91600 </v>
      </c>
      <c r="F466" s="164"/>
      <c r="G466" s="21">
        <f>G467</f>
        <v>166.8</v>
      </c>
    </row>
    <row r="467" spans="1:7" ht="25.5">
      <c r="A467" s="16" t="s">
        <v>101</v>
      </c>
      <c r="B467" s="19" t="s">
        <v>313</v>
      </c>
      <c r="C467" s="20" t="s">
        <v>68</v>
      </c>
      <c r="D467" s="20" t="s">
        <v>65</v>
      </c>
      <c r="E467" s="183" t="s">
        <v>448</v>
      </c>
      <c r="F467" s="164" t="s">
        <v>102</v>
      </c>
      <c r="G467" s="21">
        <f>G468</f>
        <v>166.8</v>
      </c>
    </row>
    <row r="468" spans="1:7" ht="12.75">
      <c r="A468" s="16" t="s">
        <v>107</v>
      </c>
      <c r="B468" s="19" t="s">
        <v>313</v>
      </c>
      <c r="C468" s="20" t="s">
        <v>68</v>
      </c>
      <c r="D468" s="20" t="s">
        <v>65</v>
      </c>
      <c r="E468" s="183" t="s">
        <v>448</v>
      </c>
      <c r="F468" s="164" t="s">
        <v>108</v>
      </c>
      <c r="G468" s="21">
        <f>G469</f>
        <v>166.8</v>
      </c>
    </row>
    <row r="469" spans="1:7" ht="12.75">
      <c r="A469" s="16" t="s">
        <v>111</v>
      </c>
      <c r="B469" s="19" t="s">
        <v>313</v>
      </c>
      <c r="C469" s="20" t="s">
        <v>68</v>
      </c>
      <c r="D469" s="20" t="s">
        <v>65</v>
      </c>
      <c r="E469" s="183" t="s">
        <v>448</v>
      </c>
      <c r="F469" s="164" t="s">
        <v>112</v>
      </c>
      <c r="G469" s="21">
        <f>'МП пр.5'!G16</f>
        <v>166.8</v>
      </c>
    </row>
    <row r="470" spans="1:7" ht="25.5">
      <c r="A470" s="28" t="str">
        <f>'МП пр.5'!A324</f>
        <v>Муниципальная программа  "Пожарная безопасность в Сусуманском городском округе на 2018- 2020 годы"</v>
      </c>
      <c r="B470" s="19" t="s">
        <v>313</v>
      </c>
      <c r="C470" s="20" t="s">
        <v>68</v>
      </c>
      <c r="D470" s="20" t="s">
        <v>65</v>
      </c>
      <c r="E470" s="183" t="str">
        <f>'МП пр.5'!B324</f>
        <v>7П 0 00 00000 </v>
      </c>
      <c r="F470" s="164"/>
      <c r="G470" s="21">
        <f>G471</f>
        <v>436.90000000000003</v>
      </c>
    </row>
    <row r="471" spans="1:7" ht="25.5">
      <c r="A471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71" s="19" t="s">
        <v>313</v>
      </c>
      <c r="C471" s="20" t="s">
        <v>68</v>
      </c>
      <c r="D471" s="20" t="s">
        <v>65</v>
      </c>
      <c r="E471" s="183" t="str">
        <f>'МП пр.5'!B325</f>
        <v>7П 0 01 00000 </v>
      </c>
      <c r="F471" s="164"/>
      <c r="G471" s="21">
        <f>G472+G476+G480+G484</f>
        <v>436.90000000000003</v>
      </c>
    </row>
    <row r="472" spans="1:7" ht="38.25">
      <c r="A472" s="28" t="str">
        <f>'МП пр.5'!A326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72" s="19" t="s">
        <v>313</v>
      </c>
      <c r="C472" s="20" t="s">
        <v>68</v>
      </c>
      <c r="D472" s="20" t="s">
        <v>65</v>
      </c>
      <c r="E472" s="183" t="str">
        <f>'МП пр.5'!B326</f>
        <v>7П 0 01 94100 </v>
      </c>
      <c r="F472" s="164"/>
      <c r="G472" s="21">
        <f>G473</f>
        <v>281.3</v>
      </c>
    </row>
    <row r="473" spans="1:7" ht="25.5">
      <c r="A473" s="16" t="s">
        <v>101</v>
      </c>
      <c r="B473" s="19" t="s">
        <v>313</v>
      </c>
      <c r="C473" s="20" t="s">
        <v>68</v>
      </c>
      <c r="D473" s="20" t="s">
        <v>65</v>
      </c>
      <c r="E473" s="183" t="s">
        <v>271</v>
      </c>
      <c r="F473" s="164" t="s">
        <v>102</v>
      </c>
      <c r="G473" s="21">
        <f>G474</f>
        <v>281.3</v>
      </c>
    </row>
    <row r="474" spans="1:7" ht="12.75">
      <c r="A474" s="16" t="s">
        <v>107</v>
      </c>
      <c r="B474" s="19" t="s">
        <v>313</v>
      </c>
      <c r="C474" s="20" t="s">
        <v>68</v>
      </c>
      <c r="D474" s="20" t="s">
        <v>65</v>
      </c>
      <c r="E474" s="183" t="s">
        <v>271</v>
      </c>
      <c r="F474" s="164" t="s">
        <v>108</v>
      </c>
      <c r="G474" s="21">
        <f>G475</f>
        <v>281.3</v>
      </c>
    </row>
    <row r="475" spans="1:7" ht="12.75">
      <c r="A475" s="16" t="s">
        <v>111</v>
      </c>
      <c r="B475" s="19" t="s">
        <v>313</v>
      </c>
      <c r="C475" s="20" t="s">
        <v>68</v>
      </c>
      <c r="D475" s="20" t="s">
        <v>65</v>
      </c>
      <c r="E475" s="183" t="s">
        <v>271</v>
      </c>
      <c r="F475" s="164" t="s">
        <v>112</v>
      </c>
      <c r="G475" s="21">
        <f>'МП пр.5'!G332</f>
        <v>281.3</v>
      </c>
    </row>
    <row r="476" spans="1:7" ht="12.75">
      <c r="A476" s="28" t="str">
        <f>'МП пр.5'!A398</f>
        <v>Проведение замеров сопротивления изоляции электросетей и электрооборудования</v>
      </c>
      <c r="B476" s="19" t="s">
        <v>313</v>
      </c>
      <c r="C476" s="20" t="s">
        <v>68</v>
      </c>
      <c r="D476" s="20" t="s">
        <v>65</v>
      </c>
      <c r="E476" s="183" t="str">
        <f>'МП пр.5'!B398</f>
        <v>7П 0 01 94400 </v>
      </c>
      <c r="F476" s="164"/>
      <c r="G476" s="21">
        <f>G477</f>
        <v>124.5</v>
      </c>
    </row>
    <row r="477" spans="1:7" ht="25.5">
      <c r="A477" s="16" t="s">
        <v>101</v>
      </c>
      <c r="B477" s="19" t="s">
        <v>313</v>
      </c>
      <c r="C477" s="20" t="s">
        <v>68</v>
      </c>
      <c r="D477" s="20" t="s">
        <v>65</v>
      </c>
      <c r="E477" s="183" t="s">
        <v>272</v>
      </c>
      <c r="F477" s="164" t="s">
        <v>102</v>
      </c>
      <c r="G477" s="21">
        <f>G478</f>
        <v>124.5</v>
      </c>
    </row>
    <row r="478" spans="1:7" ht="12.75">
      <c r="A478" s="16" t="s">
        <v>107</v>
      </c>
      <c r="B478" s="19" t="s">
        <v>313</v>
      </c>
      <c r="C478" s="20" t="s">
        <v>68</v>
      </c>
      <c r="D478" s="20" t="s">
        <v>65</v>
      </c>
      <c r="E478" s="183" t="s">
        <v>272</v>
      </c>
      <c r="F478" s="164" t="s">
        <v>108</v>
      </c>
      <c r="G478" s="21">
        <f>G479</f>
        <v>124.5</v>
      </c>
    </row>
    <row r="479" spans="1:7" ht="14.25" customHeight="1">
      <c r="A479" s="16" t="s">
        <v>111</v>
      </c>
      <c r="B479" s="19" t="s">
        <v>313</v>
      </c>
      <c r="C479" s="20" t="s">
        <v>68</v>
      </c>
      <c r="D479" s="20" t="s">
        <v>65</v>
      </c>
      <c r="E479" s="183" t="s">
        <v>272</v>
      </c>
      <c r="F479" s="164" t="s">
        <v>112</v>
      </c>
      <c r="G479" s="21">
        <f>'МП пр.5'!G404</f>
        <v>124.5</v>
      </c>
    </row>
    <row r="480" spans="1:7" ht="25.5">
      <c r="A480" s="28" t="str">
        <f>'МП пр.5'!A421</f>
        <v>Проведение проверок исправности и ремонт систем противопожарного водоснабжения, приобретение и обслуживание гидрантов</v>
      </c>
      <c r="B480" s="19" t="s">
        <v>313</v>
      </c>
      <c r="C480" s="20" t="s">
        <v>68</v>
      </c>
      <c r="D480" s="20" t="s">
        <v>65</v>
      </c>
      <c r="E480" s="183" t="str">
        <f>'МП пр.5'!B421</f>
        <v>7П 0 01 94500 </v>
      </c>
      <c r="F480" s="164"/>
      <c r="G480" s="21">
        <f>G481</f>
        <v>21.1</v>
      </c>
    </row>
    <row r="481" spans="1:7" ht="25.5">
      <c r="A481" s="16" t="s">
        <v>101</v>
      </c>
      <c r="B481" s="19" t="s">
        <v>313</v>
      </c>
      <c r="C481" s="20" t="s">
        <v>68</v>
      </c>
      <c r="D481" s="20" t="s">
        <v>65</v>
      </c>
      <c r="E481" s="183" t="s">
        <v>273</v>
      </c>
      <c r="F481" s="164" t="s">
        <v>102</v>
      </c>
      <c r="G481" s="21">
        <f>G482</f>
        <v>21.1</v>
      </c>
    </row>
    <row r="482" spans="1:7" s="205" customFormat="1" ht="12.75">
      <c r="A482" s="16" t="s">
        <v>107</v>
      </c>
      <c r="B482" s="19" t="s">
        <v>313</v>
      </c>
      <c r="C482" s="20" t="s">
        <v>68</v>
      </c>
      <c r="D482" s="20" t="s">
        <v>65</v>
      </c>
      <c r="E482" s="183" t="s">
        <v>273</v>
      </c>
      <c r="F482" s="164" t="s">
        <v>108</v>
      </c>
      <c r="G482" s="21">
        <f>G483</f>
        <v>21.1</v>
      </c>
    </row>
    <row r="483" spans="1:7" s="205" customFormat="1" ht="18" customHeight="1">
      <c r="A483" s="16" t="s">
        <v>111</v>
      </c>
      <c r="B483" s="19" t="s">
        <v>313</v>
      </c>
      <c r="C483" s="20" t="s">
        <v>68</v>
      </c>
      <c r="D483" s="20" t="s">
        <v>65</v>
      </c>
      <c r="E483" s="183" t="s">
        <v>273</v>
      </c>
      <c r="F483" s="164" t="s">
        <v>112</v>
      </c>
      <c r="G483" s="21">
        <f>'МП пр.5'!G427</f>
        <v>21.1</v>
      </c>
    </row>
    <row r="484" spans="1:7" ht="12.75">
      <c r="A484" s="16" t="str">
        <f>'МП пр.5'!A450</f>
        <v>Обучение сотрудников по пожарной безопасности</v>
      </c>
      <c r="B484" s="19" t="s">
        <v>313</v>
      </c>
      <c r="C484" s="20" t="s">
        <v>68</v>
      </c>
      <c r="D484" s="20" t="s">
        <v>65</v>
      </c>
      <c r="E484" s="183" t="str">
        <f>'МП пр.5'!B450</f>
        <v>7П 0 01 94510 </v>
      </c>
      <c r="F484" s="164"/>
      <c r="G484" s="21">
        <f>G485</f>
        <v>10</v>
      </c>
    </row>
    <row r="485" spans="1:7" ht="25.5">
      <c r="A485" s="16" t="s">
        <v>101</v>
      </c>
      <c r="B485" s="19" t="s">
        <v>313</v>
      </c>
      <c r="C485" s="20" t="s">
        <v>68</v>
      </c>
      <c r="D485" s="20" t="s">
        <v>65</v>
      </c>
      <c r="E485" s="183" t="s">
        <v>351</v>
      </c>
      <c r="F485" s="164" t="s">
        <v>102</v>
      </c>
      <c r="G485" s="21">
        <f>G486</f>
        <v>10</v>
      </c>
    </row>
    <row r="486" spans="1:7" ht="12.75">
      <c r="A486" s="16" t="s">
        <v>107</v>
      </c>
      <c r="B486" s="19" t="s">
        <v>313</v>
      </c>
      <c r="C486" s="20" t="s">
        <v>68</v>
      </c>
      <c r="D486" s="20" t="s">
        <v>65</v>
      </c>
      <c r="E486" s="183" t="s">
        <v>351</v>
      </c>
      <c r="F486" s="164" t="s">
        <v>108</v>
      </c>
      <c r="G486" s="21">
        <f>G487</f>
        <v>10</v>
      </c>
    </row>
    <row r="487" spans="1:7" ht="12.75">
      <c r="A487" s="16" t="s">
        <v>111</v>
      </c>
      <c r="B487" s="19" t="s">
        <v>313</v>
      </c>
      <c r="C487" s="20" t="s">
        <v>68</v>
      </c>
      <c r="D487" s="20" t="s">
        <v>65</v>
      </c>
      <c r="E487" s="183" t="s">
        <v>351</v>
      </c>
      <c r="F487" s="164" t="s">
        <v>112</v>
      </c>
      <c r="G487" s="21">
        <f>'МП пр.5'!G456</f>
        <v>10</v>
      </c>
    </row>
    <row r="488" spans="1:7" ht="25.5">
      <c r="A488" s="28" t="str">
        <f>'МП пр.5'!A486</f>
        <v>Муниципальная  программа  "Развитие образования в Сусуманском городском округе  на 2018- 2020 годы"</v>
      </c>
      <c r="B488" s="19" t="s">
        <v>313</v>
      </c>
      <c r="C488" s="20" t="s">
        <v>68</v>
      </c>
      <c r="D488" s="20" t="s">
        <v>65</v>
      </c>
      <c r="E488" s="183" t="str">
        <f>'МП пр.5'!B486</f>
        <v>7Р 0 00 00000 </v>
      </c>
      <c r="F488" s="164"/>
      <c r="G488" s="21">
        <f>G489</f>
        <v>63330.7</v>
      </c>
    </row>
    <row r="489" spans="1:7" ht="12.75">
      <c r="A489" s="207" t="str">
        <f>'МП пр.5'!A505</f>
        <v>Основное мероприятие "Управление развитием отрасли образования"</v>
      </c>
      <c r="B489" s="209" t="s">
        <v>313</v>
      </c>
      <c r="C489" s="208" t="s">
        <v>68</v>
      </c>
      <c r="D489" s="208" t="s">
        <v>65</v>
      </c>
      <c r="E489" s="214" t="str">
        <f>'МП пр.5'!B505</f>
        <v>7Р 0 02 00000</v>
      </c>
      <c r="F489" s="214"/>
      <c r="G489" s="212">
        <f>G494+G498+G502+G506+G490</f>
        <v>63330.7</v>
      </c>
    </row>
    <row r="490" spans="1:7" s="205" customFormat="1" ht="63.75">
      <c r="A490" s="331" t="s">
        <v>747</v>
      </c>
      <c r="B490" s="209" t="s">
        <v>313</v>
      </c>
      <c r="C490" s="208" t="s">
        <v>68</v>
      </c>
      <c r="D490" s="208" t="s">
        <v>65</v>
      </c>
      <c r="E490" s="208" t="s">
        <v>746</v>
      </c>
      <c r="F490" s="214"/>
      <c r="G490" s="212">
        <f>G491</f>
        <v>91.5</v>
      </c>
    </row>
    <row r="491" spans="1:7" s="206" customFormat="1" ht="25.5">
      <c r="A491" s="216" t="s">
        <v>101</v>
      </c>
      <c r="B491" s="209" t="s">
        <v>313</v>
      </c>
      <c r="C491" s="208" t="s">
        <v>68</v>
      </c>
      <c r="D491" s="208" t="s">
        <v>65</v>
      </c>
      <c r="E491" s="208" t="s">
        <v>746</v>
      </c>
      <c r="F491" s="214" t="s">
        <v>102</v>
      </c>
      <c r="G491" s="212">
        <f>G492</f>
        <v>91.5</v>
      </c>
    </row>
    <row r="492" spans="1:7" s="206" customFormat="1" ht="12.75">
      <c r="A492" s="216" t="s">
        <v>107</v>
      </c>
      <c r="B492" s="209" t="s">
        <v>313</v>
      </c>
      <c r="C492" s="208" t="s">
        <v>68</v>
      </c>
      <c r="D492" s="208" t="s">
        <v>65</v>
      </c>
      <c r="E492" s="208" t="s">
        <v>746</v>
      </c>
      <c r="F492" s="214" t="s">
        <v>108</v>
      </c>
      <c r="G492" s="212">
        <f>G493</f>
        <v>91.5</v>
      </c>
    </row>
    <row r="493" spans="1:7" s="206" customFormat="1" ht="12.75">
      <c r="A493" s="216" t="s">
        <v>111</v>
      </c>
      <c r="B493" s="209" t="s">
        <v>313</v>
      </c>
      <c r="C493" s="208" t="s">
        <v>68</v>
      </c>
      <c r="D493" s="208" t="s">
        <v>65</v>
      </c>
      <c r="E493" s="208" t="s">
        <v>746</v>
      </c>
      <c r="F493" s="214" t="s">
        <v>112</v>
      </c>
      <c r="G493" s="212">
        <f>'МП пр.5'!G512</f>
        <v>91.5</v>
      </c>
    </row>
    <row r="494" spans="1:7" ht="45" customHeight="1">
      <c r="A494" s="207" t="str">
        <f>'МП пр.5'!A543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94" s="209" t="s">
        <v>313</v>
      </c>
      <c r="C494" s="208" t="s">
        <v>68</v>
      </c>
      <c r="D494" s="208" t="s">
        <v>65</v>
      </c>
      <c r="E494" s="214" t="str">
        <f>'МП пр.5'!B543</f>
        <v>7Р 0 02 74060</v>
      </c>
      <c r="F494" s="214"/>
      <c r="G494" s="212">
        <f>G495</f>
        <v>386.1</v>
      </c>
    </row>
    <row r="495" spans="1:7" ht="25.5">
      <c r="A495" s="207" t="s">
        <v>101</v>
      </c>
      <c r="B495" s="209" t="s">
        <v>313</v>
      </c>
      <c r="C495" s="208" t="s">
        <v>68</v>
      </c>
      <c r="D495" s="208" t="s">
        <v>65</v>
      </c>
      <c r="E495" s="214" t="s">
        <v>407</v>
      </c>
      <c r="F495" s="214" t="s">
        <v>102</v>
      </c>
      <c r="G495" s="212">
        <f>G496</f>
        <v>386.1</v>
      </c>
    </row>
    <row r="496" spans="1:7" s="205" customFormat="1" ht="12.75">
      <c r="A496" s="207" t="s">
        <v>107</v>
      </c>
      <c r="B496" s="209" t="s">
        <v>313</v>
      </c>
      <c r="C496" s="208" t="s">
        <v>68</v>
      </c>
      <c r="D496" s="208" t="s">
        <v>65</v>
      </c>
      <c r="E496" s="214" t="s">
        <v>407</v>
      </c>
      <c r="F496" s="214" t="s">
        <v>108</v>
      </c>
      <c r="G496" s="212">
        <f>G497</f>
        <v>386.1</v>
      </c>
    </row>
    <row r="497" spans="1:7" s="205" customFormat="1" ht="40.5" customHeight="1">
      <c r="A497" s="207" t="s">
        <v>109</v>
      </c>
      <c r="B497" s="209" t="s">
        <v>313</v>
      </c>
      <c r="C497" s="208" t="s">
        <v>68</v>
      </c>
      <c r="D497" s="208" t="s">
        <v>65</v>
      </c>
      <c r="E497" s="214" t="s">
        <v>407</v>
      </c>
      <c r="F497" s="214" t="s">
        <v>110</v>
      </c>
      <c r="G497" s="212">
        <f>'МП пр.5'!G549</f>
        <v>386.1</v>
      </c>
    </row>
    <row r="498" spans="1:7" ht="39" customHeight="1">
      <c r="A498" s="207" t="str">
        <f>'МП пр.5'!A561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98" s="209" t="s">
        <v>313</v>
      </c>
      <c r="C498" s="208" t="s">
        <v>68</v>
      </c>
      <c r="D498" s="208" t="s">
        <v>65</v>
      </c>
      <c r="E498" s="214" t="str">
        <f>'МП пр.5'!B561</f>
        <v>7Р 0 02 74070</v>
      </c>
      <c r="F498" s="214"/>
      <c r="G498" s="212">
        <f>G499</f>
        <v>1066.2</v>
      </c>
    </row>
    <row r="499" spans="1:7" ht="25.5">
      <c r="A499" s="207" t="s">
        <v>101</v>
      </c>
      <c r="B499" s="209" t="s">
        <v>313</v>
      </c>
      <c r="C499" s="208" t="s">
        <v>68</v>
      </c>
      <c r="D499" s="208" t="s">
        <v>65</v>
      </c>
      <c r="E499" s="214" t="s">
        <v>408</v>
      </c>
      <c r="F499" s="214" t="s">
        <v>102</v>
      </c>
      <c r="G499" s="212">
        <f>G500</f>
        <v>1066.2</v>
      </c>
    </row>
    <row r="500" spans="1:7" ht="12.75">
      <c r="A500" s="207" t="s">
        <v>107</v>
      </c>
      <c r="B500" s="209" t="s">
        <v>313</v>
      </c>
      <c r="C500" s="208" t="s">
        <v>68</v>
      </c>
      <c r="D500" s="208" t="s">
        <v>65</v>
      </c>
      <c r="E500" s="214" t="s">
        <v>408</v>
      </c>
      <c r="F500" s="214" t="s">
        <v>108</v>
      </c>
      <c r="G500" s="212">
        <f>G501</f>
        <v>1066.2</v>
      </c>
    </row>
    <row r="501" spans="1:7" ht="38.25">
      <c r="A501" s="207" t="s">
        <v>109</v>
      </c>
      <c r="B501" s="209" t="s">
        <v>313</v>
      </c>
      <c r="C501" s="208" t="s">
        <v>68</v>
      </c>
      <c r="D501" s="208" t="s">
        <v>65</v>
      </c>
      <c r="E501" s="214" t="s">
        <v>408</v>
      </c>
      <c r="F501" s="214" t="s">
        <v>110</v>
      </c>
      <c r="G501" s="212">
        <f>'МП пр.5'!G567</f>
        <v>1066.2</v>
      </c>
    </row>
    <row r="502" spans="1:7" ht="38.25">
      <c r="A502" s="207" t="str">
        <f>'МП пр.5'!A579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502" s="209" t="s">
        <v>313</v>
      </c>
      <c r="C502" s="208" t="s">
        <v>68</v>
      </c>
      <c r="D502" s="208" t="s">
        <v>65</v>
      </c>
      <c r="E502" s="214" t="str">
        <f>'МП пр.5'!B579</f>
        <v>7Р 0 02 74120</v>
      </c>
      <c r="F502" s="214"/>
      <c r="G502" s="212">
        <f>G503</f>
        <v>60015.399999999994</v>
      </c>
    </row>
    <row r="503" spans="1:7" s="205" customFormat="1" ht="25.5" customHeight="1">
      <c r="A503" s="207" t="s">
        <v>101</v>
      </c>
      <c r="B503" s="209" t="s">
        <v>313</v>
      </c>
      <c r="C503" s="208" t="s">
        <v>68</v>
      </c>
      <c r="D503" s="208" t="s">
        <v>65</v>
      </c>
      <c r="E503" s="214" t="s">
        <v>409</v>
      </c>
      <c r="F503" s="214" t="s">
        <v>102</v>
      </c>
      <c r="G503" s="212">
        <f>G504</f>
        <v>60015.399999999994</v>
      </c>
    </row>
    <row r="504" spans="1:7" s="205" customFormat="1" ht="13.5" customHeight="1">
      <c r="A504" s="207" t="s">
        <v>107</v>
      </c>
      <c r="B504" s="209" t="s">
        <v>313</v>
      </c>
      <c r="C504" s="208" t="s">
        <v>68</v>
      </c>
      <c r="D504" s="208" t="s">
        <v>65</v>
      </c>
      <c r="E504" s="214" t="s">
        <v>409</v>
      </c>
      <c r="F504" s="214" t="s">
        <v>108</v>
      </c>
      <c r="G504" s="212">
        <f>G505</f>
        <v>60015.399999999994</v>
      </c>
    </row>
    <row r="505" spans="1:7" ht="38.25">
      <c r="A505" s="207" t="s">
        <v>109</v>
      </c>
      <c r="B505" s="209" t="s">
        <v>313</v>
      </c>
      <c r="C505" s="208" t="s">
        <v>68</v>
      </c>
      <c r="D505" s="208" t="s">
        <v>65</v>
      </c>
      <c r="E505" s="214" t="s">
        <v>409</v>
      </c>
      <c r="F505" s="214" t="s">
        <v>110</v>
      </c>
      <c r="G505" s="212">
        <f>'МП пр.5'!G585</f>
        <v>60015.399999999994</v>
      </c>
    </row>
    <row r="506" spans="1:7" ht="38.25">
      <c r="A506" s="207" t="str">
        <f>'МП пр.5'!A593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06" s="209" t="s">
        <v>313</v>
      </c>
      <c r="C506" s="208" t="s">
        <v>68</v>
      </c>
      <c r="D506" s="208" t="s">
        <v>65</v>
      </c>
      <c r="E506" s="214" t="str">
        <f>'МП пр.5'!B593</f>
        <v>7Р 0 02 75010</v>
      </c>
      <c r="F506" s="214"/>
      <c r="G506" s="212">
        <f>G507</f>
        <v>1771.5</v>
      </c>
    </row>
    <row r="507" spans="1:7" ht="25.5">
      <c r="A507" s="207" t="s">
        <v>101</v>
      </c>
      <c r="B507" s="209" t="s">
        <v>313</v>
      </c>
      <c r="C507" s="208" t="s">
        <v>68</v>
      </c>
      <c r="D507" s="208" t="s">
        <v>65</v>
      </c>
      <c r="E507" s="214" t="s">
        <v>410</v>
      </c>
      <c r="F507" s="214" t="s">
        <v>102</v>
      </c>
      <c r="G507" s="212">
        <f>G508</f>
        <v>1771.5</v>
      </c>
    </row>
    <row r="508" spans="1:7" ht="12.75">
      <c r="A508" s="207" t="s">
        <v>107</v>
      </c>
      <c r="B508" s="209" t="s">
        <v>313</v>
      </c>
      <c r="C508" s="208" t="s">
        <v>68</v>
      </c>
      <c r="D508" s="208" t="s">
        <v>65</v>
      </c>
      <c r="E508" s="214" t="s">
        <v>410</v>
      </c>
      <c r="F508" s="214" t="s">
        <v>108</v>
      </c>
      <c r="G508" s="212">
        <f>G509</f>
        <v>1771.5</v>
      </c>
    </row>
    <row r="509" spans="1:7" ht="12.75">
      <c r="A509" s="207" t="s">
        <v>111</v>
      </c>
      <c r="B509" s="209" t="s">
        <v>313</v>
      </c>
      <c r="C509" s="208" t="s">
        <v>68</v>
      </c>
      <c r="D509" s="208" t="s">
        <v>65</v>
      </c>
      <c r="E509" s="214" t="s">
        <v>410</v>
      </c>
      <c r="F509" s="214" t="s">
        <v>112</v>
      </c>
      <c r="G509" s="212">
        <f>'МП пр.5'!G599</f>
        <v>1771.5</v>
      </c>
    </row>
    <row r="510" spans="1:7" ht="25.5">
      <c r="A510" s="28" t="str">
        <f>'МП пр.5'!A810</f>
        <v>Муниципальная  программа  "Здоровье обучающихся и воспитанников в Сусуманском городском округе  на 2018- 2020 годы"</v>
      </c>
      <c r="B510" s="19" t="s">
        <v>313</v>
      </c>
      <c r="C510" s="20" t="s">
        <v>68</v>
      </c>
      <c r="D510" s="20" t="s">
        <v>65</v>
      </c>
      <c r="E510" s="183" t="str">
        <f>'МП пр.5'!B810</f>
        <v>7Ю 0 00 00000 </v>
      </c>
      <c r="F510" s="164"/>
      <c r="G510" s="21">
        <f>G511</f>
        <v>120</v>
      </c>
    </row>
    <row r="511" spans="1:7" ht="31.5" customHeight="1">
      <c r="A511" s="28" t="str">
        <f>'МП пр.5'!A811</f>
        <v>Основное мероприятие "Совершенствование системы укрепления здоровья учащихся и воспитанников образовательных учреждений"</v>
      </c>
      <c r="B511" s="19" t="s">
        <v>313</v>
      </c>
      <c r="C511" s="20" t="s">
        <v>68</v>
      </c>
      <c r="D511" s="20" t="s">
        <v>65</v>
      </c>
      <c r="E511" s="183" t="str">
        <f>'МП пр.5'!B811</f>
        <v>7Ю 0 01 00000 </v>
      </c>
      <c r="F511" s="164"/>
      <c r="G511" s="21">
        <f>G512</f>
        <v>120</v>
      </c>
    </row>
    <row r="512" spans="1:7" ht="12.75">
      <c r="A512" s="28" t="str">
        <f>'МП пр.5'!A812</f>
        <v>Укрепление материально- технической базы медицинских кабинетов</v>
      </c>
      <c r="B512" s="19" t="s">
        <v>313</v>
      </c>
      <c r="C512" s="20" t="s">
        <v>68</v>
      </c>
      <c r="D512" s="20" t="s">
        <v>65</v>
      </c>
      <c r="E512" s="183" t="str">
        <f>'МП пр.5'!B812</f>
        <v>7Ю 0 01 92520 </v>
      </c>
      <c r="F512" s="164"/>
      <c r="G512" s="21">
        <f>G513</f>
        <v>120</v>
      </c>
    </row>
    <row r="513" spans="1:7" ht="25.5">
      <c r="A513" s="16" t="s">
        <v>101</v>
      </c>
      <c r="B513" s="19" t="s">
        <v>313</v>
      </c>
      <c r="C513" s="20" t="s">
        <v>68</v>
      </c>
      <c r="D513" s="20" t="s">
        <v>65</v>
      </c>
      <c r="E513" s="183" t="s">
        <v>349</v>
      </c>
      <c r="F513" s="164" t="s">
        <v>102</v>
      </c>
      <c r="G513" s="21">
        <f>G514</f>
        <v>120</v>
      </c>
    </row>
    <row r="514" spans="1:7" ht="12.75">
      <c r="A514" s="16" t="s">
        <v>107</v>
      </c>
      <c r="B514" s="19" t="s">
        <v>313</v>
      </c>
      <c r="C514" s="20" t="s">
        <v>68</v>
      </c>
      <c r="D514" s="20" t="s">
        <v>65</v>
      </c>
      <c r="E514" s="183" t="s">
        <v>349</v>
      </c>
      <c r="F514" s="164" t="s">
        <v>108</v>
      </c>
      <c r="G514" s="21">
        <f>G515</f>
        <v>120</v>
      </c>
    </row>
    <row r="515" spans="1:7" ht="12.75">
      <c r="A515" s="16" t="s">
        <v>111</v>
      </c>
      <c r="B515" s="19" t="s">
        <v>313</v>
      </c>
      <c r="C515" s="20" t="s">
        <v>68</v>
      </c>
      <c r="D515" s="20" t="s">
        <v>65</v>
      </c>
      <c r="E515" s="183" t="s">
        <v>349</v>
      </c>
      <c r="F515" s="164" t="s">
        <v>112</v>
      </c>
      <c r="G515" s="21">
        <f>'МП пр.5'!G818</f>
        <v>120</v>
      </c>
    </row>
    <row r="516" spans="1:7" ht="14.25" customHeight="1">
      <c r="A516" s="16" t="s">
        <v>58</v>
      </c>
      <c r="B516" s="19" t="s">
        <v>313</v>
      </c>
      <c r="C516" s="20" t="s">
        <v>68</v>
      </c>
      <c r="D516" s="20" t="s">
        <v>65</v>
      </c>
      <c r="E516" s="164" t="s">
        <v>578</v>
      </c>
      <c r="F516" s="164"/>
      <c r="G516" s="21">
        <f>G517+G522+G526</f>
        <v>14742</v>
      </c>
    </row>
    <row r="517" spans="1:7" ht="12.75">
      <c r="A517" s="16" t="s">
        <v>213</v>
      </c>
      <c r="B517" s="19" t="s">
        <v>313</v>
      </c>
      <c r="C517" s="20" t="s">
        <v>68</v>
      </c>
      <c r="D517" s="20" t="s">
        <v>65</v>
      </c>
      <c r="E517" s="164" t="s">
        <v>579</v>
      </c>
      <c r="F517" s="164"/>
      <c r="G517" s="21">
        <f>G518</f>
        <v>13324</v>
      </c>
    </row>
    <row r="518" spans="1:7" ht="25.5">
      <c r="A518" s="16" t="s">
        <v>101</v>
      </c>
      <c r="B518" s="19" t="s">
        <v>313</v>
      </c>
      <c r="C518" s="20" t="s">
        <v>68</v>
      </c>
      <c r="D518" s="20" t="s">
        <v>65</v>
      </c>
      <c r="E518" s="164" t="s">
        <v>579</v>
      </c>
      <c r="F518" s="164" t="s">
        <v>102</v>
      </c>
      <c r="G518" s="21">
        <f>G519</f>
        <v>13324</v>
      </c>
    </row>
    <row r="519" spans="1:7" ht="12.75">
      <c r="A519" s="16" t="s">
        <v>107</v>
      </c>
      <c r="B519" s="19" t="s">
        <v>313</v>
      </c>
      <c r="C519" s="20" t="s">
        <v>68</v>
      </c>
      <c r="D519" s="20" t="s">
        <v>65</v>
      </c>
      <c r="E519" s="164" t="s">
        <v>579</v>
      </c>
      <c r="F519" s="164" t="s">
        <v>108</v>
      </c>
      <c r="G519" s="21">
        <f>G520+G521</f>
        <v>13324</v>
      </c>
    </row>
    <row r="520" spans="1:7" ht="38.25">
      <c r="A520" s="16" t="s">
        <v>109</v>
      </c>
      <c r="B520" s="19" t="s">
        <v>313</v>
      </c>
      <c r="C520" s="20" t="s">
        <v>68</v>
      </c>
      <c r="D520" s="20" t="s">
        <v>65</v>
      </c>
      <c r="E520" s="164" t="s">
        <v>579</v>
      </c>
      <c r="F520" s="164" t="s">
        <v>110</v>
      </c>
      <c r="G520" s="21">
        <f>12224-500</f>
        <v>11724</v>
      </c>
    </row>
    <row r="521" spans="1:7" ht="18.75" customHeight="1">
      <c r="A521" s="16" t="s">
        <v>111</v>
      </c>
      <c r="B521" s="19" t="s">
        <v>313</v>
      </c>
      <c r="C521" s="20" t="s">
        <v>68</v>
      </c>
      <c r="D521" s="20" t="s">
        <v>65</v>
      </c>
      <c r="E521" s="164" t="s">
        <v>579</v>
      </c>
      <c r="F521" s="164" t="s">
        <v>112</v>
      </c>
      <c r="G521" s="21">
        <f>400+1200</f>
        <v>1600</v>
      </c>
    </row>
    <row r="522" spans="1:7" ht="51">
      <c r="A522" s="16" t="s">
        <v>235</v>
      </c>
      <c r="B522" s="19" t="s">
        <v>313</v>
      </c>
      <c r="C522" s="20" t="s">
        <v>68</v>
      </c>
      <c r="D522" s="20" t="s">
        <v>65</v>
      </c>
      <c r="E522" s="164" t="s">
        <v>580</v>
      </c>
      <c r="F522" s="164"/>
      <c r="G522" s="21">
        <f>G523</f>
        <v>1200</v>
      </c>
    </row>
    <row r="523" spans="1:7" ht="25.5">
      <c r="A523" s="16" t="s">
        <v>101</v>
      </c>
      <c r="B523" s="19" t="s">
        <v>313</v>
      </c>
      <c r="C523" s="20" t="s">
        <v>68</v>
      </c>
      <c r="D523" s="20" t="s">
        <v>65</v>
      </c>
      <c r="E523" s="164" t="s">
        <v>580</v>
      </c>
      <c r="F523" s="164" t="s">
        <v>102</v>
      </c>
      <c r="G523" s="21">
        <f>G524</f>
        <v>1200</v>
      </c>
    </row>
    <row r="524" spans="1:7" ht="13.5" customHeight="1">
      <c r="A524" s="16" t="s">
        <v>107</v>
      </c>
      <c r="B524" s="19" t="s">
        <v>313</v>
      </c>
      <c r="C524" s="20" t="s">
        <v>68</v>
      </c>
      <c r="D524" s="20" t="s">
        <v>65</v>
      </c>
      <c r="E524" s="164" t="s">
        <v>580</v>
      </c>
      <c r="F524" s="164" t="s">
        <v>108</v>
      </c>
      <c r="G524" s="21">
        <f>G525</f>
        <v>1200</v>
      </c>
    </row>
    <row r="525" spans="1:7" ht="12.75">
      <c r="A525" s="16" t="s">
        <v>111</v>
      </c>
      <c r="B525" s="19" t="s">
        <v>313</v>
      </c>
      <c r="C525" s="20" t="s">
        <v>68</v>
      </c>
      <c r="D525" s="20" t="s">
        <v>65</v>
      </c>
      <c r="E525" s="164" t="s">
        <v>580</v>
      </c>
      <c r="F525" s="164" t="s">
        <v>112</v>
      </c>
      <c r="G525" s="21">
        <v>1200</v>
      </c>
    </row>
    <row r="526" spans="1:7" ht="12.75">
      <c r="A526" s="16" t="s">
        <v>203</v>
      </c>
      <c r="B526" s="19" t="s">
        <v>313</v>
      </c>
      <c r="C526" s="20" t="s">
        <v>68</v>
      </c>
      <c r="D526" s="20" t="s">
        <v>65</v>
      </c>
      <c r="E526" s="164" t="s">
        <v>581</v>
      </c>
      <c r="F526" s="164"/>
      <c r="G526" s="21">
        <f>G527</f>
        <v>218</v>
      </c>
    </row>
    <row r="527" spans="1:7" ht="25.5">
      <c r="A527" s="16" t="s">
        <v>101</v>
      </c>
      <c r="B527" s="19" t="s">
        <v>313</v>
      </c>
      <c r="C527" s="20" t="s">
        <v>68</v>
      </c>
      <c r="D527" s="20" t="s">
        <v>65</v>
      </c>
      <c r="E527" s="164" t="s">
        <v>581</v>
      </c>
      <c r="F527" s="164" t="s">
        <v>102</v>
      </c>
      <c r="G527" s="21">
        <f>G528</f>
        <v>218</v>
      </c>
    </row>
    <row r="528" spans="1:7" ht="12.75">
      <c r="A528" s="16" t="s">
        <v>107</v>
      </c>
      <c r="B528" s="19" t="s">
        <v>313</v>
      </c>
      <c r="C528" s="20" t="s">
        <v>68</v>
      </c>
      <c r="D528" s="20" t="s">
        <v>65</v>
      </c>
      <c r="E528" s="164" t="s">
        <v>581</v>
      </c>
      <c r="F528" s="164" t="s">
        <v>108</v>
      </c>
      <c r="G528" s="21">
        <f>G529</f>
        <v>218</v>
      </c>
    </row>
    <row r="529" spans="1:7" ht="12.75">
      <c r="A529" s="16" t="s">
        <v>111</v>
      </c>
      <c r="B529" s="19" t="s">
        <v>313</v>
      </c>
      <c r="C529" s="20" t="s">
        <v>68</v>
      </c>
      <c r="D529" s="20" t="s">
        <v>65</v>
      </c>
      <c r="E529" s="164" t="s">
        <v>581</v>
      </c>
      <c r="F529" s="164" t="s">
        <v>112</v>
      </c>
      <c r="G529" s="21">
        <v>218</v>
      </c>
    </row>
    <row r="530" spans="1:7" ht="12.75">
      <c r="A530" s="15" t="s">
        <v>10</v>
      </c>
      <c r="B530" s="39" t="s">
        <v>313</v>
      </c>
      <c r="C530" s="33" t="s">
        <v>68</v>
      </c>
      <c r="D530" s="33" t="s">
        <v>66</v>
      </c>
      <c r="E530" s="168"/>
      <c r="F530" s="168"/>
      <c r="G530" s="34">
        <f>G532+G542+G568+G595+G621</f>
        <v>167426.8</v>
      </c>
    </row>
    <row r="531" spans="1:7" ht="12.75">
      <c r="A531" s="16" t="s">
        <v>549</v>
      </c>
      <c r="B531" s="19" t="s">
        <v>313</v>
      </c>
      <c r="C531" s="20" t="s">
        <v>68</v>
      </c>
      <c r="D531" s="20" t="s">
        <v>66</v>
      </c>
      <c r="E531" s="183" t="s">
        <v>550</v>
      </c>
      <c r="F531" s="164"/>
      <c r="G531" s="21">
        <f>G532+G542+G568+G595</f>
        <v>126903.99999999999</v>
      </c>
    </row>
    <row r="532" spans="1:7" ht="25.5">
      <c r="A532" s="28" t="str">
        <f>'МП пр.5'!A8</f>
        <v>Муниципальная  программа  "Безопасность образовательного процесса в образовательных учреждениях Сусуманского городского округа  на 2018- 2020 годы"</v>
      </c>
      <c r="B532" s="19" t="s">
        <v>313</v>
      </c>
      <c r="C532" s="20" t="s">
        <v>68</v>
      </c>
      <c r="D532" s="19" t="s">
        <v>66</v>
      </c>
      <c r="E532" s="183" t="str">
        <f>'МП пр.5'!B8</f>
        <v>7Б 0 00 00000 </v>
      </c>
      <c r="F532" s="164"/>
      <c r="G532" s="21">
        <f>G533</f>
        <v>652.8</v>
      </c>
    </row>
    <row r="533" spans="1:7" ht="27" customHeight="1">
      <c r="A533" s="28" t="str">
        <f>'МП пр.5'!A9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533" s="19" t="s">
        <v>313</v>
      </c>
      <c r="C533" s="20" t="s">
        <v>68</v>
      </c>
      <c r="D533" s="20" t="s">
        <v>66</v>
      </c>
      <c r="E533" s="183" t="str">
        <f>'МП пр.5'!B9</f>
        <v>7Б 0 01 00000 </v>
      </c>
      <c r="F533" s="164"/>
      <c r="G533" s="21">
        <f>G534+G538</f>
        <v>652.8</v>
      </c>
    </row>
    <row r="534" spans="1:7" ht="12.75">
      <c r="A534" s="28" t="str">
        <f>'МП пр.5'!A10</f>
        <v>Обслуживание систем видеонаблюдения, охранной сигнализации</v>
      </c>
      <c r="B534" s="19" t="s">
        <v>313</v>
      </c>
      <c r="C534" s="20" t="s">
        <v>68</v>
      </c>
      <c r="D534" s="20" t="s">
        <v>66</v>
      </c>
      <c r="E534" s="183" t="str">
        <f>'МП пр.5'!B10</f>
        <v>7Б 0 01 91600 </v>
      </c>
      <c r="F534" s="164"/>
      <c r="G534" s="21">
        <f>G535</f>
        <v>608.8</v>
      </c>
    </row>
    <row r="535" spans="1:7" ht="25.5">
      <c r="A535" s="16" t="s">
        <v>101</v>
      </c>
      <c r="B535" s="19" t="s">
        <v>313</v>
      </c>
      <c r="C535" s="20" t="s">
        <v>68</v>
      </c>
      <c r="D535" s="20" t="s">
        <v>66</v>
      </c>
      <c r="E535" s="183" t="s">
        <v>448</v>
      </c>
      <c r="F535" s="164" t="s">
        <v>102</v>
      </c>
      <c r="G535" s="21">
        <f>G536</f>
        <v>608.8</v>
      </c>
    </row>
    <row r="536" spans="1:7" ht="12.75">
      <c r="A536" s="16" t="s">
        <v>107</v>
      </c>
      <c r="B536" s="19" t="s">
        <v>313</v>
      </c>
      <c r="C536" s="20" t="s">
        <v>68</v>
      </c>
      <c r="D536" s="20" t="s">
        <v>66</v>
      </c>
      <c r="E536" s="183" t="s">
        <v>448</v>
      </c>
      <c r="F536" s="164" t="s">
        <v>108</v>
      </c>
      <c r="G536" s="21">
        <f>G537</f>
        <v>608.8</v>
      </c>
    </row>
    <row r="537" spans="1:7" ht="12.75">
      <c r="A537" s="16" t="s">
        <v>111</v>
      </c>
      <c r="B537" s="19" t="s">
        <v>313</v>
      </c>
      <c r="C537" s="20" t="s">
        <v>68</v>
      </c>
      <c r="D537" s="20" t="s">
        <v>66</v>
      </c>
      <c r="E537" s="183" t="s">
        <v>448</v>
      </c>
      <c r="F537" s="164" t="s">
        <v>112</v>
      </c>
      <c r="G537" s="21">
        <f>'МП пр.5'!G21</f>
        <v>608.8</v>
      </c>
    </row>
    <row r="538" spans="1:7" ht="12.75">
      <c r="A538" s="28" t="str">
        <f>'МП пр.5'!A34</f>
        <v>Установка видеонаблюдения</v>
      </c>
      <c r="B538" s="19" t="s">
        <v>313</v>
      </c>
      <c r="C538" s="20" t="s">
        <v>68</v>
      </c>
      <c r="D538" s="20" t="s">
        <v>66</v>
      </c>
      <c r="E538" s="183" t="str">
        <f>'МП пр.5'!B34</f>
        <v>7Б 0 01 95100 </v>
      </c>
      <c r="F538" s="173"/>
      <c r="G538" s="21">
        <f>G539</f>
        <v>44</v>
      </c>
    </row>
    <row r="539" spans="1:7" ht="25.5">
      <c r="A539" s="16" t="s">
        <v>101</v>
      </c>
      <c r="B539" s="19" t="s">
        <v>313</v>
      </c>
      <c r="C539" s="20" t="s">
        <v>68</v>
      </c>
      <c r="D539" s="20" t="s">
        <v>66</v>
      </c>
      <c r="E539" s="183" t="s">
        <v>449</v>
      </c>
      <c r="F539" s="164" t="s">
        <v>102</v>
      </c>
      <c r="G539" s="21">
        <f>G540</f>
        <v>44</v>
      </c>
    </row>
    <row r="540" spans="1:7" ht="18" customHeight="1">
      <c r="A540" s="16" t="s">
        <v>107</v>
      </c>
      <c r="B540" s="19" t="s">
        <v>313</v>
      </c>
      <c r="C540" s="20" t="s">
        <v>68</v>
      </c>
      <c r="D540" s="20" t="s">
        <v>66</v>
      </c>
      <c r="E540" s="183" t="s">
        <v>449</v>
      </c>
      <c r="F540" s="164" t="s">
        <v>108</v>
      </c>
      <c r="G540" s="21">
        <f>G541</f>
        <v>44</v>
      </c>
    </row>
    <row r="541" spans="1:7" ht="12.75">
      <c r="A541" s="16" t="s">
        <v>111</v>
      </c>
      <c r="B541" s="19" t="s">
        <v>313</v>
      </c>
      <c r="C541" s="20" t="s">
        <v>68</v>
      </c>
      <c r="D541" s="20" t="s">
        <v>66</v>
      </c>
      <c r="E541" s="183" t="s">
        <v>449</v>
      </c>
      <c r="F541" s="164" t="s">
        <v>112</v>
      </c>
      <c r="G541" s="21">
        <f>'МП пр.5'!G40</f>
        <v>44</v>
      </c>
    </row>
    <row r="542" spans="1:7" ht="25.5">
      <c r="A542" s="28" t="str">
        <f>'МП пр.5'!A324</f>
        <v>Муниципальная программа  "Пожарная безопасность в Сусуманском городском округе на 2018- 2020 годы"</v>
      </c>
      <c r="B542" s="19" t="s">
        <v>313</v>
      </c>
      <c r="C542" s="20" t="s">
        <v>68</v>
      </c>
      <c r="D542" s="20" t="s">
        <v>66</v>
      </c>
      <c r="E542" s="183" t="str">
        <f>'МП пр.5'!B324</f>
        <v>7П 0 00 00000 </v>
      </c>
      <c r="F542" s="164"/>
      <c r="G542" s="21">
        <f>G543</f>
        <v>1423.1000000000001</v>
      </c>
    </row>
    <row r="543" spans="1:7" ht="25.5">
      <c r="A543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43" s="19" t="s">
        <v>313</v>
      </c>
      <c r="C543" s="20" t="s">
        <v>68</v>
      </c>
      <c r="D543" s="20" t="s">
        <v>66</v>
      </c>
      <c r="E543" s="183" t="str">
        <f>'МП пр.5'!B325</f>
        <v>7П 0 01 00000 </v>
      </c>
      <c r="F543" s="164"/>
      <c r="G543" s="21">
        <f>G544+G548+G552+G556+G560+G564</f>
        <v>1423.1000000000001</v>
      </c>
    </row>
    <row r="544" spans="1:7" ht="38.25">
      <c r="A544" s="28" t="str">
        <f>'МП пр.5'!A326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44" s="19" t="s">
        <v>313</v>
      </c>
      <c r="C544" s="20" t="s">
        <v>68</v>
      </c>
      <c r="D544" s="20" t="s">
        <v>66</v>
      </c>
      <c r="E544" s="183" t="str">
        <f>'МП пр.5'!B326</f>
        <v>7П 0 01 94100 </v>
      </c>
      <c r="F544" s="164"/>
      <c r="G544" s="21">
        <f>G545</f>
        <v>846.5</v>
      </c>
    </row>
    <row r="545" spans="1:7" ht="25.5">
      <c r="A545" s="16" t="s">
        <v>101</v>
      </c>
      <c r="B545" s="19" t="s">
        <v>313</v>
      </c>
      <c r="C545" s="20" t="s">
        <v>68</v>
      </c>
      <c r="D545" s="20" t="s">
        <v>66</v>
      </c>
      <c r="E545" s="183" t="s">
        <v>271</v>
      </c>
      <c r="F545" s="164" t="s">
        <v>102</v>
      </c>
      <c r="G545" s="21">
        <f>G546</f>
        <v>846.5</v>
      </c>
    </row>
    <row r="546" spans="1:7" ht="18" customHeight="1">
      <c r="A546" s="16" t="s">
        <v>107</v>
      </c>
      <c r="B546" s="19" t="s">
        <v>313</v>
      </c>
      <c r="C546" s="20" t="s">
        <v>68</v>
      </c>
      <c r="D546" s="20" t="s">
        <v>66</v>
      </c>
      <c r="E546" s="183" t="s">
        <v>271</v>
      </c>
      <c r="F546" s="164" t="s">
        <v>108</v>
      </c>
      <c r="G546" s="21">
        <f>G547</f>
        <v>846.5</v>
      </c>
    </row>
    <row r="547" spans="1:7" ht="12.75">
      <c r="A547" s="16" t="s">
        <v>111</v>
      </c>
      <c r="B547" s="19" t="s">
        <v>313</v>
      </c>
      <c r="C547" s="20" t="s">
        <v>68</v>
      </c>
      <c r="D547" s="20" t="s">
        <v>66</v>
      </c>
      <c r="E547" s="183" t="s">
        <v>271</v>
      </c>
      <c r="F547" s="164" t="s">
        <v>112</v>
      </c>
      <c r="G547" s="21">
        <f>'МП пр.5'!G337</f>
        <v>846.5</v>
      </c>
    </row>
    <row r="548" spans="1:7" ht="12.75">
      <c r="A548" s="28" t="str">
        <f>'МП пр.5'!A356</f>
        <v>Обработка сгораемых конструкций огнезащитными составами</v>
      </c>
      <c r="B548" s="19" t="s">
        <v>313</v>
      </c>
      <c r="C548" s="20" t="s">
        <v>68</v>
      </c>
      <c r="D548" s="20" t="s">
        <v>66</v>
      </c>
      <c r="E548" s="183" t="str">
        <f>'МП пр.5'!B356</f>
        <v>7П 0 01 94200 </v>
      </c>
      <c r="F548" s="164"/>
      <c r="G548" s="21">
        <f>G549</f>
        <v>124.2</v>
      </c>
    </row>
    <row r="549" spans="1:7" ht="25.5">
      <c r="A549" s="16" t="s">
        <v>101</v>
      </c>
      <c r="B549" s="19" t="s">
        <v>313</v>
      </c>
      <c r="C549" s="20" t="s">
        <v>68</v>
      </c>
      <c r="D549" s="20" t="s">
        <v>66</v>
      </c>
      <c r="E549" s="183" t="s">
        <v>275</v>
      </c>
      <c r="F549" s="164" t="s">
        <v>102</v>
      </c>
      <c r="G549" s="21">
        <f>G550</f>
        <v>124.2</v>
      </c>
    </row>
    <row r="550" spans="1:7" ht="12.75">
      <c r="A550" s="16" t="s">
        <v>107</v>
      </c>
      <c r="B550" s="19" t="s">
        <v>313</v>
      </c>
      <c r="C550" s="20" t="s">
        <v>68</v>
      </c>
      <c r="D550" s="20" t="s">
        <v>66</v>
      </c>
      <c r="E550" s="183" t="s">
        <v>275</v>
      </c>
      <c r="F550" s="164" t="s">
        <v>108</v>
      </c>
      <c r="G550" s="21">
        <f>G551</f>
        <v>124.2</v>
      </c>
    </row>
    <row r="551" spans="1:7" ht="12" customHeight="1">
      <c r="A551" s="16" t="s">
        <v>111</v>
      </c>
      <c r="B551" s="19" t="s">
        <v>313</v>
      </c>
      <c r="C551" s="20" t="s">
        <v>68</v>
      </c>
      <c r="D551" s="20" t="s">
        <v>66</v>
      </c>
      <c r="E551" s="183" t="s">
        <v>275</v>
      </c>
      <c r="F551" s="164" t="s">
        <v>112</v>
      </c>
      <c r="G551" s="21">
        <f>'МП пр.5'!G362</f>
        <v>124.2</v>
      </c>
    </row>
    <row r="552" spans="1:7" ht="12.75">
      <c r="A552" s="28" t="str">
        <f>'МП пр.5'!A398</f>
        <v>Проведение замеров сопротивления изоляции электросетей и электрооборудования</v>
      </c>
      <c r="B552" s="19" t="s">
        <v>313</v>
      </c>
      <c r="C552" s="20" t="s">
        <v>68</v>
      </c>
      <c r="D552" s="20" t="s">
        <v>66</v>
      </c>
      <c r="E552" s="183" t="str">
        <f>'МП пр.5'!B398</f>
        <v>7П 0 01 94400 </v>
      </c>
      <c r="F552" s="164"/>
      <c r="G552" s="21">
        <f>G553</f>
        <v>293.5</v>
      </c>
    </row>
    <row r="553" spans="1:7" ht="25.5">
      <c r="A553" s="16" t="s">
        <v>101</v>
      </c>
      <c r="B553" s="19" t="s">
        <v>313</v>
      </c>
      <c r="C553" s="20" t="s">
        <v>68</v>
      </c>
      <c r="D553" s="20" t="s">
        <v>66</v>
      </c>
      <c r="E553" s="183" t="s">
        <v>272</v>
      </c>
      <c r="F553" s="164" t="s">
        <v>102</v>
      </c>
      <c r="G553" s="21">
        <f>G554</f>
        <v>293.5</v>
      </c>
    </row>
    <row r="554" spans="1:7" ht="12.75">
      <c r="A554" s="16" t="s">
        <v>107</v>
      </c>
      <c r="B554" s="19" t="s">
        <v>313</v>
      </c>
      <c r="C554" s="20" t="s">
        <v>68</v>
      </c>
      <c r="D554" s="20" t="s">
        <v>66</v>
      </c>
      <c r="E554" s="183" t="s">
        <v>272</v>
      </c>
      <c r="F554" s="164" t="s">
        <v>108</v>
      </c>
      <c r="G554" s="21">
        <f>G555</f>
        <v>293.5</v>
      </c>
    </row>
    <row r="555" spans="1:7" ht="12.75">
      <c r="A555" s="16" t="s">
        <v>111</v>
      </c>
      <c r="B555" s="19" t="s">
        <v>313</v>
      </c>
      <c r="C555" s="20" t="s">
        <v>68</v>
      </c>
      <c r="D555" s="20" t="s">
        <v>66</v>
      </c>
      <c r="E555" s="183" t="s">
        <v>272</v>
      </c>
      <c r="F555" s="164" t="s">
        <v>112</v>
      </c>
      <c r="G555" s="21">
        <f>'МП пр.5'!G409</f>
        <v>293.5</v>
      </c>
    </row>
    <row r="556" spans="1:7" ht="25.5">
      <c r="A556" s="28" t="str">
        <f>'МП пр.5'!A421</f>
        <v>Проведение проверок исправности и ремонт систем противопожарного водоснабжения, приобретение и обслуживание гидрантов</v>
      </c>
      <c r="B556" s="19" t="s">
        <v>313</v>
      </c>
      <c r="C556" s="20" t="s">
        <v>68</v>
      </c>
      <c r="D556" s="20" t="s">
        <v>66</v>
      </c>
      <c r="E556" s="183" t="str">
        <f>'МП пр.5'!B421</f>
        <v>7П 0 01 94500 </v>
      </c>
      <c r="F556" s="164"/>
      <c r="G556" s="21">
        <f>G557</f>
        <v>57.9</v>
      </c>
    </row>
    <row r="557" spans="1:7" ht="27" customHeight="1">
      <c r="A557" s="16" t="s">
        <v>101</v>
      </c>
      <c r="B557" s="19" t="s">
        <v>313</v>
      </c>
      <c r="C557" s="20" t="s">
        <v>68</v>
      </c>
      <c r="D557" s="20" t="s">
        <v>66</v>
      </c>
      <c r="E557" s="183" t="s">
        <v>273</v>
      </c>
      <c r="F557" s="164" t="s">
        <v>102</v>
      </c>
      <c r="G557" s="21">
        <f>G558</f>
        <v>57.9</v>
      </c>
    </row>
    <row r="558" spans="1:7" ht="12.75">
      <c r="A558" s="16" t="s">
        <v>107</v>
      </c>
      <c r="B558" s="19" t="s">
        <v>313</v>
      </c>
      <c r="C558" s="20" t="s">
        <v>68</v>
      </c>
      <c r="D558" s="20" t="s">
        <v>66</v>
      </c>
      <c r="E558" s="183" t="s">
        <v>273</v>
      </c>
      <c r="F558" s="164" t="s">
        <v>108</v>
      </c>
      <c r="G558" s="21">
        <f>G559</f>
        <v>57.9</v>
      </c>
    </row>
    <row r="559" spans="1:7" ht="12.75">
      <c r="A559" s="16" t="s">
        <v>111</v>
      </c>
      <c r="B559" s="19" t="s">
        <v>313</v>
      </c>
      <c r="C559" s="20" t="s">
        <v>68</v>
      </c>
      <c r="D559" s="20" t="s">
        <v>66</v>
      </c>
      <c r="E559" s="183" t="s">
        <v>273</v>
      </c>
      <c r="F559" s="164" t="s">
        <v>112</v>
      </c>
      <c r="G559" s="21">
        <f>'МП пр.5'!G432</f>
        <v>57.9</v>
      </c>
    </row>
    <row r="560" spans="1:7" ht="12.75">
      <c r="A560" s="16" t="s">
        <v>350</v>
      </c>
      <c r="B560" s="19" t="s">
        <v>313</v>
      </c>
      <c r="C560" s="20" t="s">
        <v>68</v>
      </c>
      <c r="D560" s="20" t="s">
        <v>66</v>
      </c>
      <c r="E560" s="183" t="s">
        <v>351</v>
      </c>
      <c r="F560" s="164"/>
      <c r="G560" s="21">
        <f>G561</f>
        <v>25</v>
      </c>
    </row>
    <row r="561" spans="1:7" ht="25.5">
      <c r="A561" s="16" t="s">
        <v>101</v>
      </c>
      <c r="B561" s="19" t="s">
        <v>313</v>
      </c>
      <c r="C561" s="20" t="s">
        <v>68</v>
      </c>
      <c r="D561" s="20" t="s">
        <v>66</v>
      </c>
      <c r="E561" s="183" t="s">
        <v>351</v>
      </c>
      <c r="F561" s="164" t="s">
        <v>102</v>
      </c>
      <c r="G561" s="21">
        <f>G562</f>
        <v>25</v>
      </c>
    </row>
    <row r="562" spans="1:7" ht="12.75">
      <c r="A562" s="16" t="s">
        <v>107</v>
      </c>
      <c r="B562" s="19" t="s">
        <v>313</v>
      </c>
      <c r="C562" s="20" t="s">
        <v>68</v>
      </c>
      <c r="D562" s="20" t="s">
        <v>66</v>
      </c>
      <c r="E562" s="183" t="s">
        <v>351</v>
      </c>
      <c r="F562" s="164" t="s">
        <v>108</v>
      </c>
      <c r="G562" s="21">
        <f>G563</f>
        <v>25</v>
      </c>
    </row>
    <row r="563" spans="1:7" ht="12" customHeight="1">
      <c r="A563" s="16" t="s">
        <v>111</v>
      </c>
      <c r="B563" s="19" t="s">
        <v>313</v>
      </c>
      <c r="C563" s="20" t="s">
        <v>68</v>
      </c>
      <c r="D563" s="20" t="s">
        <v>66</v>
      </c>
      <c r="E563" s="183" t="s">
        <v>351</v>
      </c>
      <c r="F563" s="164" t="s">
        <v>112</v>
      </c>
      <c r="G563" s="21">
        <f>'МП пр.5'!G461</f>
        <v>25</v>
      </c>
    </row>
    <row r="564" spans="1:7" ht="12.75">
      <c r="A564" s="28" t="str">
        <f>'МП пр.5'!A467</f>
        <v>Установка противопожарных дверей на запасных выходах</v>
      </c>
      <c r="B564" s="19" t="s">
        <v>313</v>
      </c>
      <c r="C564" s="20" t="s">
        <v>68</v>
      </c>
      <c r="D564" s="20" t="s">
        <v>66</v>
      </c>
      <c r="E564" s="183" t="str">
        <f>'МП пр.5'!B467</f>
        <v>7П 0 01 94600</v>
      </c>
      <c r="F564" s="164"/>
      <c r="G564" s="21">
        <f>G565</f>
        <v>76</v>
      </c>
    </row>
    <row r="565" spans="1:7" ht="25.5">
      <c r="A565" s="210" t="s">
        <v>101</v>
      </c>
      <c r="B565" s="150" t="s">
        <v>313</v>
      </c>
      <c r="C565" s="140" t="s">
        <v>68</v>
      </c>
      <c r="D565" s="140" t="s">
        <v>66</v>
      </c>
      <c r="E565" s="185" t="s">
        <v>471</v>
      </c>
      <c r="F565" s="179" t="s">
        <v>102</v>
      </c>
      <c r="G565" s="151">
        <f>G566</f>
        <v>76</v>
      </c>
    </row>
    <row r="566" spans="1:7" ht="12.75">
      <c r="A566" s="210" t="s">
        <v>107</v>
      </c>
      <c r="B566" s="150" t="s">
        <v>313</v>
      </c>
      <c r="C566" s="140" t="s">
        <v>68</v>
      </c>
      <c r="D566" s="140" t="s">
        <v>66</v>
      </c>
      <c r="E566" s="185" t="s">
        <v>471</v>
      </c>
      <c r="F566" s="179" t="s">
        <v>108</v>
      </c>
      <c r="G566" s="151">
        <f>G567</f>
        <v>76</v>
      </c>
    </row>
    <row r="567" spans="1:7" ht="12.75">
      <c r="A567" s="210" t="s">
        <v>111</v>
      </c>
      <c r="B567" s="150" t="s">
        <v>313</v>
      </c>
      <c r="C567" s="140" t="s">
        <v>68</v>
      </c>
      <c r="D567" s="140" t="s">
        <v>66</v>
      </c>
      <c r="E567" s="185" t="s">
        <v>471</v>
      </c>
      <c r="F567" s="179" t="s">
        <v>112</v>
      </c>
      <c r="G567" s="151">
        <f>'МП пр.5'!G473</f>
        <v>76</v>
      </c>
    </row>
    <row r="568" spans="1:7" ht="25.5">
      <c r="A568" s="28" t="str">
        <f>'МП пр.5'!A486</f>
        <v>Муниципальная  программа  "Развитие образования в Сусуманском городском округе  на 2018- 2020 годы"</v>
      </c>
      <c r="B568" s="19" t="s">
        <v>313</v>
      </c>
      <c r="C568" s="20" t="s">
        <v>68</v>
      </c>
      <c r="D568" s="20" t="s">
        <v>66</v>
      </c>
      <c r="E568" s="164" t="str">
        <f>'МП пр.5'!B486</f>
        <v>7Р 0 00 00000 </v>
      </c>
      <c r="F568" s="168"/>
      <c r="G568" s="21">
        <f>G569+G590</f>
        <v>119962.59999999999</v>
      </c>
    </row>
    <row r="569" spans="1:7" ht="12.75">
      <c r="A569" s="16" t="str">
        <f>'МП пр.5'!A505</f>
        <v>Основное мероприятие "Управление развитием отрасли образования"</v>
      </c>
      <c r="B569" s="19" t="s">
        <v>313</v>
      </c>
      <c r="C569" s="20" t="s">
        <v>68</v>
      </c>
      <c r="D569" s="20" t="s">
        <v>66</v>
      </c>
      <c r="E569" s="164" t="str">
        <f>'МП пр.5'!B505</f>
        <v>7Р 0 02 00000</v>
      </c>
      <c r="F569" s="168"/>
      <c r="G569" s="21">
        <f>G570+G574+G578+G582+G586</f>
        <v>119687.59999999999</v>
      </c>
    </row>
    <row r="570" spans="1:7" ht="25.5">
      <c r="A570" s="207" t="str">
        <f>'МП пр.5'!A536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70" s="209" t="s">
        <v>313</v>
      </c>
      <c r="C570" s="208" t="s">
        <v>68</v>
      </c>
      <c r="D570" s="208" t="s">
        <v>66</v>
      </c>
      <c r="E570" s="214" t="str">
        <f>'МП пр.5'!B536</f>
        <v>7Р 0 02 74050</v>
      </c>
      <c r="F570" s="214"/>
      <c r="G570" s="212">
        <f>G571</f>
        <v>109644.4</v>
      </c>
    </row>
    <row r="571" spans="1:7" ht="25.5">
      <c r="A571" s="207" t="s">
        <v>101</v>
      </c>
      <c r="B571" s="209" t="s">
        <v>313</v>
      </c>
      <c r="C571" s="208" t="s">
        <v>68</v>
      </c>
      <c r="D571" s="208" t="s">
        <v>66</v>
      </c>
      <c r="E571" s="214" t="s">
        <v>411</v>
      </c>
      <c r="F571" s="214" t="s">
        <v>102</v>
      </c>
      <c r="G571" s="212">
        <f>G572</f>
        <v>109644.4</v>
      </c>
    </row>
    <row r="572" spans="1:7" ht="12.75">
      <c r="A572" s="207" t="s">
        <v>107</v>
      </c>
      <c r="B572" s="209" t="s">
        <v>313</v>
      </c>
      <c r="C572" s="208" t="s">
        <v>68</v>
      </c>
      <c r="D572" s="208" t="s">
        <v>66</v>
      </c>
      <c r="E572" s="214" t="s">
        <v>411</v>
      </c>
      <c r="F572" s="214" t="s">
        <v>108</v>
      </c>
      <c r="G572" s="212">
        <f>G573</f>
        <v>109644.4</v>
      </c>
    </row>
    <row r="573" spans="1:7" ht="38.25">
      <c r="A573" s="207" t="s">
        <v>109</v>
      </c>
      <c r="B573" s="209" t="s">
        <v>313</v>
      </c>
      <c r="C573" s="208" t="s">
        <v>68</v>
      </c>
      <c r="D573" s="208" t="s">
        <v>66</v>
      </c>
      <c r="E573" s="214" t="s">
        <v>411</v>
      </c>
      <c r="F573" s="214" t="s">
        <v>110</v>
      </c>
      <c r="G573" s="212">
        <f>'МП пр.5'!G542</f>
        <v>109644.4</v>
      </c>
    </row>
    <row r="574" spans="1:7" ht="47.25" customHeight="1">
      <c r="A574" s="207" t="str">
        <f>'МП пр.5'!A543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74" s="209" t="s">
        <v>313</v>
      </c>
      <c r="C574" s="208" t="s">
        <v>68</v>
      </c>
      <c r="D574" s="208" t="s">
        <v>66</v>
      </c>
      <c r="E574" s="214" t="str">
        <f>'МП пр.5'!B543</f>
        <v>7Р 0 02 74060</v>
      </c>
      <c r="F574" s="214"/>
      <c r="G574" s="212">
        <f>G575</f>
        <v>1284.6</v>
      </c>
    </row>
    <row r="575" spans="1:7" ht="25.5">
      <c r="A575" s="207" t="s">
        <v>101</v>
      </c>
      <c r="B575" s="209" t="s">
        <v>313</v>
      </c>
      <c r="C575" s="208" t="s">
        <v>68</v>
      </c>
      <c r="D575" s="208" t="s">
        <v>66</v>
      </c>
      <c r="E575" s="214" t="s">
        <v>407</v>
      </c>
      <c r="F575" s="214" t="s">
        <v>102</v>
      </c>
      <c r="G575" s="212">
        <f>G576</f>
        <v>1284.6</v>
      </c>
    </row>
    <row r="576" spans="1:7" ht="12.75">
      <c r="A576" s="207" t="s">
        <v>107</v>
      </c>
      <c r="B576" s="209" t="s">
        <v>313</v>
      </c>
      <c r="C576" s="208" t="s">
        <v>68</v>
      </c>
      <c r="D576" s="208" t="s">
        <v>66</v>
      </c>
      <c r="E576" s="214" t="s">
        <v>407</v>
      </c>
      <c r="F576" s="214" t="s">
        <v>108</v>
      </c>
      <c r="G576" s="212">
        <f>G577</f>
        <v>1284.6</v>
      </c>
    </row>
    <row r="577" spans="1:7" ht="38.25">
      <c r="A577" s="207" t="s">
        <v>109</v>
      </c>
      <c r="B577" s="209" t="s">
        <v>313</v>
      </c>
      <c r="C577" s="208" t="s">
        <v>68</v>
      </c>
      <c r="D577" s="208" t="s">
        <v>66</v>
      </c>
      <c r="E577" s="214" t="s">
        <v>407</v>
      </c>
      <c r="F577" s="214" t="s">
        <v>110</v>
      </c>
      <c r="G577" s="212">
        <f>'МП пр.5'!G554</f>
        <v>1284.6</v>
      </c>
    </row>
    <row r="578" spans="1:7" ht="41.25" customHeight="1">
      <c r="A578" s="207" t="str">
        <f>'МП пр.5'!A561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78" s="209" t="s">
        <v>313</v>
      </c>
      <c r="C578" s="208" t="s">
        <v>68</v>
      </c>
      <c r="D578" s="208" t="s">
        <v>66</v>
      </c>
      <c r="E578" s="214" t="str">
        <f>'МП пр.5'!B561</f>
        <v>7Р 0 02 74070</v>
      </c>
      <c r="F578" s="214"/>
      <c r="G578" s="212">
        <f>G579</f>
        <v>3121.4</v>
      </c>
    </row>
    <row r="579" spans="1:7" ht="25.5">
      <c r="A579" s="207" t="s">
        <v>101</v>
      </c>
      <c r="B579" s="209" t="s">
        <v>313</v>
      </c>
      <c r="C579" s="208" t="s">
        <v>68</v>
      </c>
      <c r="D579" s="208" t="s">
        <v>66</v>
      </c>
      <c r="E579" s="214" t="s">
        <v>408</v>
      </c>
      <c r="F579" s="214" t="s">
        <v>102</v>
      </c>
      <c r="G579" s="212">
        <f>G580</f>
        <v>3121.4</v>
      </c>
    </row>
    <row r="580" spans="1:7" ht="12.75">
      <c r="A580" s="207" t="s">
        <v>107</v>
      </c>
      <c r="B580" s="209" t="s">
        <v>313</v>
      </c>
      <c r="C580" s="208" t="s">
        <v>68</v>
      </c>
      <c r="D580" s="208" t="s">
        <v>66</v>
      </c>
      <c r="E580" s="214" t="s">
        <v>408</v>
      </c>
      <c r="F580" s="214" t="s">
        <v>108</v>
      </c>
      <c r="G580" s="212">
        <f>G581</f>
        <v>3121.4</v>
      </c>
    </row>
    <row r="581" spans="1:7" ht="38.25">
      <c r="A581" s="207" t="s">
        <v>109</v>
      </c>
      <c r="B581" s="209" t="s">
        <v>313</v>
      </c>
      <c r="C581" s="208" t="s">
        <v>68</v>
      </c>
      <c r="D581" s="208" t="s">
        <v>66</v>
      </c>
      <c r="E581" s="214" t="s">
        <v>408</v>
      </c>
      <c r="F581" s="214" t="s">
        <v>110</v>
      </c>
      <c r="G581" s="212">
        <f>'МП пр.5'!G572</f>
        <v>3121.4</v>
      </c>
    </row>
    <row r="582" spans="1:7" ht="12.75">
      <c r="A582" s="207" t="str">
        <f>'МП пр.5'!A586</f>
        <v>Обеспечение ежемесячного денежного вознаграждения за классное руководство</v>
      </c>
      <c r="B582" s="209" t="s">
        <v>313</v>
      </c>
      <c r="C582" s="208" t="s">
        <v>68</v>
      </c>
      <c r="D582" s="208" t="s">
        <v>66</v>
      </c>
      <c r="E582" s="214" t="str">
        <f>'МП пр.5'!B586</f>
        <v>7Р 0 02 74130</v>
      </c>
      <c r="F582" s="214"/>
      <c r="G582" s="212">
        <f>G583</f>
        <v>1128</v>
      </c>
    </row>
    <row r="583" spans="1:7" ht="25.5">
      <c r="A583" s="207" t="s">
        <v>101</v>
      </c>
      <c r="B583" s="209" t="s">
        <v>313</v>
      </c>
      <c r="C583" s="208" t="s">
        <v>68</v>
      </c>
      <c r="D583" s="208" t="s">
        <v>66</v>
      </c>
      <c r="E583" s="214" t="s">
        <v>412</v>
      </c>
      <c r="F583" s="214" t="s">
        <v>102</v>
      </c>
      <c r="G583" s="212">
        <f>G584</f>
        <v>1128</v>
      </c>
    </row>
    <row r="584" spans="1:7" ht="12.75">
      <c r="A584" s="207" t="s">
        <v>107</v>
      </c>
      <c r="B584" s="209" t="s">
        <v>313</v>
      </c>
      <c r="C584" s="208" t="s">
        <v>68</v>
      </c>
      <c r="D584" s="208" t="s">
        <v>66</v>
      </c>
      <c r="E584" s="214" t="s">
        <v>412</v>
      </c>
      <c r="F584" s="214" t="s">
        <v>108</v>
      </c>
      <c r="G584" s="212">
        <f>G585</f>
        <v>1128</v>
      </c>
    </row>
    <row r="585" spans="1:7" ht="38.25">
      <c r="A585" s="207" t="s">
        <v>109</v>
      </c>
      <c r="B585" s="209" t="s">
        <v>313</v>
      </c>
      <c r="C585" s="208" t="s">
        <v>68</v>
      </c>
      <c r="D585" s="208" t="s">
        <v>66</v>
      </c>
      <c r="E585" s="214" t="s">
        <v>412</v>
      </c>
      <c r="F585" s="214" t="s">
        <v>110</v>
      </c>
      <c r="G585" s="212">
        <f>'МП пр.5'!G592</f>
        <v>1128</v>
      </c>
    </row>
    <row r="586" spans="1:7" ht="38.25">
      <c r="A586" s="207" t="str">
        <f>'МП пр.5'!A593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86" s="209" t="s">
        <v>313</v>
      </c>
      <c r="C586" s="208" t="s">
        <v>68</v>
      </c>
      <c r="D586" s="208" t="s">
        <v>66</v>
      </c>
      <c r="E586" s="214" t="str">
        <f>'МП пр.5'!B593</f>
        <v>7Р 0 02 75010</v>
      </c>
      <c r="F586" s="214"/>
      <c r="G586" s="212">
        <f>G587</f>
        <v>4509.2</v>
      </c>
    </row>
    <row r="587" spans="1:7" ht="25.5">
      <c r="A587" s="207" t="s">
        <v>101</v>
      </c>
      <c r="B587" s="209" t="s">
        <v>313</v>
      </c>
      <c r="C587" s="208" t="s">
        <v>68</v>
      </c>
      <c r="D587" s="208" t="s">
        <v>66</v>
      </c>
      <c r="E587" s="214" t="s">
        <v>410</v>
      </c>
      <c r="F587" s="214" t="s">
        <v>102</v>
      </c>
      <c r="G587" s="212">
        <f>G588</f>
        <v>4509.2</v>
      </c>
    </row>
    <row r="588" spans="1:7" ht="12.75">
      <c r="A588" s="207" t="s">
        <v>107</v>
      </c>
      <c r="B588" s="209" t="s">
        <v>313</v>
      </c>
      <c r="C588" s="208" t="s">
        <v>68</v>
      </c>
      <c r="D588" s="208" t="s">
        <v>66</v>
      </c>
      <c r="E588" s="214" t="s">
        <v>410</v>
      </c>
      <c r="F588" s="214" t="s">
        <v>108</v>
      </c>
      <c r="G588" s="212">
        <f>G589</f>
        <v>4509.2</v>
      </c>
    </row>
    <row r="589" spans="1:7" ht="12.75">
      <c r="A589" s="207" t="s">
        <v>111</v>
      </c>
      <c r="B589" s="209" t="s">
        <v>313</v>
      </c>
      <c r="C589" s="208" t="s">
        <v>68</v>
      </c>
      <c r="D589" s="208" t="s">
        <v>66</v>
      </c>
      <c r="E589" s="214" t="s">
        <v>410</v>
      </c>
      <c r="F589" s="214" t="s">
        <v>112</v>
      </c>
      <c r="G589" s="212">
        <f>'МП пр.5'!G604</f>
        <v>4509.2</v>
      </c>
    </row>
    <row r="590" spans="1:7" ht="25.5">
      <c r="A590" s="16" t="str">
        <f>'МП пр.5'!A647</f>
        <v>Основное мероприятие "Формирование доступной среды в образовательных учреждениях Сусуманского городского округа"</v>
      </c>
      <c r="B590" s="19" t="s">
        <v>313</v>
      </c>
      <c r="C590" s="20" t="s">
        <v>68</v>
      </c>
      <c r="D590" s="20" t="s">
        <v>66</v>
      </c>
      <c r="E590" s="164" t="str">
        <f>'МП пр.5'!B647</f>
        <v>7Р 0 05 00000</v>
      </c>
      <c r="F590" s="164"/>
      <c r="G590" s="21">
        <f>G591</f>
        <v>275</v>
      </c>
    </row>
    <row r="591" spans="1:7" ht="26.25" customHeight="1">
      <c r="A591" s="16" t="str">
        <f>'МП пр.5'!A648</f>
        <v>Адаптация социально- значимых объектов для инвалидов и маломобильных групп населения </v>
      </c>
      <c r="B591" s="19" t="s">
        <v>313</v>
      </c>
      <c r="C591" s="20" t="s">
        <v>68</v>
      </c>
      <c r="D591" s="20" t="s">
        <v>66</v>
      </c>
      <c r="E591" s="164" t="str">
        <f>'МП пр.5'!B648</f>
        <v>7Р 0 05 91500</v>
      </c>
      <c r="F591" s="164"/>
      <c r="G591" s="21">
        <f>G592</f>
        <v>275</v>
      </c>
    </row>
    <row r="592" spans="1:7" ht="25.5">
      <c r="A592" s="16" t="s">
        <v>101</v>
      </c>
      <c r="B592" s="19" t="s">
        <v>313</v>
      </c>
      <c r="C592" s="20" t="s">
        <v>68</v>
      </c>
      <c r="D592" s="20" t="s">
        <v>66</v>
      </c>
      <c r="E592" s="164" t="str">
        <f>'МП пр.5'!B649</f>
        <v>7Р 0 05 91500</v>
      </c>
      <c r="F592" s="164" t="s">
        <v>102</v>
      </c>
      <c r="G592" s="21">
        <f>G593</f>
        <v>275</v>
      </c>
    </row>
    <row r="593" spans="1:7" ht="12.75">
      <c r="A593" s="16" t="s">
        <v>107</v>
      </c>
      <c r="B593" s="19" t="s">
        <v>313</v>
      </c>
      <c r="C593" s="20" t="s">
        <v>68</v>
      </c>
      <c r="D593" s="20" t="s">
        <v>66</v>
      </c>
      <c r="E593" s="164" t="str">
        <f>'МП пр.5'!B650</f>
        <v>7Р 0 05 91500</v>
      </c>
      <c r="F593" s="164" t="s">
        <v>108</v>
      </c>
      <c r="G593" s="21">
        <f>G594</f>
        <v>275</v>
      </c>
    </row>
    <row r="594" spans="1:7" ht="12.75">
      <c r="A594" s="16" t="s">
        <v>111</v>
      </c>
      <c r="B594" s="19" t="s">
        <v>313</v>
      </c>
      <c r="C594" s="20" t="s">
        <v>68</v>
      </c>
      <c r="D594" s="20" t="s">
        <v>66</v>
      </c>
      <c r="E594" s="164" t="str">
        <f>'МП пр.5'!B651</f>
        <v>7Р 0 05 91500</v>
      </c>
      <c r="F594" s="164" t="s">
        <v>112</v>
      </c>
      <c r="G594" s="21">
        <f>'МП пр.5'!G654</f>
        <v>275</v>
      </c>
    </row>
    <row r="595" spans="1:7" ht="25.5">
      <c r="A595" s="28" t="str">
        <f>'МП пр.5'!A810</f>
        <v>Муниципальная  программа  "Здоровье обучающихся и воспитанников в Сусуманском городском округе  на 2018- 2020 годы"</v>
      </c>
      <c r="B595" s="19" t="s">
        <v>313</v>
      </c>
      <c r="C595" s="19" t="s">
        <v>68</v>
      </c>
      <c r="D595" s="19" t="s">
        <v>66</v>
      </c>
      <c r="E595" s="183" t="str">
        <f>'МП пр.5'!B810</f>
        <v>7Ю 0 00 00000 </v>
      </c>
      <c r="F595" s="183"/>
      <c r="G595" s="21">
        <f>G596</f>
        <v>4865.499999999999</v>
      </c>
    </row>
    <row r="596" spans="1:7" ht="28.5" customHeight="1">
      <c r="A596" s="28" t="str">
        <f>'МП пр.5'!A811</f>
        <v>Основное мероприятие "Совершенствование системы укрепления здоровья учащихся и воспитанников образовательных учреждений"</v>
      </c>
      <c r="B596" s="19" t="s">
        <v>313</v>
      </c>
      <c r="C596" s="20" t="s">
        <v>68</v>
      </c>
      <c r="D596" s="20" t="s">
        <v>66</v>
      </c>
      <c r="E596" s="183" t="str">
        <f>'МП пр.5'!B811</f>
        <v>7Ю 0 01 00000 </v>
      </c>
      <c r="F596" s="164"/>
      <c r="G596" s="21">
        <f>G597+G601+G605+G609+G617+G613</f>
        <v>4865.499999999999</v>
      </c>
    </row>
    <row r="597" spans="1:7" ht="12.75">
      <c r="A597" s="28" t="str">
        <f>'МП пр.5'!A812</f>
        <v>Укрепление материально- технической базы медицинских кабинетов</v>
      </c>
      <c r="B597" s="19" t="s">
        <v>313</v>
      </c>
      <c r="C597" s="20" t="s">
        <v>68</v>
      </c>
      <c r="D597" s="20" t="s">
        <v>66</v>
      </c>
      <c r="E597" s="183" t="str">
        <f>'МП пр.5'!B812</f>
        <v>7Ю 0 01 92520 </v>
      </c>
      <c r="F597" s="164"/>
      <c r="G597" s="21">
        <f>G598</f>
        <v>260</v>
      </c>
    </row>
    <row r="598" spans="1:7" ht="25.5">
      <c r="A598" s="16" t="s">
        <v>101</v>
      </c>
      <c r="B598" s="19" t="s">
        <v>313</v>
      </c>
      <c r="C598" s="20" t="s">
        <v>68</v>
      </c>
      <c r="D598" s="20" t="s">
        <v>66</v>
      </c>
      <c r="E598" s="183" t="s">
        <v>349</v>
      </c>
      <c r="F598" s="164" t="s">
        <v>102</v>
      </c>
      <c r="G598" s="21">
        <f>G599</f>
        <v>260</v>
      </c>
    </row>
    <row r="599" spans="1:7" ht="12.75">
      <c r="A599" s="16" t="s">
        <v>107</v>
      </c>
      <c r="B599" s="19" t="s">
        <v>313</v>
      </c>
      <c r="C599" s="20" t="s">
        <v>68</v>
      </c>
      <c r="D599" s="20" t="s">
        <v>66</v>
      </c>
      <c r="E599" s="183" t="s">
        <v>349</v>
      </c>
      <c r="F599" s="164" t="s">
        <v>108</v>
      </c>
      <c r="G599" s="21">
        <f>G600</f>
        <v>260</v>
      </c>
    </row>
    <row r="600" spans="1:7" ht="12.75">
      <c r="A600" s="16" t="s">
        <v>111</v>
      </c>
      <c r="B600" s="19" t="s">
        <v>313</v>
      </c>
      <c r="C600" s="20" t="s">
        <v>68</v>
      </c>
      <c r="D600" s="20" t="s">
        <v>66</v>
      </c>
      <c r="E600" s="183" t="s">
        <v>349</v>
      </c>
      <c r="F600" s="164" t="s">
        <v>112</v>
      </c>
      <c r="G600" s="21">
        <f>'МП пр.5'!G823</f>
        <v>260</v>
      </c>
    </row>
    <row r="601" spans="1:7" s="206" customFormat="1" ht="25.5">
      <c r="A601" s="207" t="str">
        <f>'МП пр.5'!A824</f>
        <v>Совершенствование системы укрепления здоровья учащихся в общеобразовательных учреждениях </v>
      </c>
      <c r="B601" s="209" t="s">
        <v>313</v>
      </c>
      <c r="C601" s="208" t="s">
        <v>68</v>
      </c>
      <c r="D601" s="208" t="s">
        <v>66</v>
      </c>
      <c r="E601" s="214" t="str">
        <f>'МП пр.5'!B824</f>
        <v>7Ю 0 01 73440</v>
      </c>
      <c r="F601" s="182"/>
      <c r="G601" s="212">
        <f>G602</f>
        <v>1324.3</v>
      </c>
    </row>
    <row r="602" spans="1:7" ht="25.5">
      <c r="A602" s="207" t="s">
        <v>101</v>
      </c>
      <c r="B602" s="209" t="s">
        <v>313</v>
      </c>
      <c r="C602" s="208" t="s">
        <v>68</v>
      </c>
      <c r="D602" s="208" t="s">
        <v>66</v>
      </c>
      <c r="E602" s="214" t="s">
        <v>353</v>
      </c>
      <c r="F602" s="214" t="s">
        <v>102</v>
      </c>
      <c r="G602" s="212">
        <f>G603</f>
        <v>1324.3</v>
      </c>
    </row>
    <row r="603" spans="1:7" ht="12.75">
      <c r="A603" s="207" t="s">
        <v>107</v>
      </c>
      <c r="B603" s="209" t="s">
        <v>313</v>
      </c>
      <c r="C603" s="208" t="s">
        <v>68</v>
      </c>
      <c r="D603" s="208" t="s">
        <v>66</v>
      </c>
      <c r="E603" s="214" t="s">
        <v>353</v>
      </c>
      <c r="F603" s="214" t="s">
        <v>108</v>
      </c>
      <c r="G603" s="212">
        <f>G604</f>
        <v>1324.3</v>
      </c>
    </row>
    <row r="604" spans="1:7" ht="12.75">
      <c r="A604" s="207" t="s">
        <v>111</v>
      </c>
      <c r="B604" s="209" t="s">
        <v>313</v>
      </c>
      <c r="C604" s="208" t="s">
        <v>68</v>
      </c>
      <c r="D604" s="208" t="s">
        <v>66</v>
      </c>
      <c r="E604" s="214" t="s">
        <v>353</v>
      </c>
      <c r="F604" s="214" t="s">
        <v>112</v>
      </c>
      <c r="G604" s="212">
        <f>'МП пр.5'!G830</f>
        <v>1324.3</v>
      </c>
    </row>
    <row r="605" spans="1:7" ht="25.5">
      <c r="A605" s="16" t="str">
        <f>'МП пр.5'!A831</f>
        <v>Совершенствование системы укрепления здоровья учащихся в общеобразовательных учреждениях  за счет средств местного бюджета</v>
      </c>
      <c r="B605" s="19" t="s">
        <v>313</v>
      </c>
      <c r="C605" s="20" t="s">
        <v>68</v>
      </c>
      <c r="D605" s="20" t="s">
        <v>66</v>
      </c>
      <c r="E605" s="164" t="str">
        <f>'МП пр.5'!B831</f>
        <v>7Ю 0 01 S3440</v>
      </c>
      <c r="F605" s="164"/>
      <c r="G605" s="21">
        <f>G606</f>
        <v>2350.1</v>
      </c>
    </row>
    <row r="606" spans="1:7" ht="25.5">
      <c r="A606" s="16" t="s">
        <v>101</v>
      </c>
      <c r="B606" s="19" t="s">
        <v>313</v>
      </c>
      <c r="C606" s="20" t="s">
        <v>68</v>
      </c>
      <c r="D606" s="20" t="s">
        <v>66</v>
      </c>
      <c r="E606" s="164" t="s">
        <v>354</v>
      </c>
      <c r="F606" s="164" t="s">
        <v>102</v>
      </c>
      <c r="G606" s="21">
        <f>G607</f>
        <v>2350.1</v>
      </c>
    </row>
    <row r="607" spans="1:7" ht="12.75">
      <c r="A607" s="16" t="s">
        <v>107</v>
      </c>
      <c r="B607" s="19" t="s">
        <v>313</v>
      </c>
      <c r="C607" s="20" t="s">
        <v>68</v>
      </c>
      <c r="D607" s="20" t="s">
        <v>66</v>
      </c>
      <c r="E607" s="164" t="s">
        <v>354</v>
      </c>
      <c r="F607" s="164" t="s">
        <v>108</v>
      </c>
      <c r="G607" s="21">
        <f>G608</f>
        <v>2350.1</v>
      </c>
    </row>
    <row r="608" spans="1:7" ht="12.75">
      <c r="A608" s="16" t="s">
        <v>111</v>
      </c>
      <c r="B608" s="19" t="s">
        <v>313</v>
      </c>
      <c r="C608" s="20" t="s">
        <v>68</v>
      </c>
      <c r="D608" s="20" t="s">
        <v>66</v>
      </c>
      <c r="E608" s="164" t="s">
        <v>354</v>
      </c>
      <c r="F608" s="164" t="s">
        <v>112</v>
      </c>
      <c r="G608" s="21">
        <f>'МП пр.5'!G837</f>
        <v>2350.1</v>
      </c>
    </row>
    <row r="609" spans="1:7" s="206" customFormat="1" ht="25.5">
      <c r="A609" s="191" t="str">
        <f>'МП пр.5'!A838</f>
        <v>Расходы на питание (завтрак или полдник) детей из многодетных семей, обучающихся в общеобразовательных учреждениях </v>
      </c>
      <c r="B609" s="209" t="s">
        <v>313</v>
      </c>
      <c r="C609" s="208" t="s">
        <v>68</v>
      </c>
      <c r="D609" s="208" t="s">
        <v>66</v>
      </c>
      <c r="E609" s="184" t="str">
        <f>'МП пр.5'!B838</f>
        <v>7Ю 0 01 73950 </v>
      </c>
      <c r="F609" s="214"/>
      <c r="G609" s="212">
        <f>G610</f>
        <v>510.9</v>
      </c>
    </row>
    <row r="610" spans="1:7" ht="27.75" customHeight="1">
      <c r="A610" s="207" t="s">
        <v>101</v>
      </c>
      <c r="B610" s="209" t="s">
        <v>313</v>
      </c>
      <c r="C610" s="208" t="s">
        <v>68</v>
      </c>
      <c r="D610" s="208" t="s">
        <v>66</v>
      </c>
      <c r="E610" s="184" t="s">
        <v>355</v>
      </c>
      <c r="F610" s="214" t="s">
        <v>102</v>
      </c>
      <c r="G610" s="212">
        <f>G611</f>
        <v>510.9</v>
      </c>
    </row>
    <row r="611" spans="1:7" ht="15.75" customHeight="1">
      <c r="A611" s="207" t="s">
        <v>107</v>
      </c>
      <c r="B611" s="209" t="s">
        <v>313</v>
      </c>
      <c r="C611" s="208" t="s">
        <v>68</v>
      </c>
      <c r="D611" s="208" t="s">
        <v>66</v>
      </c>
      <c r="E611" s="184" t="s">
        <v>355</v>
      </c>
      <c r="F611" s="214" t="s">
        <v>108</v>
      </c>
      <c r="G611" s="212">
        <f>G612</f>
        <v>510.9</v>
      </c>
    </row>
    <row r="612" spans="1:7" ht="18.75" customHeight="1">
      <c r="A612" s="207" t="s">
        <v>111</v>
      </c>
      <c r="B612" s="209" t="s">
        <v>313</v>
      </c>
      <c r="C612" s="208" t="s">
        <v>68</v>
      </c>
      <c r="D612" s="208" t="s">
        <v>66</v>
      </c>
      <c r="E612" s="184" t="s">
        <v>355</v>
      </c>
      <c r="F612" s="214" t="s">
        <v>112</v>
      </c>
      <c r="G612" s="212">
        <f>'МП пр.5'!G844</f>
        <v>510.9</v>
      </c>
    </row>
    <row r="613" spans="1:7" ht="27" customHeight="1">
      <c r="A613" s="28" t="str">
        <f>'МП пр.5'!A845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613" s="19" t="s">
        <v>313</v>
      </c>
      <c r="C613" s="20" t="s">
        <v>68</v>
      </c>
      <c r="D613" s="20" t="s">
        <v>66</v>
      </c>
      <c r="E613" s="183" t="str">
        <f>'МП пр.5'!B845</f>
        <v>7Ю 0 01 S3950 </v>
      </c>
      <c r="F613" s="164"/>
      <c r="G613" s="21">
        <f>G614</f>
        <v>336</v>
      </c>
    </row>
    <row r="614" spans="1:7" ht="28.5" customHeight="1">
      <c r="A614" s="210" t="s">
        <v>101</v>
      </c>
      <c r="B614" s="150" t="s">
        <v>313</v>
      </c>
      <c r="C614" s="140" t="s">
        <v>68</v>
      </c>
      <c r="D614" s="140" t="s">
        <v>66</v>
      </c>
      <c r="E614" s="185" t="s">
        <v>356</v>
      </c>
      <c r="F614" s="179" t="s">
        <v>102</v>
      </c>
      <c r="G614" s="151">
        <f>G615</f>
        <v>336</v>
      </c>
    </row>
    <row r="615" spans="1:7" ht="16.5" customHeight="1">
      <c r="A615" s="210" t="s">
        <v>107</v>
      </c>
      <c r="B615" s="150" t="s">
        <v>313</v>
      </c>
      <c r="C615" s="140" t="s">
        <v>68</v>
      </c>
      <c r="D615" s="140" t="s">
        <v>66</v>
      </c>
      <c r="E615" s="185" t="s">
        <v>356</v>
      </c>
      <c r="F615" s="179" t="s">
        <v>108</v>
      </c>
      <c r="G615" s="151">
        <f>G616</f>
        <v>336</v>
      </c>
    </row>
    <row r="616" spans="1:7" ht="15.75" customHeight="1">
      <c r="A616" s="210" t="s">
        <v>111</v>
      </c>
      <c r="B616" s="150" t="s">
        <v>313</v>
      </c>
      <c r="C616" s="140" t="s">
        <v>68</v>
      </c>
      <c r="D616" s="140" t="s">
        <v>66</v>
      </c>
      <c r="E616" s="185" t="s">
        <v>356</v>
      </c>
      <c r="F616" s="179" t="s">
        <v>112</v>
      </c>
      <c r="G616" s="151">
        <f>'МП пр.5'!G851</f>
        <v>336</v>
      </c>
    </row>
    <row r="617" spans="1:7" ht="19.5" customHeight="1">
      <c r="A617" s="28" t="str">
        <f>'МП пр.5'!A852</f>
        <v>Проведение конкурсов, спартакиад, соревнований, акций и других мероприятий</v>
      </c>
      <c r="B617" s="19" t="s">
        <v>313</v>
      </c>
      <c r="C617" s="20" t="s">
        <v>68</v>
      </c>
      <c r="D617" s="20" t="s">
        <v>66</v>
      </c>
      <c r="E617" s="183" t="str">
        <f>'МП пр.5'!B852</f>
        <v>7Ю 0 01 93800 </v>
      </c>
      <c r="F617" s="164"/>
      <c r="G617" s="21">
        <f>G618</f>
        <v>84.2</v>
      </c>
    </row>
    <row r="618" spans="1:7" ht="27.75" customHeight="1">
      <c r="A618" s="16" t="s">
        <v>101</v>
      </c>
      <c r="B618" s="19" t="s">
        <v>313</v>
      </c>
      <c r="C618" s="20" t="s">
        <v>68</v>
      </c>
      <c r="D618" s="20" t="s">
        <v>66</v>
      </c>
      <c r="E618" s="183" t="s">
        <v>274</v>
      </c>
      <c r="F618" s="164" t="s">
        <v>102</v>
      </c>
      <c r="G618" s="21">
        <f>G619</f>
        <v>84.2</v>
      </c>
    </row>
    <row r="619" spans="1:7" ht="16.5" customHeight="1">
      <c r="A619" s="16" t="s">
        <v>107</v>
      </c>
      <c r="B619" s="19" t="s">
        <v>313</v>
      </c>
      <c r="C619" s="20" t="s">
        <v>68</v>
      </c>
      <c r="D619" s="20" t="s">
        <v>66</v>
      </c>
      <c r="E619" s="183" t="s">
        <v>274</v>
      </c>
      <c r="F619" s="164" t="s">
        <v>108</v>
      </c>
      <c r="G619" s="21">
        <f>G620</f>
        <v>84.2</v>
      </c>
    </row>
    <row r="620" spans="1:7" ht="15.75" customHeight="1">
      <c r="A620" s="16" t="s">
        <v>111</v>
      </c>
      <c r="B620" s="19" t="s">
        <v>313</v>
      </c>
      <c r="C620" s="20" t="s">
        <v>68</v>
      </c>
      <c r="D620" s="20" t="s">
        <v>66</v>
      </c>
      <c r="E620" s="183" t="s">
        <v>274</v>
      </c>
      <c r="F620" s="164" t="s">
        <v>112</v>
      </c>
      <c r="G620" s="21">
        <f>'МП пр.5'!G858</f>
        <v>84.2</v>
      </c>
    </row>
    <row r="621" spans="1:7" ht="16.5" customHeight="1">
      <c r="A621" s="16" t="s">
        <v>59</v>
      </c>
      <c r="B621" s="19" t="s">
        <v>313</v>
      </c>
      <c r="C621" s="20" t="s">
        <v>68</v>
      </c>
      <c r="D621" s="20" t="s">
        <v>66</v>
      </c>
      <c r="E621" s="164" t="s">
        <v>582</v>
      </c>
      <c r="F621" s="164"/>
      <c r="G621" s="21">
        <f>G622+G627+G631</f>
        <v>40522.8</v>
      </c>
    </row>
    <row r="622" spans="1:7" ht="15" customHeight="1">
      <c r="A622" s="16" t="s">
        <v>213</v>
      </c>
      <c r="B622" s="19" t="s">
        <v>313</v>
      </c>
      <c r="C622" s="20" t="s">
        <v>68</v>
      </c>
      <c r="D622" s="20" t="s">
        <v>66</v>
      </c>
      <c r="E622" s="164" t="s">
        <v>583</v>
      </c>
      <c r="F622" s="164"/>
      <c r="G622" s="21">
        <f>G623</f>
        <v>35952.8</v>
      </c>
    </row>
    <row r="623" spans="1:7" ht="29.25" customHeight="1">
      <c r="A623" s="16" t="s">
        <v>101</v>
      </c>
      <c r="B623" s="19" t="s">
        <v>313</v>
      </c>
      <c r="C623" s="20" t="s">
        <v>68</v>
      </c>
      <c r="D623" s="20" t="s">
        <v>66</v>
      </c>
      <c r="E623" s="164" t="s">
        <v>583</v>
      </c>
      <c r="F623" s="164" t="s">
        <v>102</v>
      </c>
      <c r="G623" s="21">
        <f>G624</f>
        <v>35952.8</v>
      </c>
    </row>
    <row r="624" spans="1:7" ht="15" customHeight="1">
      <c r="A624" s="16" t="s">
        <v>107</v>
      </c>
      <c r="B624" s="19" t="s">
        <v>313</v>
      </c>
      <c r="C624" s="20" t="s">
        <v>68</v>
      </c>
      <c r="D624" s="20" t="s">
        <v>66</v>
      </c>
      <c r="E624" s="164" t="s">
        <v>583</v>
      </c>
      <c r="F624" s="164" t="s">
        <v>108</v>
      </c>
      <c r="G624" s="21">
        <f>G625+G626</f>
        <v>35952.8</v>
      </c>
    </row>
    <row r="625" spans="1:7" ht="41.25" customHeight="1">
      <c r="A625" s="16" t="s">
        <v>109</v>
      </c>
      <c r="B625" s="19" t="s">
        <v>313</v>
      </c>
      <c r="C625" s="20" t="s">
        <v>68</v>
      </c>
      <c r="D625" s="20" t="s">
        <v>66</v>
      </c>
      <c r="E625" s="164" t="s">
        <v>583</v>
      </c>
      <c r="F625" s="164" t="s">
        <v>110</v>
      </c>
      <c r="G625" s="21">
        <f>36372.8-2200</f>
        <v>34172.8</v>
      </c>
    </row>
    <row r="626" spans="1:7" ht="16.5" customHeight="1">
      <c r="A626" s="16" t="s">
        <v>111</v>
      </c>
      <c r="B626" s="19" t="s">
        <v>313</v>
      </c>
      <c r="C626" s="20" t="s">
        <v>68</v>
      </c>
      <c r="D626" s="20" t="s">
        <v>66</v>
      </c>
      <c r="E626" s="164" t="s">
        <v>583</v>
      </c>
      <c r="F626" s="164" t="s">
        <v>112</v>
      </c>
      <c r="G626" s="21">
        <f>1660+120</f>
        <v>1780</v>
      </c>
    </row>
    <row r="627" spans="1:7" ht="45" customHeight="1">
      <c r="A627" s="16" t="s">
        <v>235</v>
      </c>
      <c r="B627" s="19" t="s">
        <v>313</v>
      </c>
      <c r="C627" s="20" t="s">
        <v>68</v>
      </c>
      <c r="D627" s="20" t="s">
        <v>66</v>
      </c>
      <c r="E627" s="164" t="s">
        <v>584</v>
      </c>
      <c r="F627" s="164"/>
      <c r="G627" s="21">
        <f>G628</f>
        <v>3870</v>
      </c>
    </row>
    <row r="628" spans="1:7" ht="30" customHeight="1">
      <c r="A628" s="16" t="s">
        <v>101</v>
      </c>
      <c r="B628" s="19" t="s">
        <v>313</v>
      </c>
      <c r="C628" s="20" t="s">
        <v>68</v>
      </c>
      <c r="D628" s="20" t="s">
        <v>66</v>
      </c>
      <c r="E628" s="164" t="s">
        <v>584</v>
      </c>
      <c r="F628" s="164" t="s">
        <v>102</v>
      </c>
      <c r="G628" s="21">
        <f>G629</f>
        <v>3870</v>
      </c>
    </row>
    <row r="629" spans="1:7" ht="12.75">
      <c r="A629" s="16" t="s">
        <v>107</v>
      </c>
      <c r="B629" s="19" t="s">
        <v>313</v>
      </c>
      <c r="C629" s="20" t="s">
        <v>68</v>
      </c>
      <c r="D629" s="20" t="s">
        <v>66</v>
      </c>
      <c r="E629" s="164" t="s">
        <v>584</v>
      </c>
      <c r="F629" s="164" t="s">
        <v>108</v>
      </c>
      <c r="G629" s="21">
        <f>G630</f>
        <v>3870</v>
      </c>
    </row>
    <row r="630" spans="1:7" ht="12.75">
      <c r="A630" s="16" t="s">
        <v>111</v>
      </c>
      <c r="B630" s="19" t="s">
        <v>313</v>
      </c>
      <c r="C630" s="20" t="s">
        <v>68</v>
      </c>
      <c r="D630" s="20" t="s">
        <v>66</v>
      </c>
      <c r="E630" s="164" t="s">
        <v>584</v>
      </c>
      <c r="F630" s="164" t="s">
        <v>112</v>
      </c>
      <c r="G630" s="21">
        <v>3870</v>
      </c>
    </row>
    <row r="631" spans="1:7" ht="12.75">
      <c r="A631" s="16" t="s">
        <v>203</v>
      </c>
      <c r="B631" s="19" t="s">
        <v>313</v>
      </c>
      <c r="C631" s="20" t="s">
        <v>68</v>
      </c>
      <c r="D631" s="20" t="s">
        <v>66</v>
      </c>
      <c r="E631" s="164" t="s">
        <v>585</v>
      </c>
      <c r="F631" s="164"/>
      <c r="G631" s="21">
        <f>G632</f>
        <v>700</v>
      </c>
    </row>
    <row r="632" spans="1:7" ht="25.5">
      <c r="A632" s="16" t="s">
        <v>101</v>
      </c>
      <c r="B632" s="19" t="s">
        <v>313</v>
      </c>
      <c r="C632" s="20" t="s">
        <v>68</v>
      </c>
      <c r="D632" s="20" t="s">
        <v>66</v>
      </c>
      <c r="E632" s="164" t="s">
        <v>585</v>
      </c>
      <c r="F632" s="164" t="s">
        <v>102</v>
      </c>
      <c r="G632" s="21">
        <f>G633</f>
        <v>700</v>
      </c>
    </row>
    <row r="633" spans="1:7" ht="12.75">
      <c r="A633" s="16" t="s">
        <v>107</v>
      </c>
      <c r="B633" s="19" t="s">
        <v>313</v>
      </c>
      <c r="C633" s="20" t="s">
        <v>68</v>
      </c>
      <c r="D633" s="20" t="s">
        <v>66</v>
      </c>
      <c r="E633" s="164" t="s">
        <v>585</v>
      </c>
      <c r="F633" s="164" t="s">
        <v>108</v>
      </c>
      <c r="G633" s="21">
        <f>G634</f>
        <v>700</v>
      </c>
    </row>
    <row r="634" spans="1:7" ht="12.75">
      <c r="A634" s="16" t="s">
        <v>111</v>
      </c>
      <c r="B634" s="19" t="s">
        <v>313</v>
      </c>
      <c r="C634" s="20" t="s">
        <v>68</v>
      </c>
      <c r="D634" s="20" t="s">
        <v>66</v>
      </c>
      <c r="E634" s="164" t="s">
        <v>585</v>
      </c>
      <c r="F634" s="164" t="s">
        <v>112</v>
      </c>
      <c r="G634" s="21">
        <v>700</v>
      </c>
    </row>
    <row r="635" spans="1:7" ht="12.75">
      <c r="A635" s="15" t="s">
        <v>357</v>
      </c>
      <c r="B635" s="39" t="s">
        <v>313</v>
      </c>
      <c r="C635" s="33" t="s">
        <v>68</v>
      </c>
      <c r="D635" s="33" t="s">
        <v>69</v>
      </c>
      <c r="E635" s="168"/>
      <c r="F635" s="168"/>
      <c r="G635" s="34">
        <f>G637+G651+G673+G687</f>
        <v>34466.7</v>
      </c>
    </row>
    <row r="636" spans="1:7" ht="12.75">
      <c r="A636" s="16" t="s">
        <v>549</v>
      </c>
      <c r="B636" s="19" t="s">
        <v>313</v>
      </c>
      <c r="C636" s="20" t="s">
        <v>68</v>
      </c>
      <c r="D636" s="20" t="s">
        <v>69</v>
      </c>
      <c r="E636" s="183" t="s">
        <v>550</v>
      </c>
      <c r="F636" s="164"/>
      <c r="G636" s="21">
        <f>G637+G651+G673</f>
        <v>2349.7</v>
      </c>
    </row>
    <row r="637" spans="1:7" ht="25.5">
      <c r="A637" s="28" t="str">
        <f>'МП пр.5'!A8</f>
        <v>Муниципальная  программа  "Безопасность образовательного процесса в образовательных учреждениях Сусуманского городского округа  на 2018- 2020 годы"</v>
      </c>
      <c r="B637" s="19" t="s">
        <v>313</v>
      </c>
      <c r="C637" s="20" t="s">
        <v>68</v>
      </c>
      <c r="D637" s="19" t="s">
        <v>69</v>
      </c>
      <c r="E637" s="183" t="str">
        <f>'МП пр.5'!B8</f>
        <v>7Б 0 00 00000 </v>
      </c>
      <c r="F637" s="164"/>
      <c r="G637" s="21">
        <f>G638</f>
        <v>243.39999999999998</v>
      </c>
    </row>
    <row r="638" spans="1:7" ht="27" customHeight="1">
      <c r="A638" s="28" t="str">
        <f>'МП пр.5'!A9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38" s="19" t="s">
        <v>313</v>
      </c>
      <c r="C638" s="20" t="s">
        <v>68</v>
      </c>
      <c r="D638" s="20" t="s">
        <v>69</v>
      </c>
      <c r="E638" s="183" t="str">
        <f>'МП пр.5'!B9</f>
        <v>7Б 0 01 00000 </v>
      </c>
      <c r="F638" s="164"/>
      <c r="G638" s="21">
        <f>G639+G643+G647</f>
        <v>243.39999999999998</v>
      </c>
    </row>
    <row r="639" spans="1:7" ht="12.75">
      <c r="A639" s="28" t="str">
        <f>'МП пр.5'!A10</f>
        <v>Обслуживание систем видеонаблюдения, охранной сигнализации</v>
      </c>
      <c r="B639" s="19" t="s">
        <v>313</v>
      </c>
      <c r="C639" s="20" t="s">
        <v>68</v>
      </c>
      <c r="D639" s="20" t="s">
        <v>69</v>
      </c>
      <c r="E639" s="183" t="str">
        <f>'МП пр.5'!B10</f>
        <v>7Б 0 01 91600 </v>
      </c>
      <c r="F639" s="164"/>
      <c r="G639" s="21">
        <f>G640</f>
        <v>140.6</v>
      </c>
    </row>
    <row r="640" spans="1:7" ht="25.5">
      <c r="A640" s="16" t="s">
        <v>101</v>
      </c>
      <c r="B640" s="19" t="s">
        <v>313</v>
      </c>
      <c r="C640" s="20" t="s">
        <v>68</v>
      </c>
      <c r="D640" s="20" t="s">
        <v>69</v>
      </c>
      <c r="E640" s="183" t="s">
        <v>448</v>
      </c>
      <c r="F640" s="164" t="s">
        <v>102</v>
      </c>
      <c r="G640" s="21">
        <f>G641</f>
        <v>140.6</v>
      </c>
    </row>
    <row r="641" spans="1:7" ht="12.75">
      <c r="A641" s="16" t="s">
        <v>107</v>
      </c>
      <c r="B641" s="19" t="s">
        <v>313</v>
      </c>
      <c r="C641" s="20" t="s">
        <v>68</v>
      </c>
      <c r="D641" s="20" t="s">
        <v>69</v>
      </c>
      <c r="E641" s="183" t="s">
        <v>448</v>
      </c>
      <c r="F641" s="164" t="s">
        <v>108</v>
      </c>
      <c r="G641" s="21">
        <f>G642</f>
        <v>140.6</v>
      </c>
    </row>
    <row r="642" spans="1:7" ht="12.75">
      <c r="A642" s="16" t="s">
        <v>111</v>
      </c>
      <c r="B642" s="19" t="s">
        <v>313</v>
      </c>
      <c r="C642" s="20" t="s">
        <v>68</v>
      </c>
      <c r="D642" s="20" t="s">
        <v>69</v>
      </c>
      <c r="E642" s="183" t="s">
        <v>448</v>
      </c>
      <c r="F642" s="164" t="s">
        <v>112</v>
      </c>
      <c r="G642" s="21">
        <f>'МП пр.5'!G26</f>
        <v>140.6</v>
      </c>
    </row>
    <row r="643" spans="1:7" ht="12.75">
      <c r="A643" s="16" t="str">
        <f>'МП пр.5'!A27</f>
        <v>Укрепление материально- технической базы </v>
      </c>
      <c r="B643" s="19" t="s">
        <v>313</v>
      </c>
      <c r="C643" s="20" t="s">
        <v>68</v>
      </c>
      <c r="D643" s="20" t="s">
        <v>69</v>
      </c>
      <c r="E643" s="183" t="str">
        <f>'МП пр.5'!B27</f>
        <v>7Б 0 01 92500</v>
      </c>
      <c r="F643" s="164"/>
      <c r="G643" s="21">
        <f>G644</f>
        <v>36.8</v>
      </c>
    </row>
    <row r="644" spans="1:7" ht="25.5">
      <c r="A644" s="16" t="s">
        <v>101</v>
      </c>
      <c r="B644" s="19" t="s">
        <v>313</v>
      </c>
      <c r="C644" s="20" t="s">
        <v>68</v>
      </c>
      <c r="D644" s="20" t="s">
        <v>69</v>
      </c>
      <c r="E644" s="183" t="s">
        <v>451</v>
      </c>
      <c r="F644" s="164" t="s">
        <v>102</v>
      </c>
      <c r="G644" s="21">
        <f>G645</f>
        <v>36.8</v>
      </c>
    </row>
    <row r="645" spans="1:7" ht="12.75">
      <c r="A645" s="16" t="s">
        <v>107</v>
      </c>
      <c r="B645" s="19" t="s">
        <v>313</v>
      </c>
      <c r="C645" s="20" t="s">
        <v>68</v>
      </c>
      <c r="D645" s="20" t="s">
        <v>69</v>
      </c>
      <c r="E645" s="183" t="s">
        <v>451</v>
      </c>
      <c r="F645" s="164" t="s">
        <v>108</v>
      </c>
      <c r="G645" s="21">
        <f>G646</f>
        <v>36.8</v>
      </c>
    </row>
    <row r="646" spans="1:7" ht="12.75">
      <c r="A646" s="16" t="s">
        <v>111</v>
      </c>
      <c r="B646" s="19" t="s">
        <v>313</v>
      </c>
      <c r="C646" s="20" t="s">
        <v>68</v>
      </c>
      <c r="D646" s="20" t="s">
        <v>69</v>
      </c>
      <c r="E646" s="183" t="s">
        <v>451</v>
      </c>
      <c r="F646" s="164" t="s">
        <v>112</v>
      </c>
      <c r="G646" s="21">
        <f>'МП пр.5'!G33</f>
        <v>36.8</v>
      </c>
    </row>
    <row r="647" spans="1:7" ht="16.5" customHeight="1">
      <c r="A647" s="28" t="str">
        <f>'МП пр.5'!A34</f>
        <v>Установка видеонаблюдения</v>
      </c>
      <c r="B647" s="19" t="s">
        <v>313</v>
      </c>
      <c r="C647" s="20" t="s">
        <v>68</v>
      </c>
      <c r="D647" s="20" t="s">
        <v>69</v>
      </c>
      <c r="E647" s="183" t="str">
        <f>'МП пр.5'!B34</f>
        <v>7Б 0 01 95100 </v>
      </c>
      <c r="F647" s="173"/>
      <c r="G647" s="21">
        <f>G648</f>
        <v>66</v>
      </c>
    </row>
    <row r="648" spans="1:7" ht="25.5">
      <c r="A648" s="16" t="s">
        <v>101</v>
      </c>
      <c r="B648" s="19" t="s">
        <v>313</v>
      </c>
      <c r="C648" s="20" t="s">
        <v>68</v>
      </c>
      <c r="D648" s="20" t="s">
        <v>69</v>
      </c>
      <c r="E648" s="183" t="s">
        <v>449</v>
      </c>
      <c r="F648" s="164" t="s">
        <v>102</v>
      </c>
      <c r="G648" s="21">
        <f>G649</f>
        <v>66</v>
      </c>
    </row>
    <row r="649" spans="1:7" ht="12.75">
      <c r="A649" s="16" t="s">
        <v>107</v>
      </c>
      <c r="B649" s="19" t="s">
        <v>313</v>
      </c>
      <c r="C649" s="20" t="s">
        <v>68</v>
      </c>
      <c r="D649" s="20" t="s">
        <v>69</v>
      </c>
      <c r="E649" s="183" t="s">
        <v>449</v>
      </c>
      <c r="F649" s="164" t="s">
        <v>108</v>
      </c>
      <c r="G649" s="21">
        <f>G650</f>
        <v>66</v>
      </c>
    </row>
    <row r="650" spans="1:7" ht="12.75">
      <c r="A650" s="16" t="s">
        <v>111</v>
      </c>
      <c r="B650" s="19" t="s">
        <v>313</v>
      </c>
      <c r="C650" s="20" t="s">
        <v>68</v>
      </c>
      <c r="D650" s="20" t="s">
        <v>69</v>
      </c>
      <c r="E650" s="183" t="s">
        <v>449</v>
      </c>
      <c r="F650" s="164" t="s">
        <v>112</v>
      </c>
      <c r="G650" s="21">
        <f>'МП пр.5'!G45</f>
        <v>66</v>
      </c>
    </row>
    <row r="651" spans="1:7" ht="25.5">
      <c r="A651" s="28" t="str">
        <f>'МП пр.5'!A324</f>
        <v>Муниципальная программа  "Пожарная безопасность в Сусуманском городском округе на 2018- 2020 годы"</v>
      </c>
      <c r="B651" s="19" t="s">
        <v>313</v>
      </c>
      <c r="C651" s="20" t="s">
        <v>68</v>
      </c>
      <c r="D651" s="20" t="s">
        <v>69</v>
      </c>
      <c r="E651" s="183" t="str">
        <f>'МП пр.5'!B324</f>
        <v>7П 0 00 00000 </v>
      </c>
      <c r="F651" s="164"/>
      <c r="G651" s="21">
        <f>G652</f>
        <v>356.3</v>
      </c>
    </row>
    <row r="652" spans="1:7" ht="25.5">
      <c r="A652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52" s="19" t="s">
        <v>313</v>
      </c>
      <c r="C652" s="20" t="s">
        <v>68</v>
      </c>
      <c r="D652" s="20" t="s">
        <v>69</v>
      </c>
      <c r="E652" s="183" t="str">
        <f>'МП пр.5'!B325</f>
        <v>7П 0 01 00000 </v>
      </c>
      <c r="F652" s="164"/>
      <c r="G652" s="21">
        <f>G653+G657+G661+G665+G669</f>
        <v>356.3</v>
      </c>
    </row>
    <row r="653" spans="1:7" ht="35.25" customHeight="1">
      <c r="A653" s="28" t="str">
        <f>'МП пр.5'!A326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53" s="19" t="s">
        <v>313</v>
      </c>
      <c r="C653" s="20" t="s">
        <v>68</v>
      </c>
      <c r="D653" s="20" t="s">
        <v>69</v>
      </c>
      <c r="E653" s="183" t="str">
        <f>'МП пр.5'!B326</f>
        <v>7П 0 01 94100 </v>
      </c>
      <c r="F653" s="164"/>
      <c r="G653" s="21">
        <f>G654</f>
        <v>216.1</v>
      </c>
    </row>
    <row r="654" spans="1:7" ht="25.5">
      <c r="A654" s="16" t="s">
        <v>101</v>
      </c>
      <c r="B654" s="19" t="s">
        <v>313</v>
      </c>
      <c r="C654" s="20" t="s">
        <v>68</v>
      </c>
      <c r="D654" s="20" t="s">
        <v>69</v>
      </c>
      <c r="E654" s="183" t="s">
        <v>271</v>
      </c>
      <c r="F654" s="164" t="s">
        <v>102</v>
      </c>
      <c r="G654" s="21">
        <f>G655</f>
        <v>216.1</v>
      </c>
    </row>
    <row r="655" spans="1:7" ht="12.75">
      <c r="A655" s="16" t="s">
        <v>107</v>
      </c>
      <c r="B655" s="19" t="s">
        <v>313</v>
      </c>
      <c r="C655" s="20" t="s">
        <v>68</v>
      </c>
      <c r="D655" s="20" t="s">
        <v>69</v>
      </c>
      <c r="E655" s="183" t="s">
        <v>271</v>
      </c>
      <c r="F655" s="164" t="s">
        <v>108</v>
      </c>
      <c r="G655" s="21">
        <f>G656</f>
        <v>216.1</v>
      </c>
    </row>
    <row r="656" spans="1:7" ht="12.75">
      <c r="A656" s="16" t="s">
        <v>111</v>
      </c>
      <c r="B656" s="19" t="s">
        <v>313</v>
      </c>
      <c r="C656" s="20" t="s">
        <v>68</v>
      </c>
      <c r="D656" s="20" t="s">
        <v>69</v>
      </c>
      <c r="E656" s="183" t="s">
        <v>271</v>
      </c>
      <c r="F656" s="164" t="s">
        <v>112</v>
      </c>
      <c r="G656" s="21">
        <f>'МП пр.5'!G342</f>
        <v>216.1</v>
      </c>
    </row>
    <row r="657" spans="1:7" ht="12.75">
      <c r="A657" s="28" t="str">
        <f>'МП пр.5'!A398</f>
        <v>Проведение замеров сопротивления изоляции электросетей и электрооборудования</v>
      </c>
      <c r="B657" s="19" t="s">
        <v>313</v>
      </c>
      <c r="C657" s="20" t="s">
        <v>68</v>
      </c>
      <c r="D657" s="20" t="s">
        <v>69</v>
      </c>
      <c r="E657" s="183" t="str">
        <f>'МП пр.5'!B398</f>
        <v>7П 0 01 94400 </v>
      </c>
      <c r="F657" s="164"/>
      <c r="G657" s="21">
        <f>G658</f>
        <v>38.4</v>
      </c>
    </row>
    <row r="658" spans="1:7" ht="25.5">
      <c r="A658" s="16" t="s">
        <v>101</v>
      </c>
      <c r="B658" s="19" t="s">
        <v>313</v>
      </c>
      <c r="C658" s="20" t="s">
        <v>68</v>
      </c>
      <c r="D658" s="20" t="s">
        <v>69</v>
      </c>
      <c r="E658" s="183" t="s">
        <v>272</v>
      </c>
      <c r="F658" s="164" t="s">
        <v>102</v>
      </c>
      <c r="G658" s="21">
        <f>G659</f>
        <v>38.4</v>
      </c>
    </row>
    <row r="659" spans="1:7" ht="12.75">
      <c r="A659" s="16" t="s">
        <v>107</v>
      </c>
      <c r="B659" s="19" t="s">
        <v>313</v>
      </c>
      <c r="C659" s="20" t="s">
        <v>68</v>
      </c>
      <c r="D659" s="20" t="s">
        <v>69</v>
      </c>
      <c r="E659" s="183" t="s">
        <v>272</v>
      </c>
      <c r="F659" s="164" t="s">
        <v>108</v>
      </c>
      <c r="G659" s="21">
        <f>G660</f>
        <v>38.4</v>
      </c>
    </row>
    <row r="660" spans="1:7" ht="12.75">
      <c r="A660" s="16" t="s">
        <v>111</v>
      </c>
      <c r="B660" s="19" t="s">
        <v>313</v>
      </c>
      <c r="C660" s="20" t="s">
        <v>68</v>
      </c>
      <c r="D660" s="20" t="s">
        <v>69</v>
      </c>
      <c r="E660" s="183" t="s">
        <v>272</v>
      </c>
      <c r="F660" s="164" t="s">
        <v>112</v>
      </c>
      <c r="G660" s="21">
        <f>'МП пр.5'!G414</f>
        <v>38.4</v>
      </c>
    </row>
    <row r="661" spans="1:7" ht="25.5">
      <c r="A661" s="28" t="str">
        <f>'МП пр.5'!A421</f>
        <v>Проведение проверок исправности и ремонт систем противопожарного водоснабжения, приобретение и обслуживание гидрантов</v>
      </c>
      <c r="B661" s="19" t="s">
        <v>313</v>
      </c>
      <c r="C661" s="20" t="s">
        <v>68</v>
      </c>
      <c r="D661" s="20" t="s">
        <v>69</v>
      </c>
      <c r="E661" s="183" t="str">
        <f>'МП пр.5'!B421</f>
        <v>7П 0 01 94500 </v>
      </c>
      <c r="F661" s="164"/>
      <c r="G661" s="21">
        <f>G662</f>
        <v>15.8</v>
      </c>
    </row>
    <row r="662" spans="1:7" ht="25.5">
      <c r="A662" s="16" t="s">
        <v>101</v>
      </c>
      <c r="B662" s="19" t="s">
        <v>313</v>
      </c>
      <c r="C662" s="20" t="s">
        <v>68</v>
      </c>
      <c r="D662" s="20" t="s">
        <v>69</v>
      </c>
      <c r="E662" s="183" t="s">
        <v>273</v>
      </c>
      <c r="F662" s="164" t="s">
        <v>102</v>
      </c>
      <c r="G662" s="21">
        <f>G663</f>
        <v>15.8</v>
      </c>
    </row>
    <row r="663" spans="1:7" ht="12.75">
      <c r="A663" s="16" t="s">
        <v>107</v>
      </c>
      <c r="B663" s="19" t="s">
        <v>313</v>
      </c>
      <c r="C663" s="20" t="s">
        <v>68</v>
      </c>
      <c r="D663" s="20" t="s">
        <v>69</v>
      </c>
      <c r="E663" s="183" t="s">
        <v>273</v>
      </c>
      <c r="F663" s="164" t="s">
        <v>108</v>
      </c>
      <c r="G663" s="21">
        <f>G664</f>
        <v>15.8</v>
      </c>
    </row>
    <row r="664" spans="1:7" ht="12.75">
      <c r="A664" s="16" t="s">
        <v>111</v>
      </c>
      <c r="B664" s="19" t="s">
        <v>313</v>
      </c>
      <c r="C664" s="20" t="s">
        <v>68</v>
      </c>
      <c r="D664" s="20" t="s">
        <v>69</v>
      </c>
      <c r="E664" s="183" t="s">
        <v>273</v>
      </c>
      <c r="F664" s="164" t="s">
        <v>112</v>
      </c>
      <c r="G664" s="21">
        <f>'МП пр.5'!G437</f>
        <v>15.8</v>
      </c>
    </row>
    <row r="665" spans="1:7" ht="12.75">
      <c r="A665" s="16" t="s">
        <v>350</v>
      </c>
      <c r="B665" s="19" t="s">
        <v>313</v>
      </c>
      <c r="C665" s="20" t="s">
        <v>68</v>
      </c>
      <c r="D665" s="20" t="s">
        <v>69</v>
      </c>
      <c r="E665" s="183" t="s">
        <v>351</v>
      </c>
      <c r="F665" s="164"/>
      <c r="G665" s="21">
        <f>G666</f>
        <v>10</v>
      </c>
    </row>
    <row r="666" spans="1:7" ht="25.5">
      <c r="A666" s="16" t="s">
        <v>101</v>
      </c>
      <c r="B666" s="19" t="s">
        <v>313</v>
      </c>
      <c r="C666" s="20" t="s">
        <v>68</v>
      </c>
      <c r="D666" s="20" t="s">
        <v>69</v>
      </c>
      <c r="E666" s="183" t="s">
        <v>351</v>
      </c>
      <c r="F666" s="164" t="s">
        <v>102</v>
      </c>
      <c r="G666" s="21">
        <f>G667</f>
        <v>10</v>
      </c>
    </row>
    <row r="667" spans="1:7" ht="12.75">
      <c r="A667" s="16" t="s">
        <v>107</v>
      </c>
      <c r="B667" s="19" t="s">
        <v>313</v>
      </c>
      <c r="C667" s="20" t="s">
        <v>68</v>
      </c>
      <c r="D667" s="20" t="s">
        <v>69</v>
      </c>
      <c r="E667" s="183" t="s">
        <v>351</v>
      </c>
      <c r="F667" s="164" t="s">
        <v>108</v>
      </c>
      <c r="G667" s="21">
        <f>G668</f>
        <v>10</v>
      </c>
    </row>
    <row r="668" spans="1:7" ht="12.75">
      <c r="A668" s="16" t="s">
        <v>111</v>
      </c>
      <c r="B668" s="19" t="s">
        <v>313</v>
      </c>
      <c r="C668" s="20" t="s">
        <v>68</v>
      </c>
      <c r="D668" s="20" t="s">
        <v>69</v>
      </c>
      <c r="E668" s="183" t="s">
        <v>351</v>
      </c>
      <c r="F668" s="164" t="s">
        <v>112</v>
      </c>
      <c r="G668" s="21">
        <f>'МП пр.5'!G466</f>
        <v>10</v>
      </c>
    </row>
    <row r="669" spans="1:7" ht="12.75">
      <c r="A669" s="28" t="str">
        <f>'МП пр.5'!A467</f>
        <v>Установка противопожарных дверей на запасных выходах</v>
      </c>
      <c r="B669" s="19" t="s">
        <v>313</v>
      </c>
      <c r="C669" s="20" t="s">
        <v>68</v>
      </c>
      <c r="D669" s="20" t="s">
        <v>69</v>
      </c>
      <c r="E669" s="183" t="str">
        <f>'МП пр.5'!B467</f>
        <v>7П 0 01 94600</v>
      </c>
      <c r="F669" s="164"/>
      <c r="G669" s="21">
        <f>G670</f>
        <v>76</v>
      </c>
    </row>
    <row r="670" spans="1:7" ht="25.5">
      <c r="A670" s="210" t="s">
        <v>101</v>
      </c>
      <c r="B670" s="150" t="s">
        <v>313</v>
      </c>
      <c r="C670" s="140" t="s">
        <v>68</v>
      </c>
      <c r="D670" s="20" t="s">
        <v>69</v>
      </c>
      <c r="E670" s="185" t="s">
        <v>471</v>
      </c>
      <c r="F670" s="179" t="s">
        <v>102</v>
      </c>
      <c r="G670" s="151">
        <f>G671</f>
        <v>76</v>
      </c>
    </row>
    <row r="671" spans="1:7" ht="12.75">
      <c r="A671" s="210" t="s">
        <v>107</v>
      </c>
      <c r="B671" s="150" t="s">
        <v>313</v>
      </c>
      <c r="C671" s="140" t="s">
        <v>68</v>
      </c>
      <c r="D671" s="20" t="s">
        <v>69</v>
      </c>
      <c r="E671" s="185" t="s">
        <v>471</v>
      </c>
      <c r="F671" s="179" t="s">
        <v>108</v>
      </c>
      <c r="G671" s="151">
        <f>G672</f>
        <v>76</v>
      </c>
    </row>
    <row r="672" spans="1:7" ht="12.75" customHeight="1">
      <c r="A672" s="210" t="s">
        <v>111</v>
      </c>
      <c r="B672" s="150" t="s">
        <v>313</v>
      </c>
      <c r="C672" s="140" t="s">
        <v>68</v>
      </c>
      <c r="D672" s="20" t="s">
        <v>69</v>
      </c>
      <c r="E672" s="185" t="s">
        <v>471</v>
      </c>
      <c r="F672" s="179" t="s">
        <v>112</v>
      </c>
      <c r="G672" s="151">
        <f>'МП пр.5'!G478</f>
        <v>76</v>
      </c>
    </row>
    <row r="673" spans="1:7" ht="25.5">
      <c r="A673" s="28" t="str">
        <f>'МП пр.5'!A486</f>
        <v>Муниципальная  программа  "Развитие образования в Сусуманском городском округе  на 2018- 2020 годы"</v>
      </c>
      <c r="B673" s="19" t="s">
        <v>313</v>
      </c>
      <c r="C673" s="20" t="s">
        <v>68</v>
      </c>
      <c r="D673" s="20" t="s">
        <v>69</v>
      </c>
      <c r="E673" s="164" t="str">
        <f>'МП пр.5'!B486</f>
        <v>7Р 0 00 00000 </v>
      </c>
      <c r="F673" s="168"/>
      <c r="G673" s="21">
        <f>G674</f>
        <v>1750</v>
      </c>
    </row>
    <row r="674" spans="1:7" ht="12.75">
      <c r="A674" s="16" t="str">
        <f>'МП пр.5'!A505</f>
        <v>Основное мероприятие "Управление развитием отрасли образования"</v>
      </c>
      <c r="B674" s="19" t="s">
        <v>313</v>
      </c>
      <c r="C674" s="20" t="s">
        <v>68</v>
      </c>
      <c r="D674" s="20" t="s">
        <v>69</v>
      </c>
      <c r="E674" s="164" t="str">
        <f>'МП пр.5'!B505</f>
        <v>7Р 0 02 00000</v>
      </c>
      <c r="F674" s="168"/>
      <c r="G674" s="21">
        <f>G675+G679+G683</f>
        <v>1750</v>
      </c>
    </row>
    <row r="675" spans="1:7" ht="39.75" customHeight="1">
      <c r="A675" s="207" t="str">
        <f>'МП пр.5'!A543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75" s="209" t="s">
        <v>313</v>
      </c>
      <c r="C675" s="208" t="s">
        <v>68</v>
      </c>
      <c r="D675" s="208" t="s">
        <v>69</v>
      </c>
      <c r="E675" s="214" t="str">
        <f>'МП пр.5'!B543</f>
        <v>7Р 0 02 74060</v>
      </c>
      <c r="F675" s="214"/>
      <c r="G675" s="212">
        <f>G676</f>
        <v>120.2</v>
      </c>
    </row>
    <row r="676" spans="1:7" ht="25.5">
      <c r="A676" s="207" t="s">
        <v>101</v>
      </c>
      <c r="B676" s="209" t="s">
        <v>313</v>
      </c>
      <c r="C676" s="208" t="s">
        <v>68</v>
      </c>
      <c r="D676" s="208" t="s">
        <v>69</v>
      </c>
      <c r="E676" s="214" t="s">
        <v>407</v>
      </c>
      <c r="F676" s="214" t="s">
        <v>102</v>
      </c>
      <c r="G676" s="212">
        <f>G677</f>
        <v>120.2</v>
      </c>
    </row>
    <row r="677" spans="1:7" ht="12.75">
      <c r="A677" s="207" t="s">
        <v>107</v>
      </c>
      <c r="B677" s="209" t="s">
        <v>313</v>
      </c>
      <c r="C677" s="208" t="s">
        <v>68</v>
      </c>
      <c r="D677" s="208" t="s">
        <v>69</v>
      </c>
      <c r="E677" s="214" t="s">
        <v>407</v>
      </c>
      <c r="F677" s="214" t="s">
        <v>108</v>
      </c>
      <c r="G677" s="212">
        <f>G678</f>
        <v>120.2</v>
      </c>
    </row>
    <row r="678" spans="1:7" ht="38.25">
      <c r="A678" s="207" t="s">
        <v>109</v>
      </c>
      <c r="B678" s="209" t="s">
        <v>313</v>
      </c>
      <c r="C678" s="208" t="s">
        <v>68</v>
      </c>
      <c r="D678" s="208" t="s">
        <v>69</v>
      </c>
      <c r="E678" s="214" t="s">
        <v>407</v>
      </c>
      <c r="F678" s="214" t="s">
        <v>110</v>
      </c>
      <c r="G678" s="212">
        <f>'МП пр.5'!G559</f>
        <v>120.2</v>
      </c>
    </row>
    <row r="679" spans="1:7" ht="44.25" customHeight="1">
      <c r="A679" s="207" t="str">
        <f>'МП пр.5'!A561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79" s="209" t="s">
        <v>313</v>
      </c>
      <c r="C679" s="208" t="s">
        <v>68</v>
      </c>
      <c r="D679" s="208" t="s">
        <v>69</v>
      </c>
      <c r="E679" s="214" t="str">
        <f>'МП пр.5'!B561</f>
        <v>7Р 0 02 74070</v>
      </c>
      <c r="F679" s="214"/>
      <c r="G679" s="212">
        <f>G680</f>
        <v>679.8</v>
      </c>
    </row>
    <row r="680" spans="1:7" ht="25.5">
      <c r="A680" s="207" t="s">
        <v>101</v>
      </c>
      <c r="B680" s="209" t="s">
        <v>313</v>
      </c>
      <c r="C680" s="208" t="s">
        <v>68</v>
      </c>
      <c r="D680" s="208" t="s">
        <v>69</v>
      </c>
      <c r="E680" s="214" t="s">
        <v>408</v>
      </c>
      <c r="F680" s="214" t="s">
        <v>102</v>
      </c>
      <c r="G680" s="212">
        <f>G681</f>
        <v>679.8</v>
      </c>
    </row>
    <row r="681" spans="1:7" ht="12.75">
      <c r="A681" s="207" t="s">
        <v>107</v>
      </c>
      <c r="B681" s="209" t="s">
        <v>313</v>
      </c>
      <c r="C681" s="208" t="s">
        <v>68</v>
      </c>
      <c r="D681" s="208" t="s">
        <v>69</v>
      </c>
      <c r="E681" s="214" t="s">
        <v>408</v>
      </c>
      <c r="F681" s="214" t="s">
        <v>108</v>
      </c>
      <c r="G681" s="212">
        <f>G682</f>
        <v>679.8</v>
      </c>
    </row>
    <row r="682" spans="1:7" ht="38.25">
      <c r="A682" s="207" t="s">
        <v>109</v>
      </c>
      <c r="B682" s="209" t="s">
        <v>313</v>
      </c>
      <c r="C682" s="208" t="s">
        <v>68</v>
      </c>
      <c r="D682" s="208" t="s">
        <v>69</v>
      </c>
      <c r="E682" s="214" t="s">
        <v>408</v>
      </c>
      <c r="F682" s="214" t="s">
        <v>110</v>
      </c>
      <c r="G682" s="212">
        <f>'МП пр.5'!G577</f>
        <v>679.8</v>
      </c>
    </row>
    <row r="683" spans="1:7" ht="42.75" customHeight="1">
      <c r="A683" s="207" t="str">
        <f>'МП пр.5'!A593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83" s="209" t="s">
        <v>313</v>
      </c>
      <c r="C683" s="208" t="s">
        <v>68</v>
      </c>
      <c r="D683" s="208" t="s">
        <v>69</v>
      </c>
      <c r="E683" s="214" t="str">
        <f>'МП пр.5'!B593</f>
        <v>7Р 0 02 75010</v>
      </c>
      <c r="F683" s="214"/>
      <c r="G683" s="212">
        <f>G684</f>
        <v>950</v>
      </c>
    </row>
    <row r="684" spans="1:7" ht="25.5">
      <c r="A684" s="207" t="s">
        <v>101</v>
      </c>
      <c r="B684" s="209" t="s">
        <v>313</v>
      </c>
      <c r="C684" s="208" t="s">
        <v>68</v>
      </c>
      <c r="D684" s="208" t="s">
        <v>69</v>
      </c>
      <c r="E684" s="214" t="s">
        <v>410</v>
      </c>
      <c r="F684" s="214" t="s">
        <v>102</v>
      </c>
      <c r="G684" s="212">
        <f>G685</f>
        <v>950</v>
      </c>
    </row>
    <row r="685" spans="1:7" ht="12.75">
      <c r="A685" s="207" t="s">
        <v>107</v>
      </c>
      <c r="B685" s="209" t="s">
        <v>313</v>
      </c>
      <c r="C685" s="208" t="s">
        <v>68</v>
      </c>
      <c r="D685" s="208" t="s">
        <v>69</v>
      </c>
      <c r="E685" s="214" t="s">
        <v>410</v>
      </c>
      <c r="F685" s="214" t="s">
        <v>108</v>
      </c>
      <c r="G685" s="212">
        <f>G686</f>
        <v>950</v>
      </c>
    </row>
    <row r="686" spans="1:7" ht="12.75">
      <c r="A686" s="207" t="s">
        <v>111</v>
      </c>
      <c r="B686" s="209" t="s">
        <v>313</v>
      </c>
      <c r="C686" s="208" t="s">
        <v>68</v>
      </c>
      <c r="D686" s="208" t="s">
        <v>69</v>
      </c>
      <c r="E686" s="214" t="s">
        <v>410</v>
      </c>
      <c r="F686" s="214" t="s">
        <v>112</v>
      </c>
      <c r="G686" s="212">
        <f>'МП пр.5'!G609</f>
        <v>950</v>
      </c>
    </row>
    <row r="687" spans="1:7" ht="12.75">
      <c r="A687" s="16" t="s">
        <v>263</v>
      </c>
      <c r="B687" s="19" t="s">
        <v>313</v>
      </c>
      <c r="C687" s="20" t="s">
        <v>68</v>
      </c>
      <c r="D687" s="20" t="s">
        <v>69</v>
      </c>
      <c r="E687" s="164" t="s">
        <v>586</v>
      </c>
      <c r="F687" s="164"/>
      <c r="G687" s="21">
        <f>G688+G693+G697</f>
        <v>32117</v>
      </c>
    </row>
    <row r="688" spans="1:7" ht="18" customHeight="1">
      <c r="A688" s="16" t="s">
        <v>213</v>
      </c>
      <c r="B688" s="19" t="s">
        <v>313</v>
      </c>
      <c r="C688" s="20" t="s">
        <v>68</v>
      </c>
      <c r="D688" s="20" t="s">
        <v>69</v>
      </c>
      <c r="E688" s="164" t="s">
        <v>587</v>
      </c>
      <c r="F688" s="164"/>
      <c r="G688" s="21">
        <f>G689</f>
        <v>31271</v>
      </c>
    </row>
    <row r="689" spans="1:7" ht="27" customHeight="1">
      <c r="A689" s="16" t="s">
        <v>101</v>
      </c>
      <c r="B689" s="19" t="s">
        <v>313</v>
      </c>
      <c r="C689" s="20" t="s">
        <v>68</v>
      </c>
      <c r="D689" s="20" t="s">
        <v>69</v>
      </c>
      <c r="E689" s="164" t="s">
        <v>587</v>
      </c>
      <c r="F689" s="164" t="s">
        <v>102</v>
      </c>
      <c r="G689" s="21">
        <f>G690</f>
        <v>31271</v>
      </c>
    </row>
    <row r="690" spans="1:7" ht="18" customHeight="1">
      <c r="A690" s="16" t="s">
        <v>107</v>
      </c>
      <c r="B690" s="19" t="s">
        <v>313</v>
      </c>
      <c r="C690" s="20" t="s">
        <v>68</v>
      </c>
      <c r="D690" s="20" t="s">
        <v>69</v>
      </c>
      <c r="E690" s="164" t="s">
        <v>587</v>
      </c>
      <c r="F690" s="164" t="s">
        <v>108</v>
      </c>
      <c r="G690" s="21">
        <f>G691+G692</f>
        <v>31271</v>
      </c>
    </row>
    <row r="691" spans="1:7" ht="38.25" customHeight="1">
      <c r="A691" s="16" t="s">
        <v>109</v>
      </c>
      <c r="B691" s="19" t="s">
        <v>313</v>
      </c>
      <c r="C691" s="20" t="s">
        <v>68</v>
      </c>
      <c r="D691" s="20" t="s">
        <v>69</v>
      </c>
      <c r="E691" s="164" t="s">
        <v>587</v>
      </c>
      <c r="F691" s="164" t="s">
        <v>110</v>
      </c>
      <c r="G691" s="21">
        <f>30927+494-300</f>
        <v>31121</v>
      </c>
    </row>
    <row r="692" spans="1:7" ht="14.25" customHeight="1">
      <c r="A692" s="16" t="s">
        <v>111</v>
      </c>
      <c r="B692" s="19" t="s">
        <v>313</v>
      </c>
      <c r="C692" s="20" t="s">
        <v>68</v>
      </c>
      <c r="D692" s="20" t="s">
        <v>69</v>
      </c>
      <c r="E692" s="164" t="s">
        <v>587</v>
      </c>
      <c r="F692" s="164" t="s">
        <v>112</v>
      </c>
      <c r="G692" s="21">
        <v>150</v>
      </c>
    </row>
    <row r="693" spans="1:7" ht="51">
      <c r="A693" s="16" t="s">
        <v>235</v>
      </c>
      <c r="B693" s="19" t="s">
        <v>313</v>
      </c>
      <c r="C693" s="20" t="s">
        <v>68</v>
      </c>
      <c r="D693" s="20" t="s">
        <v>69</v>
      </c>
      <c r="E693" s="164" t="s">
        <v>588</v>
      </c>
      <c r="F693" s="164"/>
      <c r="G693" s="21">
        <f>G694</f>
        <v>800</v>
      </c>
    </row>
    <row r="694" spans="1:7" ht="25.5">
      <c r="A694" s="16" t="s">
        <v>101</v>
      </c>
      <c r="B694" s="19" t="s">
        <v>313</v>
      </c>
      <c r="C694" s="20" t="s">
        <v>68</v>
      </c>
      <c r="D694" s="20" t="s">
        <v>69</v>
      </c>
      <c r="E694" s="164" t="s">
        <v>588</v>
      </c>
      <c r="F694" s="164" t="s">
        <v>102</v>
      </c>
      <c r="G694" s="21">
        <f>G695</f>
        <v>800</v>
      </c>
    </row>
    <row r="695" spans="1:7" ht="15.75" customHeight="1">
      <c r="A695" s="16" t="s">
        <v>107</v>
      </c>
      <c r="B695" s="19" t="s">
        <v>313</v>
      </c>
      <c r="C695" s="20" t="s">
        <v>68</v>
      </c>
      <c r="D695" s="20" t="s">
        <v>69</v>
      </c>
      <c r="E695" s="164" t="s">
        <v>588</v>
      </c>
      <c r="F695" s="164" t="s">
        <v>108</v>
      </c>
      <c r="G695" s="21">
        <f>G696</f>
        <v>800</v>
      </c>
    </row>
    <row r="696" spans="1:7" ht="12.75">
      <c r="A696" s="16" t="s">
        <v>111</v>
      </c>
      <c r="B696" s="19" t="s">
        <v>313</v>
      </c>
      <c r="C696" s="20" t="s">
        <v>68</v>
      </c>
      <c r="D696" s="20" t="s">
        <v>69</v>
      </c>
      <c r="E696" s="164" t="s">
        <v>588</v>
      </c>
      <c r="F696" s="164" t="s">
        <v>112</v>
      </c>
      <c r="G696" s="21">
        <v>800</v>
      </c>
    </row>
    <row r="697" spans="1:7" ht="12.75">
      <c r="A697" s="16" t="s">
        <v>203</v>
      </c>
      <c r="B697" s="19" t="s">
        <v>313</v>
      </c>
      <c r="C697" s="20" t="s">
        <v>68</v>
      </c>
      <c r="D697" s="20" t="s">
        <v>69</v>
      </c>
      <c r="E697" s="164" t="s">
        <v>589</v>
      </c>
      <c r="F697" s="164"/>
      <c r="G697" s="21">
        <f>G698</f>
        <v>46</v>
      </c>
    </row>
    <row r="698" spans="1:7" ht="25.5">
      <c r="A698" s="16" t="s">
        <v>101</v>
      </c>
      <c r="B698" s="19" t="s">
        <v>313</v>
      </c>
      <c r="C698" s="20" t="s">
        <v>68</v>
      </c>
      <c r="D698" s="20" t="s">
        <v>69</v>
      </c>
      <c r="E698" s="164" t="s">
        <v>589</v>
      </c>
      <c r="F698" s="164" t="s">
        <v>102</v>
      </c>
      <c r="G698" s="21">
        <f>G699</f>
        <v>46</v>
      </c>
    </row>
    <row r="699" spans="1:7" ht="12.75">
      <c r="A699" s="16" t="s">
        <v>107</v>
      </c>
      <c r="B699" s="19" t="s">
        <v>313</v>
      </c>
      <c r="C699" s="20" t="s">
        <v>68</v>
      </c>
      <c r="D699" s="20" t="s">
        <v>69</v>
      </c>
      <c r="E699" s="164" t="s">
        <v>589</v>
      </c>
      <c r="F699" s="164" t="s">
        <v>108</v>
      </c>
      <c r="G699" s="21">
        <f>G700</f>
        <v>46</v>
      </c>
    </row>
    <row r="700" spans="1:7" ht="12.75">
      <c r="A700" s="16" t="s">
        <v>111</v>
      </c>
      <c r="B700" s="19" t="s">
        <v>313</v>
      </c>
      <c r="C700" s="20" t="s">
        <v>68</v>
      </c>
      <c r="D700" s="20" t="s">
        <v>69</v>
      </c>
      <c r="E700" s="164" t="s">
        <v>589</v>
      </c>
      <c r="F700" s="164" t="s">
        <v>112</v>
      </c>
      <c r="G700" s="21">
        <v>46</v>
      </c>
    </row>
    <row r="701" spans="1:7" ht="12.75">
      <c r="A701" s="14" t="s">
        <v>403</v>
      </c>
      <c r="B701" s="39" t="s">
        <v>313</v>
      </c>
      <c r="C701" s="33" t="s">
        <v>68</v>
      </c>
      <c r="D701" s="33" t="s">
        <v>68</v>
      </c>
      <c r="E701" s="168"/>
      <c r="F701" s="168"/>
      <c r="G701" s="34">
        <f>G703+G709+G724+G734+G740</f>
        <v>7834.5</v>
      </c>
    </row>
    <row r="702" spans="1:7" ht="12.75">
      <c r="A702" s="31" t="s">
        <v>549</v>
      </c>
      <c r="B702" s="19" t="s">
        <v>313</v>
      </c>
      <c r="C702" s="20" t="s">
        <v>68</v>
      </c>
      <c r="D702" s="20" t="s">
        <v>68</v>
      </c>
      <c r="E702" s="183" t="s">
        <v>550</v>
      </c>
      <c r="F702" s="164"/>
      <c r="G702" s="21">
        <f>G703+G709+G724+G734+G740</f>
        <v>7834.5</v>
      </c>
    </row>
    <row r="703" spans="1:7" ht="25.5">
      <c r="A703" s="28" t="str">
        <f>'МП пр.5'!A46</f>
        <v>Муниципальная программа "Патриотическое воспитание  жителей Сусуманского городского округа  на 2018- 2020 годы"</v>
      </c>
      <c r="B703" s="19" t="s">
        <v>313</v>
      </c>
      <c r="C703" s="20" t="s">
        <v>68</v>
      </c>
      <c r="D703" s="20" t="s">
        <v>68</v>
      </c>
      <c r="E703" s="183" t="str">
        <f>'МП пр.5'!B46</f>
        <v>7В 0 00 00000 </v>
      </c>
      <c r="F703" s="164"/>
      <c r="G703" s="21">
        <f>G704</f>
        <v>85.7</v>
      </c>
    </row>
    <row r="704" spans="1:7" ht="25.5">
      <c r="A704" s="28" t="str">
        <f>'МП пр.5'!A47</f>
        <v>Основное мероприятие "Организация работы по совершенствованию системы патриотического воспитания жителей"</v>
      </c>
      <c r="B704" s="19" t="s">
        <v>313</v>
      </c>
      <c r="C704" s="20" t="s">
        <v>68</v>
      </c>
      <c r="D704" s="20" t="s">
        <v>68</v>
      </c>
      <c r="E704" s="183" t="str">
        <f>'МП пр.5'!B47</f>
        <v>7В 0 01 00000 </v>
      </c>
      <c r="F704" s="164"/>
      <c r="G704" s="21">
        <f>G705</f>
        <v>85.7</v>
      </c>
    </row>
    <row r="705" spans="1:7" ht="15.75" customHeight="1">
      <c r="A705" s="28" t="str">
        <f>'МП пр.5'!A48</f>
        <v>Мероприятия патриотической направленности</v>
      </c>
      <c r="B705" s="19" t="s">
        <v>313</v>
      </c>
      <c r="C705" s="20" t="s">
        <v>68</v>
      </c>
      <c r="D705" s="20" t="s">
        <v>68</v>
      </c>
      <c r="E705" s="183" t="str">
        <f>'МП пр.5'!B48</f>
        <v>7В 0 01 92400 </v>
      </c>
      <c r="F705" s="164"/>
      <c r="G705" s="21">
        <f>G706</f>
        <v>85.7</v>
      </c>
    </row>
    <row r="706" spans="1:7" ht="25.5">
      <c r="A706" s="16" t="s">
        <v>101</v>
      </c>
      <c r="B706" s="19" t="s">
        <v>313</v>
      </c>
      <c r="C706" s="20" t="s">
        <v>68</v>
      </c>
      <c r="D706" s="20" t="s">
        <v>68</v>
      </c>
      <c r="E706" s="183" t="s">
        <v>281</v>
      </c>
      <c r="F706" s="164" t="s">
        <v>102</v>
      </c>
      <c r="G706" s="21">
        <f>G707</f>
        <v>85.7</v>
      </c>
    </row>
    <row r="707" spans="1:7" ht="12.75">
      <c r="A707" s="16" t="s">
        <v>107</v>
      </c>
      <c r="B707" s="19" t="s">
        <v>313</v>
      </c>
      <c r="C707" s="20" t="s">
        <v>68</v>
      </c>
      <c r="D707" s="20" t="s">
        <v>68</v>
      </c>
      <c r="E707" s="183" t="s">
        <v>281</v>
      </c>
      <c r="F707" s="164" t="s">
        <v>108</v>
      </c>
      <c r="G707" s="21">
        <f>G708</f>
        <v>85.7</v>
      </c>
    </row>
    <row r="708" spans="1:7" ht="12.75">
      <c r="A708" s="16" t="s">
        <v>111</v>
      </c>
      <c r="B708" s="19" t="s">
        <v>313</v>
      </c>
      <c r="C708" s="20" t="s">
        <v>68</v>
      </c>
      <c r="D708" s="20" t="s">
        <v>68</v>
      </c>
      <c r="E708" s="183" t="s">
        <v>281</v>
      </c>
      <c r="F708" s="164" t="s">
        <v>112</v>
      </c>
      <c r="G708" s="21">
        <f>'МП пр.5'!G58</f>
        <v>85.7</v>
      </c>
    </row>
    <row r="709" spans="1:7" ht="12.75">
      <c r="A709" s="28" t="str">
        <f>'МП пр.5'!A88</f>
        <v>Муниципальная  программа "Одарённые дети  на 2018- 2020 годы"</v>
      </c>
      <c r="B709" s="19" t="s">
        <v>313</v>
      </c>
      <c r="C709" s="20" t="s">
        <v>68</v>
      </c>
      <c r="D709" s="20" t="s">
        <v>68</v>
      </c>
      <c r="E709" s="183" t="str">
        <f>'МП пр.5'!B88</f>
        <v>7Д 0 00 00000 </v>
      </c>
      <c r="F709" s="164"/>
      <c r="G709" s="21">
        <f>G710</f>
        <v>462</v>
      </c>
    </row>
    <row r="710" spans="1:7" ht="27" customHeight="1">
      <c r="A710" s="28" t="str">
        <f>'МП пр.5'!A89</f>
        <v>Основное мероприятие "Создание условий для выявления, поддержки и развития одаренных детей"</v>
      </c>
      <c r="B710" s="19" t="s">
        <v>313</v>
      </c>
      <c r="C710" s="20" t="s">
        <v>68</v>
      </c>
      <c r="D710" s="20" t="s">
        <v>68</v>
      </c>
      <c r="E710" s="183" t="str">
        <f>'МП пр.5'!B89</f>
        <v>7Д 0 01 00000 </v>
      </c>
      <c r="F710" s="164"/>
      <c r="G710" s="21">
        <f>G711+G720</f>
        <v>462</v>
      </c>
    </row>
    <row r="711" spans="1:7" ht="12.75">
      <c r="A711" s="28" t="str">
        <f>'МП пр.5'!A90</f>
        <v>Осуществление поддержки одаренных детей </v>
      </c>
      <c r="B711" s="19" t="s">
        <v>313</v>
      </c>
      <c r="C711" s="20" t="s">
        <v>68</v>
      </c>
      <c r="D711" s="20" t="s">
        <v>68</v>
      </c>
      <c r="E711" s="183" t="str">
        <f>'МП пр.5'!B90</f>
        <v>7Д 0 01 92200 </v>
      </c>
      <c r="F711" s="164"/>
      <c r="G711" s="21">
        <f>G712+G715+G717</f>
        <v>395</v>
      </c>
    </row>
    <row r="712" spans="1:7" ht="15" customHeight="1">
      <c r="A712" s="16" t="s">
        <v>401</v>
      </c>
      <c r="B712" s="19" t="s">
        <v>313</v>
      </c>
      <c r="C712" s="20" t="s">
        <v>68</v>
      </c>
      <c r="D712" s="20" t="s">
        <v>68</v>
      </c>
      <c r="E712" s="183" t="s">
        <v>277</v>
      </c>
      <c r="F712" s="164" t="s">
        <v>100</v>
      </c>
      <c r="G712" s="21">
        <f>G713</f>
        <v>20</v>
      </c>
    </row>
    <row r="713" spans="1:7" ht="25.5" customHeight="1">
      <c r="A713" s="16" t="s">
        <v>732</v>
      </c>
      <c r="B713" s="19" t="s">
        <v>313</v>
      </c>
      <c r="C713" s="20" t="s">
        <v>68</v>
      </c>
      <c r="D713" s="20" t="s">
        <v>68</v>
      </c>
      <c r="E713" s="183" t="s">
        <v>277</v>
      </c>
      <c r="F713" s="164" t="s">
        <v>96</v>
      </c>
      <c r="G713" s="21">
        <f>G714</f>
        <v>20</v>
      </c>
    </row>
    <row r="714" spans="1:7" ht="12.75">
      <c r="A714" s="16" t="s">
        <v>675</v>
      </c>
      <c r="B714" s="19" t="s">
        <v>313</v>
      </c>
      <c r="C714" s="20" t="s">
        <v>68</v>
      </c>
      <c r="D714" s="20" t="s">
        <v>68</v>
      </c>
      <c r="E714" s="183" t="s">
        <v>277</v>
      </c>
      <c r="F714" s="164" t="s">
        <v>97</v>
      </c>
      <c r="G714" s="21">
        <f>'МП пр.5'!G96</f>
        <v>20</v>
      </c>
    </row>
    <row r="715" spans="1:7" ht="12.75">
      <c r="A715" s="16" t="s">
        <v>113</v>
      </c>
      <c r="B715" s="19" t="s">
        <v>313</v>
      </c>
      <c r="C715" s="20" t="s">
        <v>68</v>
      </c>
      <c r="D715" s="20" t="s">
        <v>68</v>
      </c>
      <c r="E715" s="183" t="s">
        <v>277</v>
      </c>
      <c r="F715" s="164" t="s">
        <v>114</v>
      </c>
      <c r="G715" s="21">
        <f>G716</f>
        <v>255</v>
      </c>
    </row>
    <row r="716" spans="1:7" ht="12.75">
      <c r="A716" s="16" t="s">
        <v>143</v>
      </c>
      <c r="B716" s="19" t="s">
        <v>313</v>
      </c>
      <c r="C716" s="20" t="s">
        <v>68</v>
      </c>
      <c r="D716" s="20" t="s">
        <v>68</v>
      </c>
      <c r="E716" s="183" t="s">
        <v>277</v>
      </c>
      <c r="F716" s="164" t="s">
        <v>142</v>
      </c>
      <c r="G716" s="21">
        <f>'МП пр.5'!G99</f>
        <v>255</v>
      </c>
    </row>
    <row r="717" spans="1:7" ht="25.5">
      <c r="A717" s="16" t="s">
        <v>101</v>
      </c>
      <c r="B717" s="19" t="s">
        <v>313</v>
      </c>
      <c r="C717" s="20" t="s">
        <v>68</v>
      </c>
      <c r="D717" s="20" t="s">
        <v>68</v>
      </c>
      <c r="E717" s="183" t="s">
        <v>277</v>
      </c>
      <c r="F717" s="164" t="s">
        <v>102</v>
      </c>
      <c r="G717" s="21">
        <f>G718</f>
        <v>120</v>
      </c>
    </row>
    <row r="718" spans="1:7" ht="12.75">
      <c r="A718" s="16" t="s">
        <v>107</v>
      </c>
      <c r="B718" s="19" t="s">
        <v>313</v>
      </c>
      <c r="C718" s="20" t="s">
        <v>68</v>
      </c>
      <c r="D718" s="20" t="s">
        <v>68</v>
      </c>
      <c r="E718" s="183" t="s">
        <v>277</v>
      </c>
      <c r="F718" s="164" t="s">
        <v>108</v>
      </c>
      <c r="G718" s="21">
        <f>G719</f>
        <v>120</v>
      </c>
    </row>
    <row r="719" spans="1:7" ht="12.75">
      <c r="A719" s="16" t="s">
        <v>111</v>
      </c>
      <c r="B719" s="19" t="s">
        <v>313</v>
      </c>
      <c r="C719" s="20" t="s">
        <v>68</v>
      </c>
      <c r="D719" s="20" t="s">
        <v>68</v>
      </c>
      <c r="E719" s="183" t="s">
        <v>277</v>
      </c>
      <c r="F719" s="164" t="s">
        <v>112</v>
      </c>
      <c r="G719" s="21">
        <f>'МП пр.5'!G103</f>
        <v>120</v>
      </c>
    </row>
    <row r="720" spans="1:7" ht="12.75">
      <c r="A720" s="16" t="str">
        <f>'МП пр.5'!A104</f>
        <v>Проведение слетов, научных конференций, олимпиад</v>
      </c>
      <c r="B720" s="19" t="s">
        <v>313</v>
      </c>
      <c r="C720" s="20" t="s">
        <v>68</v>
      </c>
      <c r="D720" s="20" t="s">
        <v>68</v>
      </c>
      <c r="E720" s="183" t="str">
        <f>'МП пр.5'!B104</f>
        <v>7Д 0 01 92210</v>
      </c>
      <c r="F720" s="164"/>
      <c r="G720" s="21">
        <f>G721</f>
        <v>67</v>
      </c>
    </row>
    <row r="721" spans="1:7" ht="25.5">
      <c r="A721" s="16" t="s">
        <v>401</v>
      </c>
      <c r="B721" s="19" t="s">
        <v>313</v>
      </c>
      <c r="C721" s="20" t="s">
        <v>68</v>
      </c>
      <c r="D721" s="20" t="s">
        <v>68</v>
      </c>
      <c r="E721" s="183" t="s">
        <v>359</v>
      </c>
      <c r="F721" s="164" t="s">
        <v>100</v>
      </c>
      <c r="G721" s="21">
        <f>G722</f>
        <v>67</v>
      </c>
    </row>
    <row r="722" spans="1:7" ht="25.5">
      <c r="A722" s="16" t="s">
        <v>732</v>
      </c>
      <c r="B722" s="19" t="s">
        <v>313</v>
      </c>
      <c r="C722" s="20" t="s">
        <v>68</v>
      </c>
      <c r="D722" s="20" t="s">
        <v>68</v>
      </c>
      <c r="E722" s="183" t="s">
        <v>359</v>
      </c>
      <c r="F722" s="164" t="s">
        <v>96</v>
      </c>
      <c r="G722" s="21">
        <f>G723</f>
        <v>67</v>
      </c>
    </row>
    <row r="723" spans="1:7" ht="12.75">
      <c r="A723" s="16" t="s">
        <v>675</v>
      </c>
      <c r="B723" s="19" t="s">
        <v>313</v>
      </c>
      <c r="C723" s="20" t="s">
        <v>68</v>
      </c>
      <c r="D723" s="20" t="s">
        <v>68</v>
      </c>
      <c r="E723" s="183" t="s">
        <v>359</v>
      </c>
      <c r="F723" s="164" t="s">
        <v>97</v>
      </c>
      <c r="G723" s="21">
        <f>'МП пр.5'!G110</f>
        <v>67</v>
      </c>
    </row>
    <row r="724" spans="1:7" ht="12.75">
      <c r="A724" s="28" t="str">
        <f>'МП пр.5'!A233</f>
        <v>Муниципальная программа "Лето-детям  на 2018- 2020 годы"</v>
      </c>
      <c r="B724" s="19" t="s">
        <v>313</v>
      </c>
      <c r="C724" s="20" t="s">
        <v>68</v>
      </c>
      <c r="D724" s="20" t="s">
        <v>68</v>
      </c>
      <c r="E724" s="183" t="str">
        <f>'МП пр.5'!B233</f>
        <v>7Л 0 00 00000 </v>
      </c>
      <c r="F724" s="164"/>
      <c r="G724" s="21">
        <f>G725</f>
        <v>6193</v>
      </c>
    </row>
    <row r="725" spans="1:7" ht="25.5">
      <c r="A725" s="28" t="str">
        <f>'МП пр.5'!A234</f>
        <v>Основное мероприятие "Организация и обеспечение отдыха и оздоровления детей и подростков"</v>
      </c>
      <c r="B725" s="19" t="s">
        <v>313</v>
      </c>
      <c r="C725" s="20" t="s">
        <v>68</v>
      </c>
      <c r="D725" s="20" t="s">
        <v>68</v>
      </c>
      <c r="E725" s="183" t="str">
        <f>'МП пр.5'!B234</f>
        <v>7Л 0 01 00000 </v>
      </c>
      <c r="F725" s="164"/>
      <c r="G725" s="21">
        <f>G726+G730</f>
        <v>6193</v>
      </c>
    </row>
    <row r="726" spans="1:7" ht="12.75">
      <c r="A726" s="207" t="str">
        <f>'МП пр.5'!A235</f>
        <v>Организация отдыха и оздоровления детей в лагерях дневного пребывания </v>
      </c>
      <c r="B726" s="209" t="s">
        <v>313</v>
      </c>
      <c r="C726" s="208" t="s">
        <v>68</v>
      </c>
      <c r="D726" s="208" t="s">
        <v>68</v>
      </c>
      <c r="E726" s="184" t="str">
        <f>'МП пр.5'!B235</f>
        <v>7Л 0 01 73210 </v>
      </c>
      <c r="F726" s="214"/>
      <c r="G726" s="212">
        <f>G727</f>
        <v>2736.1</v>
      </c>
    </row>
    <row r="727" spans="1:7" ht="25.5">
      <c r="A727" s="207" t="s">
        <v>101</v>
      </c>
      <c r="B727" s="209" t="s">
        <v>313</v>
      </c>
      <c r="C727" s="208" t="s">
        <v>68</v>
      </c>
      <c r="D727" s="208" t="s">
        <v>68</v>
      </c>
      <c r="E727" s="184" t="s">
        <v>361</v>
      </c>
      <c r="F727" s="214" t="s">
        <v>102</v>
      </c>
      <c r="G727" s="212">
        <f>G728</f>
        <v>2736.1</v>
      </c>
    </row>
    <row r="728" spans="1:7" ht="12.75">
      <c r="A728" s="207" t="s">
        <v>107</v>
      </c>
      <c r="B728" s="209" t="s">
        <v>313</v>
      </c>
      <c r="C728" s="208" t="s">
        <v>68</v>
      </c>
      <c r="D728" s="208" t="s">
        <v>68</v>
      </c>
      <c r="E728" s="184" t="s">
        <v>361</v>
      </c>
      <c r="F728" s="214" t="s">
        <v>108</v>
      </c>
      <c r="G728" s="212">
        <f>G729</f>
        <v>2736.1</v>
      </c>
    </row>
    <row r="729" spans="1:7" s="63" customFormat="1" ht="12.75">
      <c r="A729" s="207" t="s">
        <v>111</v>
      </c>
      <c r="B729" s="209" t="s">
        <v>313</v>
      </c>
      <c r="C729" s="208" t="s">
        <v>68</v>
      </c>
      <c r="D729" s="208" t="s">
        <v>68</v>
      </c>
      <c r="E729" s="184" t="s">
        <v>361</v>
      </c>
      <c r="F729" s="214" t="s">
        <v>112</v>
      </c>
      <c r="G729" s="212">
        <f>'МП пр.5'!G241</f>
        <v>2736.1</v>
      </c>
    </row>
    <row r="730" spans="1:7" s="63" customFormat="1" ht="23.25" customHeight="1">
      <c r="A730" s="16" t="str">
        <f>'МП пр.5'!A242</f>
        <v>Организация отдыха и оздоровления детей в лагерях дневного пребывания  за счет средств местного бюджета</v>
      </c>
      <c r="B730" s="19" t="s">
        <v>313</v>
      </c>
      <c r="C730" s="20" t="s">
        <v>68</v>
      </c>
      <c r="D730" s="20" t="s">
        <v>68</v>
      </c>
      <c r="E730" s="183" t="str">
        <f>'МП пр.5'!B242</f>
        <v>7Л 0 01 S3210 </v>
      </c>
      <c r="F730" s="164"/>
      <c r="G730" s="21">
        <f>G731</f>
        <v>3456.9</v>
      </c>
    </row>
    <row r="731" spans="1:7" ht="25.5">
      <c r="A731" s="16" t="s">
        <v>101</v>
      </c>
      <c r="B731" s="19" t="s">
        <v>313</v>
      </c>
      <c r="C731" s="20" t="s">
        <v>68</v>
      </c>
      <c r="D731" s="20" t="s">
        <v>68</v>
      </c>
      <c r="E731" s="183" t="s">
        <v>362</v>
      </c>
      <c r="F731" s="164" t="s">
        <v>102</v>
      </c>
      <c r="G731" s="21">
        <f>G732</f>
        <v>3456.9</v>
      </c>
    </row>
    <row r="732" spans="1:7" ht="12.75">
      <c r="A732" s="16" t="s">
        <v>107</v>
      </c>
      <c r="B732" s="19" t="s">
        <v>313</v>
      </c>
      <c r="C732" s="20" t="s">
        <v>68</v>
      </c>
      <c r="D732" s="20" t="s">
        <v>68</v>
      </c>
      <c r="E732" s="183" t="s">
        <v>362</v>
      </c>
      <c r="F732" s="164" t="s">
        <v>108</v>
      </c>
      <c r="G732" s="21">
        <f>G733</f>
        <v>3456.9</v>
      </c>
    </row>
    <row r="733" spans="1:7" ht="12.75">
      <c r="A733" s="16" t="s">
        <v>111</v>
      </c>
      <c r="B733" s="19" t="s">
        <v>313</v>
      </c>
      <c r="C733" s="20" t="s">
        <v>68</v>
      </c>
      <c r="D733" s="20" t="s">
        <v>68</v>
      </c>
      <c r="E733" s="183" t="s">
        <v>362</v>
      </c>
      <c r="F733" s="164" t="s">
        <v>112</v>
      </c>
      <c r="G733" s="21">
        <f>'МП пр.5'!G248</f>
        <v>3456.9</v>
      </c>
    </row>
    <row r="734" spans="1:7" ht="25.5">
      <c r="A734" s="28" t="str">
        <f>'МП пр.5'!A655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34" s="19" t="s">
        <v>313</v>
      </c>
      <c r="C734" s="20" t="s">
        <v>68</v>
      </c>
      <c r="D734" s="20" t="s">
        <v>68</v>
      </c>
      <c r="E734" s="183" t="str">
        <f>'МП пр.5'!B655</f>
        <v>7Т 0 00 00000 </v>
      </c>
      <c r="F734" s="164"/>
      <c r="G734" s="21">
        <f>G735</f>
        <v>141.8</v>
      </c>
    </row>
    <row r="735" spans="1:7" ht="30" customHeight="1">
      <c r="A735" s="16" t="str">
        <f>'МП пр.5'!A692</f>
        <v>Основное мероприятие "Профилактика  правонарушений среди несовершеннолетних и молодежи"</v>
      </c>
      <c r="B735" s="19" t="s">
        <v>313</v>
      </c>
      <c r="C735" s="20" t="s">
        <v>68</v>
      </c>
      <c r="D735" s="20" t="s">
        <v>68</v>
      </c>
      <c r="E735" s="183" t="str">
        <f>'МП пр.5'!B692</f>
        <v>7Т 0 07 00000 </v>
      </c>
      <c r="F735" s="164"/>
      <c r="G735" s="21">
        <f>G736</f>
        <v>141.8</v>
      </c>
    </row>
    <row r="736" spans="1:7" ht="25.5">
      <c r="A736" s="28" t="str">
        <f>'МП пр.5'!A693</f>
        <v>Профилактика безнадзорности, правонарушений и вредных привычек несовершеннолетних</v>
      </c>
      <c r="B736" s="19" t="s">
        <v>313</v>
      </c>
      <c r="C736" s="20" t="s">
        <v>68</v>
      </c>
      <c r="D736" s="20" t="s">
        <v>68</v>
      </c>
      <c r="E736" s="183" t="str">
        <f>'МП пр.5'!B693</f>
        <v>7Т 0 07 93810 </v>
      </c>
      <c r="F736" s="164"/>
      <c r="G736" s="21">
        <f>G737</f>
        <v>141.8</v>
      </c>
    </row>
    <row r="737" spans="1:7" ht="25.5">
      <c r="A737" s="16" t="s">
        <v>101</v>
      </c>
      <c r="B737" s="19" t="s">
        <v>313</v>
      </c>
      <c r="C737" s="20" t="s">
        <v>68</v>
      </c>
      <c r="D737" s="20" t="s">
        <v>68</v>
      </c>
      <c r="E737" s="183" t="s">
        <v>414</v>
      </c>
      <c r="F737" s="164" t="s">
        <v>102</v>
      </c>
      <c r="G737" s="21">
        <f>G738</f>
        <v>141.8</v>
      </c>
    </row>
    <row r="738" spans="1:7" ht="12.75">
      <c r="A738" s="16" t="s">
        <v>107</v>
      </c>
      <c r="B738" s="19" t="s">
        <v>313</v>
      </c>
      <c r="C738" s="20" t="s">
        <v>68</v>
      </c>
      <c r="D738" s="20" t="s">
        <v>68</v>
      </c>
      <c r="E738" s="183" t="s">
        <v>414</v>
      </c>
      <c r="F738" s="164" t="s">
        <v>108</v>
      </c>
      <c r="G738" s="21">
        <f>G739</f>
        <v>141.8</v>
      </c>
    </row>
    <row r="739" spans="1:7" ht="12.75">
      <c r="A739" s="16" t="s">
        <v>111</v>
      </c>
      <c r="B739" s="19" t="s">
        <v>313</v>
      </c>
      <c r="C739" s="20" t="s">
        <v>68</v>
      </c>
      <c r="D739" s="20" t="s">
        <v>68</v>
      </c>
      <c r="E739" s="183" t="s">
        <v>414</v>
      </c>
      <c r="F739" s="164" t="s">
        <v>112</v>
      </c>
      <c r="G739" s="21">
        <f>'МП пр.5'!G699</f>
        <v>141.8</v>
      </c>
    </row>
    <row r="740" spans="1:7" ht="25.5">
      <c r="A740" s="28" t="str">
        <f>'МП пр.5'!A707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40" s="19" t="s">
        <v>313</v>
      </c>
      <c r="C740" s="20" t="s">
        <v>68</v>
      </c>
      <c r="D740" s="20" t="s">
        <v>68</v>
      </c>
      <c r="E740" s="183" t="str">
        <f>'МП пр.5'!B707</f>
        <v>7У 0 00 00000 </v>
      </c>
      <c r="F740" s="164"/>
      <c r="G740" s="21">
        <f>G741</f>
        <v>952</v>
      </c>
    </row>
    <row r="741" spans="1:7" ht="38.25">
      <c r="A741" s="28" t="str">
        <f>'МП пр.5'!A708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41" s="19" t="s">
        <v>313</v>
      </c>
      <c r="C741" s="20" t="s">
        <v>68</v>
      </c>
      <c r="D741" s="20" t="s">
        <v>68</v>
      </c>
      <c r="E741" s="183" t="str">
        <f>'МП пр.5'!B708</f>
        <v>7У 0 01 00000 </v>
      </c>
      <c r="F741" s="164"/>
      <c r="G741" s="21">
        <f>G742</f>
        <v>952</v>
      </c>
    </row>
    <row r="742" spans="1:7" ht="12.75">
      <c r="A742" s="28" t="str">
        <f>'МП пр.5'!A709</f>
        <v>Расходы на выплаты по оплате труда несовершеннолетних граждан</v>
      </c>
      <c r="B742" s="19" t="s">
        <v>313</v>
      </c>
      <c r="C742" s="20" t="s">
        <v>68</v>
      </c>
      <c r="D742" s="20" t="s">
        <v>68</v>
      </c>
      <c r="E742" s="183" t="str">
        <f>'МП пр.5'!B709</f>
        <v>7У 0 01 92300</v>
      </c>
      <c r="F742" s="164"/>
      <c r="G742" s="21">
        <f>G743</f>
        <v>952</v>
      </c>
    </row>
    <row r="743" spans="1:7" ht="25.5">
      <c r="A743" s="16" t="s">
        <v>101</v>
      </c>
      <c r="B743" s="19" t="s">
        <v>313</v>
      </c>
      <c r="C743" s="20" t="s">
        <v>68</v>
      </c>
      <c r="D743" s="20" t="s">
        <v>68</v>
      </c>
      <c r="E743" s="183" t="s">
        <v>279</v>
      </c>
      <c r="F743" s="164" t="s">
        <v>102</v>
      </c>
      <c r="G743" s="21">
        <f>G744</f>
        <v>952</v>
      </c>
    </row>
    <row r="744" spans="1:7" ht="12.75">
      <c r="A744" s="16" t="s">
        <v>107</v>
      </c>
      <c r="B744" s="19" t="s">
        <v>313</v>
      </c>
      <c r="C744" s="20" t="s">
        <v>68</v>
      </c>
      <c r="D744" s="20" t="s">
        <v>68</v>
      </c>
      <c r="E744" s="183" t="s">
        <v>279</v>
      </c>
      <c r="F744" s="164" t="s">
        <v>108</v>
      </c>
      <c r="G744" s="21">
        <f>G745</f>
        <v>952</v>
      </c>
    </row>
    <row r="745" spans="1:7" ht="12.75">
      <c r="A745" s="16" t="s">
        <v>111</v>
      </c>
      <c r="B745" s="19" t="s">
        <v>313</v>
      </c>
      <c r="C745" s="20" t="s">
        <v>68</v>
      </c>
      <c r="D745" s="20" t="s">
        <v>68</v>
      </c>
      <c r="E745" s="183" t="s">
        <v>279</v>
      </c>
      <c r="F745" s="164" t="s">
        <v>112</v>
      </c>
      <c r="G745" s="21">
        <f>'МП пр.5'!G715</f>
        <v>952</v>
      </c>
    </row>
    <row r="746" spans="1:7" ht="12" customHeight="1">
      <c r="A746" s="15" t="s">
        <v>11</v>
      </c>
      <c r="B746" s="39" t="s">
        <v>313</v>
      </c>
      <c r="C746" s="33" t="s">
        <v>68</v>
      </c>
      <c r="D746" s="33" t="s">
        <v>74</v>
      </c>
      <c r="E746" s="168"/>
      <c r="F746" s="168"/>
      <c r="G746" s="34">
        <f>G748+G760+G784+G806</f>
        <v>39018</v>
      </c>
    </row>
    <row r="747" spans="1:7" ht="12.75">
      <c r="A747" s="16" t="s">
        <v>549</v>
      </c>
      <c r="B747" s="19" t="s">
        <v>313</v>
      </c>
      <c r="C747" s="20" t="s">
        <v>68</v>
      </c>
      <c r="D747" s="20" t="s">
        <v>74</v>
      </c>
      <c r="E747" s="183" t="s">
        <v>550</v>
      </c>
      <c r="F747" s="164"/>
      <c r="G747" s="21">
        <f>G748</f>
        <v>140</v>
      </c>
    </row>
    <row r="748" spans="1:7" ht="25.5">
      <c r="A748" s="28" t="str">
        <f>'МП пр.5'!A486</f>
        <v>Муниципальная  программа  "Развитие образования в Сусуманском городском округе  на 2018- 2020 годы"</v>
      </c>
      <c r="B748" s="19" t="s">
        <v>313</v>
      </c>
      <c r="C748" s="20" t="s">
        <v>68</v>
      </c>
      <c r="D748" s="20" t="s">
        <v>74</v>
      </c>
      <c r="E748" s="183" t="str">
        <f>'МП пр.5'!B486</f>
        <v>7Р 0 00 00000 </v>
      </c>
      <c r="F748" s="164"/>
      <c r="G748" s="21">
        <f>G749</f>
        <v>140</v>
      </c>
    </row>
    <row r="749" spans="1:7" ht="12.75">
      <c r="A749" s="28" t="str">
        <f>'МП пр.5'!A487</f>
        <v>Основное мероприятие "Модернизация системы образования"</v>
      </c>
      <c r="B749" s="19" t="s">
        <v>313</v>
      </c>
      <c r="C749" s="20" t="s">
        <v>68</v>
      </c>
      <c r="D749" s="20" t="s">
        <v>74</v>
      </c>
      <c r="E749" s="183" t="str">
        <f>'МП пр.5'!B487</f>
        <v>7Р 0 01 00000 </v>
      </c>
      <c r="F749" s="164"/>
      <c r="G749" s="21">
        <f>G754+G750</f>
        <v>140</v>
      </c>
    </row>
    <row r="750" spans="1:7" ht="12.75">
      <c r="A750" s="28" t="str">
        <f>'МП пр.5'!A488</f>
        <v>Совершенствование содержания и технологий образования </v>
      </c>
      <c r="B750" s="19" t="s">
        <v>313</v>
      </c>
      <c r="C750" s="20" t="s">
        <v>68</v>
      </c>
      <c r="D750" s="20" t="s">
        <v>74</v>
      </c>
      <c r="E750" s="183" t="str">
        <f>'МП пр.5'!B488</f>
        <v>7Р 0 01 91900 </v>
      </c>
      <c r="F750" s="164"/>
      <c r="G750" s="21">
        <f>G751</f>
        <v>30</v>
      </c>
    </row>
    <row r="751" spans="1:7" ht="18" customHeight="1">
      <c r="A751" s="16" t="s">
        <v>401</v>
      </c>
      <c r="B751" s="19" t="s">
        <v>313</v>
      </c>
      <c r="C751" s="20" t="s">
        <v>68</v>
      </c>
      <c r="D751" s="20" t="s">
        <v>74</v>
      </c>
      <c r="E751" s="183" t="s">
        <v>285</v>
      </c>
      <c r="F751" s="164" t="s">
        <v>100</v>
      </c>
      <c r="G751" s="21">
        <f>G752</f>
        <v>30</v>
      </c>
    </row>
    <row r="752" spans="1:7" ht="25.5">
      <c r="A752" s="16" t="s">
        <v>732</v>
      </c>
      <c r="B752" s="19" t="s">
        <v>313</v>
      </c>
      <c r="C752" s="20" t="s">
        <v>68</v>
      </c>
      <c r="D752" s="20" t="s">
        <v>74</v>
      </c>
      <c r="E752" s="183" t="s">
        <v>285</v>
      </c>
      <c r="F752" s="164" t="s">
        <v>96</v>
      </c>
      <c r="G752" s="21">
        <f>G753</f>
        <v>30</v>
      </c>
    </row>
    <row r="753" spans="1:7" ht="15" customHeight="1">
      <c r="A753" s="16" t="s">
        <v>674</v>
      </c>
      <c r="B753" s="19" t="s">
        <v>313</v>
      </c>
      <c r="C753" s="20" t="s">
        <v>68</v>
      </c>
      <c r="D753" s="20" t="s">
        <v>74</v>
      </c>
      <c r="E753" s="183" t="s">
        <v>285</v>
      </c>
      <c r="F753" s="164" t="s">
        <v>97</v>
      </c>
      <c r="G753" s="21">
        <f>'МП пр.5'!G494</f>
        <v>30</v>
      </c>
    </row>
    <row r="754" spans="1:7" ht="25.5">
      <c r="A754" s="28" t="str">
        <f>'МП пр.5'!A495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54" s="19" t="s">
        <v>313</v>
      </c>
      <c r="C754" s="20" t="s">
        <v>68</v>
      </c>
      <c r="D754" s="20" t="s">
        <v>74</v>
      </c>
      <c r="E754" s="183" t="str">
        <f>'МП пр.5'!B495</f>
        <v>7Р 0 01 92100 </v>
      </c>
      <c r="F754" s="164"/>
      <c r="G754" s="21">
        <f>G755+G758</f>
        <v>110</v>
      </c>
    </row>
    <row r="755" spans="1:7" ht="25.5">
      <c r="A755" s="16" t="s">
        <v>401</v>
      </c>
      <c r="B755" s="19" t="s">
        <v>313</v>
      </c>
      <c r="C755" s="20" t="s">
        <v>68</v>
      </c>
      <c r="D755" s="20" t="s">
        <v>74</v>
      </c>
      <c r="E755" s="183" t="s">
        <v>286</v>
      </c>
      <c r="F755" s="164" t="s">
        <v>100</v>
      </c>
      <c r="G755" s="21">
        <f>G756</f>
        <v>70</v>
      </c>
    </row>
    <row r="756" spans="1:7" ht="25.5">
      <c r="A756" s="16" t="s">
        <v>732</v>
      </c>
      <c r="B756" s="19" t="s">
        <v>313</v>
      </c>
      <c r="C756" s="20" t="s">
        <v>68</v>
      </c>
      <c r="D756" s="20" t="s">
        <v>74</v>
      </c>
      <c r="E756" s="183" t="s">
        <v>286</v>
      </c>
      <c r="F756" s="164" t="s">
        <v>96</v>
      </c>
      <c r="G756" s="21">
        <f>G757</f>
        <v>70</v>
      </c>
    </row>
    <row r="757" spans="1:7" ht="12.75">
      <c r="A757" s="16" t="s">
        <v>674</v>
      </c>
      <c r="B757" s="19" t="s">
        <v>313</v>
      </c>
      <c r="C757" s="20" t="s">
        <v>68</v>
      </c>
      <c r="D757" s="20" t="s">
        <v>74</v>
      </c>
      <c r="E757" s="183" t="s">
        <v>286</v>
      </c>
      <c r="F757" s="164" t="s">
        <v>97</v>
      </c>
      <c r="G757" s="21">
        <f>'МП пр.5'!G501</f>
        <v>70</v>
      </c>
    </row>
    <row r="758" spans="1:7" ht="16.5" customHeight="1">
      <c r="A758" s="16" t="s">
        <v>113</v>
      </c>
      <c r="B758" s="19" t="s">
        <v>313</v>
      </c>
      <c r="C758" s="20" t="s">
        <v>68</v>
      </c>
      <c r="D758" s="20" t="s">
        <v>74</v>
      </c>
      <c r="E758" s="183" t="s">
        <v>286</v>
      </c>
      <c r="F758" s="164" t="s">
        <v>114</v>
      </c>
      <c r="G758" s="21">
        <f>G759</f>
        <v>40</v>
      </c>
    </row>
    <row r="759" spans="1:7" ht="12.75">
      <c r="A759" s="16" t="s">
        <v>145</v>
      </c>
      <c r="B759" s="19" t="s">
        <v>313</v>
      </c>
      <c r="C759" s="20" t="s">
        <v>68</v>
      </c>
      <c r="D759" s="20" t="s">
        <v>74</v>
      </c>
      <c r="E759" s="183" t="s">
        <v>286</v>
      </c>
      <c r="F759" s="164" t="s">
        <v>144</v>
      </c>
      <c r="G759" s="21">
        <f>'МП пр.5'!G504</f>
        <v>40</v>
      </c>
    </row>
    <row r="760" spans="1:7" ht="25.5">
      <c r="A760" s="16" t="s">
        <v>316</v>
      </c>
      <c r="B760" s="19" t="s">
        <v>313</v>
      </c>
      <c r="C760" s="20" t="s">
        <v>68</v>
      </c>
      <c r="D760" s="20" t="s">
        <v>74</v>
      </c>
      <c r="E760" s="164" t="s">
        <v>202</v>
      </c>
      <c r="F760" s="164"/>
      <c r="G760" s="21">
        <f>G761</f>
        <v>8570.2</v>
      </c>
    </row>
    <row r="761" spans="1:7" ht="12.75">
      <c r="A761" s="16" t="s">
        <v>49</v>
      </c>
      <c r="B761" s="19" t="s">
        <v>313</v>
      </c>
      <c r="C761" s="20" t="s">
        <v>68</v>
      </c>
      <c r="D761" s="20" t="s">
        <v>74</v>
      </c>
      <c r="E761" s="164" t="s">
        <v>208</v>
      </c>
      <c r="F761" s="164"/>
      <c r="G761" s="21">
        <f>G762+G768+G776+G780</f>
        <v>8570.2</v>
      </c>
    </row>
    <row r="762" spans="1:7" ht="12.75">
      <c r="A762" s="16" t="s">
        <v>204</v>
      </c>
      <c r="B762" s="19" t="s">
        <v>313</v>
      </c>
      <c r="C762" s="20" t="s">
        <v>68</v>
      </c>
      <c r="D762" s="20" t="s">
        <v>74</v>
      </c>
      <c r="E762" s="164" t="s">
        <v>209</v>
      </c>
      <c r="F762" s="164"/>
      <c r="G762" s="21">
        <f>G763</f>
        <v>8022.2</v>
      </c>
    </row>
    <row r="763" spans="1:7" ht="38.25">
      <c r="A763" s="16" t="s">
        <v>98</v>
      </c>
      <c r="B763" s="19" t="s">
        <v>313</v>
      </c>
      <c r="C763" s="20" t="s">
        <v>68</v>
      </c>
      <c r="D763" s="20" t="s">
        <v>74</v>
      </c>
      <c r="E763" s="164" t="s">
        <v>209</v>
      </c>
      <c r="F763" s="164" t="s">
        <v>99</v>
      </c>
      <c r="G763" s="21">
        <f>G764</f>
        <v>8022.2</v>
      </c>
    </row>
    <row r="764" spans="1:7" ht="12.75">
      <c r="A764" s="16" t="s">
        <v>90</v>
      </c>
      <c r="B764" s="19" t="s">
        <v>313</v>
      </c>
      <c r="C764" s="20" t="s">
        <v>68</v>
      </c>
      <c r="D764" s="20" t="s">
        <v>74</v>
      </c>
      <c r="E764" s="164" t="s">
        <v>209</v>
      </c>
      <c r="F764" s="164" t="s">
        <v>91</v>
      </c>
      <c r="G764" s="21">
        <f>G765+G766+G767</f>
        <v>8022.2</v>
      </c>
    </row>
    <row r="765" spans="1:7" ht="12.75">
      <c r="A765" s="16" t="s">
        <v>154</v>
      </c>
      <c r="B765" s="19" t="s">
        <v>313</v>
      </c>
      <c r="C765" s="20" t="s">
        <v>68</v>
      </c>
      <c r="D765" s="20" t="s">
        <v>74</v>
      </c>
      <c r="E765" s="164" t="s">
        <v>209</v>
      </c>
      <c r="F765" s="164" t="s">
        <v>92</v>
      </c>
      <c r="G765" s="21">
        <v>6227.2</v>
      </c>
    </row>
    <row r="766" spans="1:7" ht="25.5">
      <c r="A766" s="16" t="s">
        <v>93</v>
      </c>
      <c r="B766" s="19" t="s">
        <v>313</v>
      </c>
      <c r="C766" s="20" t="s">
        <v>68</v>
      </c>
      <c r="D766" s="20" t="s">
        <v>74</v>
      </c>
      <c r="E766" s="164" t="s">
        <v>209</v>
      </c>
      <c r="F766" s="164" t="s">
        <v>94</v>
      </c>
      <c r="G766" s="21">
        <v>132</v>
      </c>
    </row>
    <row r="767" spans="1:7" ht="25.5">
      <c r="A767" s="16" t="s">
        <v>156</v>
      </c>
      <c r="B767" s="19" t="s">
        <v>313</v>
      </c>
      <c r="C767" s="20" t="s">
        <v>68</v>
      </c>
      <c r="D767" s="20" t="s">
        <v>74</v>
      </c>
      <c r="E767" s="164" t="s">
        <v>209</v>
      </c>
      <c r="F767" s="164" t="s">
        <v>155</v>
      </c>
      <c r="G767" s="21">
        <v>1663</v>
      </c>
    </row>
    <row r="768" spans="1:7" ht="12.75">
      <c r="A768" s="16" t="s">
        <v>205</v>
      </c>
      <c r="B768" s="19" t="s">
        <v>313</v>
      </c>
      <c r="C768" s="20" t="s">
        <v>68</v>
      </c>
      <c r="D768" s="20" t="s">
        <v>74</v>
      </c>
      <c r="E768" s="164" t="s">
        <v>210</v>
      </c>
      <c r="F768" s="164"/>
      <c r="G768" s="21">
        <f>G769+G772</f>
        <v>328</v>
      </c>
    </row>
    <row r="769" spans="1:7" ht="25.5">
      <c r="A769" s="16" t="s">
        <v>401</v>
      </c>
      <c r="B769" s="19" t="s">
        <v>313</v>
      </c>
      <c r="C769" s="20" t="s">
        <v>68</v>
      </c>
      <c r="D769" s="20" t="s">
        <v>74</v>
      </c>
      <c r="E769" s="164" t="s">
        <v>210</v>
      </c>
      <c r="F769" s="164" t="s">
        <v>100</v>
      </c>
      <c r="G769" s="21">
        <f>G770</f>
        <v>325</v>
      </c>
    </row>
    <row r="770" spans="1:7" ht="25.5">
      <c r="A770" s="16" t="s">
        <v>732</v>
      </c>
      <c r="B770" s="19" t="s">
        <v>313</v>
      </c>
      <c r="C770" s="20" t="s">
        <v>68</v>
      </c>
      <c r="D770" s="20" t="s">
        <v>74</v>
      </c>
      <c r="E770" s="164" t="s">
        <v>210</v>
      </c>
      <c r="F770" s="164" t="s">
        <v>96</v>
      </c>
      <c r="G770" s="21">
        <f>G771</f>
        <v>325</v>
      </c>
    </row>
    <row r="771" spans="1:7" ht="12.75">
      <c r="A771" s="16" t="s">
        <v>674</v>
      </c>
      <c r="B771" s="19" t="s">
        <v>313</v>
      </c>
      <c r="C771" s="20" t="s">
        <v>68</v>
      </c>
      <c r="D771" s="20" t="s">
        <v>74</v>
      </c>
      <c r="E771" s="164" t="s">
        <v>210</v>
      </c>
      <c r="F771" s="164" t="s">
        <v>97</v>
      </c>
      <c r="G771" s="21">
        <v>325</v>
      </c>
    </row>
    <row r="772" spans="1:7" ht="14.25" customHeight="1">
      <c r="A772" s="16" t="s">
        <v>124</v>
      </c>
      <c r="B772" s="19" t="s">
        <v>313</v>
      </c>
      <c r="C772" s="20" t="s">
        <v>68</v>
      </c>
      <c r="D772" s="20" t="s">
        <v>74</v>
      </c>
      <c r="E772" s="164" t="s">
        <v>210</v>
      </c>
      <c r="F772" s="164" t="s">
        <v>125</v>
      </c>
      <c r="G772" s="21">
        <f>G773</f>
        <v>3</v>
      </c>
    </row>
    <row r="773" spans="1:7" ht="16.5" customHeight="1">
      <c r="A773" s="16" t="s">
        <v>127</v>
      </c>
      <c r="B773" s="19" t="s">
        <v>313</v>
      </c>
      <c r="C773" s="20" t="s">
        <v>68</v>
      </c>
      <c r="D773" s="20" t="s">
        <v>74</v>
      </c>
      <c r="E773" s="164" t="s">
        <v>210</v>
      </c>
      <c r="F773" s="164" t="s">
        <v>128</v>
      </c>
      <c r="G773" s="21">
        <f>G774+G775</f>
        <v>3</v>
      </c>
    </row>
    <row r="774" spans="1:7" ht="12.75">
      <c r="A774" s="16" t="s">
        <v>129</v>
      </c>
      <c r="B774" s="19" t="s">
        <v>313</v>
      </c>
      <c r="C774" s="20" t="s">
        <v>68</v>
      </c>
      <c r="D774" s="20" t="s">
        <v>74</v>
      </c>
      <c r="E774" s="164" t="s">
        <v>210</v>
      </c>
      <c r="F774" s="164" t="s">
        <v>130</v>
      </c>
      <c r="G774" s="21">
        <v>1</v>
      </c>
    </row>
    <row r="775" spans="1:7" ht="12.75">
      <c r="A775" s="16" t="s">
        <v>157</v>
      </c>
      <c r="B775" s="19" t="s">
        <v>313</v>
      </c>
      <c r="C775" s="20" t="s">
        <v>68</v>
      </c>
      <c r="D775" s="20" t="s">
        <v>74</v>
      </c>
      <c r="E775" s="164" t="s">
        <v>210</v>
      </c>
      <c r="F775" s="164" t="s">
        <v>131</v>
      </c>
      <c r="G775" s="21">
        <v>2</v>
      </c>
    </row>
    <row r="776" spans="1:7" ht="41.25" customHeight="1">
      <c r="A776" s="16" t="s">
        <v>235</v>
      </c>
      <c r="B776" s="19" t="s">
        <v>313</v>
      </c>
      <c r="C776" s="20" t="s">
        <v>68</v>
      </c>
      <c r="D776" s="20" t="s">
        <v>74</v>
      </c>
      <c r="E776" s="164" t="s">
        <v>532</v>
      </c>
      <c r="F776" s="164"/>
      <c r="G776" s="21">
        <f>G777</f>
        <v>200</v>
      </c>
    </row>
    <row r="777" spans="1:7" ht="38.25">
      <c r="A777" s="16" t="s">
        <v>98</v>
      </c>
      <c r="B777" s="19" t="s">
        <v>313</v>
      </c>
      <c r="C777" s="20" t="s">
        <v>68</v>
      </c>
      <c r="D777" s="20" t="s">
        <v>74</v>
      </c>
      <c r="E777" s="164" t="s">
        <v>532</v>
      </c>
      <c r="F777" s="164" t="s">
        <v>99</v>
      </c>
      <c r="G777" s="151">
        <f>G778</f>
        <v>200</v>
      </c>
    </row>
    <row r="778" spans="1:7" ht="12.75">
      <c r="A778" s="16" t="s">
        <v>90</v>
      </c>
      <c r="B778" s="19" t="s">
        <v>313</v>
      </c>
      <c r="C778" s="20" t="s">
        <v>68</v>
      </c>
      <c r="D778" s="20" t="s">
        <v>74</v>
      </c>
      <c r="E778" s="164" t="s">
        <v>532</v>
      </c>
      <c r="F778" s="164" t="s">
        <v>91</v>
      </c>
      <c r="G778" s="21">
        <f>G779</f>
        <v>200</v>
      </c>
    </row>
    <row r="779" spans="1:7" ht="25.5">
      <c r="A779" s="16" t="s">
        <v>93</v>
      </c>
      <c r="B779" s="19" t="s">
        <v>313</v>
      </c>
      <c r="C779" s="20" t="s">
        <v>68</v>
      </c>
      <c r="D779" s="20" t="s">
        <v>74</v>
      </c>
      <c r="E779" s="164" t="s">
        <v>532</v>
      </c>
      <c r="F779" s="164" t="s">
        <v>94</v>
      </c>
      <c r="G779" s="21">
        <v>200</v>
      </c>
    </row>
    <row r="780" spans="1:7" ht="12.75">
      <c r="A780" s="16" t="s">
        <v>203</v>
      </c>
      <c r="B780" s="19" t="s">
        <v>313</v>
      </c>
      <c r="C780" s="20" t="s">
        <v>68</v>
      </c>
      <c r="D780" s="20" t="s">
        <v>74</v>
      </c>
      <c r="E780" s="164" t="s">
        <v>533</v>
      </c>
      <c r="F780" s="164"/>
      <c r="G780" s="21">
        <f>G781</f>
        <v>20</v>
      </c>
    </row>
    <row r="781" spans="1:7" ht="38.25">
      <c r="A781" s="16" t="s">
        <v>98</v>
      </c>
      <c r="B781" s="19" t="s">
        <v>313</v>
      </c>
      <c r="C781" s="20" t="s">
        <v>68</v>
      </c>
      <c r="D781" s="20" t="s">
        <v>74</v>
      </c>
      <c r="E781" s="164" t="s">
        <v>533</v>
      </c>
      <c r="F781" s="164" t="s">
        <v>99</v>
      </c>
      <c r="G781" s="21">
        <f>G782</f>
        <v>20</v>
      </c>
    </row>
    <row r="782" spans="1:7" ht="12.75">
      <c r="A782" s="16" t="s">
        <v>90</v>
      </c>
      <c r="B782" s="19" t="s">
        <v>313</v>
      </c>
      <c r="C782" s="20" t="s">
        <v>68</v>
      </c>
      <c r="D782" s="20" t="s">
        <v>74</v>
      </c>
      <c r="E782" s="164" t="s">
        <v>533</v>
      </c>
      <c r="F782" s="164" t="s">
        <v>91</v>
      </c>
      <c r="G782" s="151">
        <f>G783</f>
        <v>20</v>
      </c>
    </row>
    <row r="783" spans="1:7" ht="25.5">
      <c r="A783" s="16" t="s">
        <v>93</v>
      </c>
      <c r="B783" s="19" t="s">
        <v>313</v>
      </c>
      <c r="C783" s="20" t="s">
        <v>68</v>
      </c>
      <c r="D783" s="20" t="s">
        <v>74</v>
      </c>
      <c r="E783" s="164" t="s">
        <v>533</v>
      </c>
      <c r="F783" s="164" t="s">
        <v>94</v>
      </c>
      <c r="G783" s="151">
        <v>20</v>
      </c>
    </row>
    <row r="784" spans="1:7" ht="12.75">
      <c r="A784" s="16" t="s">
        <v>590</v>
      </c>
      <c r="B784" s="19" t="s">
        <v>313</v>
      </c>
      <c r="C784" s="20" t="s">
        <v>68</v>
      </c>
      <c r="D784" s="20" t="s">
        <v>74</v>
      </c>
      <c r="E784" s="164" t="s">
        <v>591</v>
      </c>
      <c r="F784" s="164"/>
      <c r="G784" s="21">
        <f>G785+G798+G802</f>
        <v>15891.800000000001</v>
      </c>
    </row>
    <row r="785" spans="1:7" ht="12.75">
      <c r="A785" s="16" t="s">
        <v>302</v>
      </c>
      <c r="B785" s="19" t="s">
        <v>313</v>
      </c>
      <c r="C785" s="20" t="s">
        <v>68</v>
      </c>
      <c r="D785" s="20" t="s">
        <v>74</v>
      </c>
      <c r="E785" s="164" t="s">
        <v>592</v>
      </c>
      <c r="F785" s="164"/>
      <c r="G785" s="21">
        <f>G786+G791+G794</f>
        <v>15110.7</v>
      </c>
    </row>
    <row r="786" spans="1:7" ht="38.25">
      <c r="A786" s="16" t="s">
        <v>98</v>
      </c>
      <c r="B786" s="19" t="s">
        <v>313</v>
      </c>
      <c r="C786" s="20" t="s">
        <v>68</v>
      </c>
      <c r="D786" s="20" t="s">
        <v>74</v>
      </c>
      <c r="E786" s="164" t="s">
        <v>592</v>
      </c>
      <c r="F786" s="164" t="s">
        <v>99</v>
      </c>
      <c r="G786" s="21">
        <f>G787</f>
        <v>14474.7</v>
      </c>
    </row>
    <row r="787" spans="1:7" ht="12.75">
      <c r="A787" s="16" t="s">
        <v>240</v>
      </c>
      <c r="B787" s="19" t="s">
        <v>313</v>
      </c>
      <c r="C787" s="20" t="s">
        <v>68</v>
      </c>
      <c r="D787" s="20" t="s">
        <v>74</v>
      </c>
      <c r="E787" s="164" t="s">
        <v>592</v>
      </c>
      <c r="F787" s="164" t="s">
        <v>242</v>
      </c>
      <c r="G787" s="21">
        <f>G788+G789+G790</f>
        <v>14474.7</v>
      </c>
    </row>
    <row r="788" spans="1:7" ht="12.75">
      <c r="A788" s="16" t="s">
        <v>365</v>
      </c>
      <c r="B788" s="19" t="s">
        <v>313</v>
      </c>
      <c r="C788" s="20" t="s">
        <v>68</v>
      </c>
      <c r="D788" s="20" t="s">
        <v>74</v>
      </c>
      <c r="E788" s="164" t="s">
        <v>592</v>
      </c>
      <c r="F788" s="164" t="s">
        <v>243</v>
      </c>
      <c r="G788" s="21">
        <v>11218.1</v>
      </c>
    </row>
    <row r="789" spans="1:7" ht="12.75">
      <c r="A789" s="16" t="s">
        <v>325</v>
      </c>
      <c r="B789" s="19" t="s">
        <v>313</v>
      </c>
      <c r="C789" s="20" t="s">
        <v>68</v>
      </c>
      <c r="D789" s="20" t="s">
        <v>74</v>
      </c>
      <c r="E789" s="164" t="s">
        <v>592</v>
      </c>
      <c r="F789" s="164" t="s">
        <v>241</v>
      </c>
      <c r="G789" s="21">
        <v>8.6</v>
      </c>
    </row>
    <row r="790" spans="1:7" ht="25.5">
      <c r="A790" s="16" t="s">
        <v>328</v>
      </c>
      <c r="B790" s="19" t="s">
        <v>313</v>
      </c>
      <c r="C790" s="20" t="s">
        <v>68</v>
      </c>
      <c r="D790" s="20" t="s">
        <v>74</v>
      </c>
      <c r="E790" s="164" t="s">
        <v>592</v>
      </c>
      <c r="F790" s="164" t="s">
        <v>244</v>
      </c>
      <c r="G790" s="21">
        <v>3248</v>
      </c>
    </row>
    <row r="791" spans="1:7" ht="25.5">
      <c r="A791" s="16" t="s">
        <v>401</v>
      </c>
      <c r="B791" s="19" t="s">
        <v>313</v>
      </c>
      <c r="C791" s="20" t="s">
        <v>68</v>
      </c>
      <c r="D791" s="20" t="s">
        <v>74</v>
      </c>
      <c r="E791" s="164" t="s">
        <v>592</v>
      </c>
      <c r="F791" s="164" t="s">
        <v>100</v>
      </c>
      <c r="G791" s="21">
        <f>G792</f>
        <v>631</v>
      </c>
    </row>
    <row r="792" spans="1:7" ht="25.5">
      <c r="A792" s="16" t="s">
        <v>732</v>
      </c>
      <c r="B792" s="19" t="s">
        <v>313</v>
      </c>
      <c r="C792" s="20" t="s">
        <v>68</v>
      </c>
      <c r="D792" s="20" t="s">
        <v>74</v>
      </c>
      <c r="E792" s="164" t="s">
        <v>592</v>
      </c>
      <c r="F792" s="164" t="s">
        <v>96</v>
      </c>
      <c r="G792" s="21">
        <f>G793</f>
        <v>631</v>
      </c>
    </row>
    <row r="793" spans="1:7" ht="12.75">
      <c r="A793" s="16" t="s">
        <v>674</v>
      </c>
      <c r="B793" s="19" t="s">
        <v>313</v>
      </c>
      <c r="C793" s="20" t="s">
        <v>68</v>
      </c>
      <c r="D793" s="20" t="s">
        <v>74</v>
      </c>
      <c r="E793" s="164" t="s">
        <v>592</v>
      </c>
      <c r="F793" s="164" t="s">
        <v>97</v>
      </c>
      <c r="G793" s="21">
        <v>631</v>
      </c>
    </row>
    <row r="794" spans="1:7" ht="12.75">
      <c r="A794" s="16" t="s">
        <v>124</v>
      </c>
      <c r="B794" s="19" t="s">
        <v>313</v>
      </c>
      <c r="C794" s="20" t="s">
        <v>68</v>
      </c>
      <c r="D794" s="20" t="s">
        <v>74</v>
      </c>
      <c r="E794" s="164" t="s">
        <v>592</v>
      </c>
      <c r="F794" s="164" t="s">
        <v>125</v>
      </c>
      <c r="G794" s="21">
        <f>G795</f>
        <v>5</v>
      </c>
    </row>
    <row r="795" spans="1:7" ht="12.75">
      <c r="A795" s="16" t="s">
        <v>127</v>
      </c>
      <c r="B795" s="19" t="s">
        <v>313</v>
      </c>
      <c r="C795" s="20" t="s">
        <v>68</v>
      </c>
      <c r="D795" s="20" t="s">
        <v>74</v>
      </c>
      <c r="E795" s="164" t="s">
        <v>592</v>
      </c>
      <c r="F795" s="164" t="s">
        <v>128</v>
      </c>
      <c r="G795" s="21">
        <f>G796+G797</f>
        <v>5</v>
      </c>
    </row>
    <row r="796" spans="1:7" ht="12.75">
      <c r="A796" s="16" t="s">
        <v>129</v>
      </c>
      <c r="B796" s="19" t="s">
        <v>313</v>
      </c>
      <c r="C796" s="20" t="s">
        <v>68</v>
      </c>
      <c r="D796" s="20" t="s">
        <v>74</v>
      </c>
      <c r="E796" s="164" t="s">
        <v>592</v>
      </c>
      <c r="F796" s="164" t="s">
        <v>130</v>
      </c>
      <c r="G796" s="21">
        <v>4</v>
      </c>
    </row>
    <row r="797" spans="1:7" ht="12.75">
      <c r="A797" s="16" t="s">
        <v>157</v>
      </c>
      <c r="B797" s="19" t="s">
        <v>313</v>
      </c>
      <c r="C797" s="20" t="s">
        <v>68</v>
      </c>
      <c r="D797" s="20" t="s">
        <v>74</v>
      </c>
      <c r="E797" s="164" t="s">
        <v>592</v>
      </c>
      <c r="F797" s="164" t="s">
        <v>131</v>
      </c>
      <c r="G797" s="21">
        <v>1</v>
      </c>
    </row>
    <row r="798" spans="1:7" ht="51">
      <c r="A798" s="16" t="s">
        <v>235</v>
      </c>
      <c r="B798" s="19" t="s">
        <v>313</v>
      </c>
      <c r="C798" s="20" t="s">
        <v>68</v>
      </c>
      <c r="D798" s="20" t="s">
        <v>74</v>
      </c>
      <c r="E798" s="164" t="s">
        <v>593</v>
      </c>
      <c r="F798" s="164"/>
      <c r="G798" s="21">
        <f>G799</f>
        <v>500</v>
      </c>
    </row>
    <row r="799" spans="1:7" ht="38.25">
      <c r="A799" s="16" t="s">
        <v>98</v>
      </c>
      <c r="B799" s="19" t="s">
        <v>313</v>
      </c>
      <c r="C799" s="20" t="s">
        <v>68</v>
      </c>
      <c r="D799" s="20" t="s">
        <v>74</v>
      </c>
      <c r="E799" s="164" t="s">
        <v>593</v>
      </c>
      <c r="F799" s="164" t="s">
        <v>99</v>
      </c>
      <c r="G799" s="151">
        <f>G800</f>
        <v>500</v>
      </c>
    </row>
    <row r="800" spans="1:7" ht="12.75">
      <c r="A800" s="16" t="s">
        <v>240</v>
      </c>
      <c r="B800" s="19" t="s">
        <v>313</v>
      </c>
      <c r="C800" s="20" t="s">
        <v>68</v>
      </c>
      <c r="D800" s="20" t="s">
        <v>74</v>
      </c>
      <c r="E800" s="164" t="s">
        <v>593</v>
      </c>
      <c r="F800" s="164" t="s">
        <v>242</v>
      </c>
      <c r="G800" s="21">
        <f>G801</f>
        <v>500</v>
      </c>
    </row>
    <row r="801" spans="1:7" ht="12.75">
      <c r="A801" s="16" t="s">
        <v>325</v>
      </c>
      <c r="B801" s="19" t="s">
        <v>313</v>
      </c>
      <c r="C801" s="20" t="s">
        <v>68</v>
      </c>
      <c r="D801" s="20" t="s">
        <v>74</v>
      </c>
      <c r="E801" s="164" t="s">
        <v>593</v>
      </c>
      <c r="F801" s="164" t="s">
        <v>241</v>
      </c>
      <c r="G801" s="151">
        <v>500</v>
      </c>
    </row>
    <row r="802" spans="1:7" ht="12.75">
      <c r="A802" s="16" t="s">
        <v>203</v>
      </c>
      <c r="B802" s="19" t="s">
        <v>313</v>
      </c>
      <c r="C802" s="20" t="s">
        <v>68</v>
      </c>
      <c r="D802" s="20" t="s">
        <v>74</v>
      </c>
      <c r="E802" s="164" t="s">
        <v>594</v>
      </c>
      <c r="F802" s="164"/>
      <c r="G802" s="21">
        <f>G803</f>
        <v>281.1</v>
      </c>
    </row>
    <row r="803" spans="1:7" ht="38.25">
      <c r="A803" s="16" t="s">
        <v>98</v>
      </c>
      <c r="B803" s="19" t="s">
        <v>313</v>
      </c>
      <c r="C803" s="20" t="s">
        <v>68</v>
      </c>
      <c r="D803" s="20" t="s">
        <v>74</v>
      </c>
      <c r="E803" s="164" t="s">
        <v>594</v>
      </c>
      <c r="F803" s="164" t="s">
        <v>99</v>
      </c>
      <c r="G803" s="21">
        <f>G804</f>
        <v>281.1</v>
      </c>
    </row>
    <row r="804" spans="1:7" ht="12.75">
      <c r="A804" s="16" t="s">
        <v>240</v>
      </c>
      <c r="B804" s="19" t="s">
        <v>313</v>
      </c>
      <c r="C804" s="20" t="s">
        <v>68</v>
      </c>
      <c r="D804" s="20" t="s">
        <v>74</v>
      </c>
      <c r="E804" s="164" t="s">
        <v>594</v>
      </c>
      <c r="F804" s="164" t="s">
        <v>242</v>
      </c>
      <c r="G804" s="21">
        <f>G805</f>
        <v>281.1</v>
      </c>
    </row>
    <row r="805" spans="1:7" ht="12.75">
      <c r="A805" s="16" t="s">
        <v>325</v>
      </c>
      <c r="B805" s="19" t="s">
        <v>313</v>
      </c>
      <c r="C805" s="20" t="s">
        <v>68</v>
      </c>
      <c r="D805" s="20" t="s">
        <v>74</v>
      </c>
      <c r="E805" s="164" t="s">
        <v>594</v>
      </c>
      <c r="F805" s="164" t="s">
        <v>241</v>
      </c>
      <c r="G805" s="21">
        <v>281.1</v>
      </c>
    </row>
    <row r="806" spans="1:7" ht="12.75">
      <c r="A806" s="16" t="s">
        <v>595</v>
      </c>
      <c r="B806" s="19" t="s">
        <v>313</v>
      </c>
      <c r="C806" s="20" t="s">
        <v>68</v>
      </c>
      <c r="D806" s="20" t="s">
        <v>74</v>
      </c>
      <c r="E806" s="164" t="s">
        <v>596</v>
      </c>
      <c r="F806" s="164"/>
      <c r="G806" s="21">
        <f>G807+G821</f>
        <v>14416</v>
      </c>
    </row>
    <row r="807" spans="1:7" ht="12.75">
      <c r="A807" s="16" t="s">
        <v>304</v>
      </c>
      <c r="B807" s="19" t="s">
        <v>313</v>
      </c>
      <c r="C807" s="20" t="s">
        <v>68</v>
      </c>
      <c r="D807" s="20" t="s">
        <v>74</v>
      </c>
      <c r="E807" s="164" t="s">
        <v>597</v>
      </c>
      <c r="F807" s="164"/>
      <c r="G807" s="21">
        <f>G808+G813+G816</f>
        <v>14166</v>
      </c>
    </row>
    <row r="808" spans="1:7" ht="38.25">
      <c r="A808" s="16" t="s">
        <v>98</v>
      </c>
      <c r="B808" s="19" t="s">
        <v>313</v>
      </c>
      <c r="C808" s="20" t="s">
        <v>68</v>
      </c>
      <c r="D808" s="20" t="s">
        <v>74</v>
      </c>
      <c r="E808" s="164" t="s">
        <v>597</v>
      </c>
      <c r="F808" s="164" t="s">
        <v>99</v>
      </c>
      <c r="G808" s="21">
        <f>G809</f>
        <v>10457.2</v>
      </c>
    </row>
    <row r="809" spans="1:7" ht="12.75">
      <c r="A809" s="16" t="s">
        <v>240</v>
      </c>
      <c r="B809" s="19" t="s">
        <v>313</v>
      </c>
      <c r="C809" s="20" t="s">
        <v>68</v>
      </c>
      <c r="D809" s="20" t="s">
        <v>74</v>
      </c>
      <c r="E809" s="164" t="s">
        <v>597</v>
      </c>
      <c r="F809" s="164" t="s">
        <v>242</v>
      </c>
      <c r="G809" s="21">
        <f>G810+G811+G812</f>
        <v>10457.2</v>
      </c>
    </row>
    <row r="810" spans="1:7" ht="12.75">
      <c r="A810" s="16" t="s">
        <v>365</v>
      </c>
      <c r="B810" s="19" t="s">
        <v>313</v>
      </c>
      <c r="C810" s="20" t="s">
        <v>68</v>
      </c>
      <c r="D810" s="20" t="s">
        <v>74</v>
      </c>
      <c r="E810" s="164" t="s">
        <v>597</v>
      </c>
      <c r="F810" s="164" t="s">
        <v>243</v>
      </c>
      <c r="G810" s="21">
        <v>7800</v>
      </c>
    </row>
    <row r="811" spans="1:7" ht="12.75">
      <c r="A811" s="16" t="s">
        <v>325</v>
      </c>
      <c r="B811" s="19" t="s">
        <v>313</v>
      </c>
      <c r="C811" s="20" t="s">
        <v>68</v>
      </c>
      <c r="D811" s="20" t="s">
        <v>74</v>
      </c>
      <c r="E811" s="164" t="s">
        <v>597</v>
      </c>
      <c r="F811" s="164" t="s">
        <v>241</v>
      </c>
      <c r="G811" s="21">
        <v>395.2</v>
      </c>
    </row>
    <row r="812" spans="1:7" ht="25.5">
      <c r="A812" s="16" t="s">
        <v>328</v>
      </c>
      <c r="B812" s="19" t="s">
        <v>313</v>
      </c>
      <c r="C812" s="20" t="s">
        <v>68</v>
      </c>
      <c r="D812" s="20" t="s">
        <v>74</v>
      </c>
      <c r="E812" s="164" t="s">
        <v>597</v>
      </c>
      <c r="F812" s="164" t="s">
        <v>244</v>
      </c>
      <c r="G812" s="21">
        <v>2262</v>
      </c>
    </row>
    <row r="813" spans="1:7" ht="25.5">
      <c r="A813" s="16" t="s">
        <v>401</v>
      </c>
      <c r="B813" s="19" t="s">
        <v>313</v>
      </c>
      <c r="C813" s="20" t="s">
        <v>68</v>
      </c>
      <c r="D813" s="20" t="s">
        <v>74</v>
      </c>
      <c r="E813" s="164" t="s">
        <v>597</v>
      </c>
      <c r="F813" s="164" t="s">
        <v>100</v>
      </c>
      <c r="G813" s="21">
        <f>G814</f>
        <v>3358</v>
      </c>
    </row>
    <row r="814" spans="1:7" ht="26.25" customHeight="1">
      <c r="A814" s="16" t="s">
        <v>732</v>
      </c>
      <c r="B814" s="19" t="s">
        <v>313</v>
      </c>
      <c r="C814" s="20" t="s">
        <v>68</v>
      </c>
      <c r="D814" s="20" t="s">
        <v>74</v>
      </c>
      <c r="E814" s="164" t="s">
        <v>597</v>
      </c>
      <c r="F814" s="164" t="s">
        <v>96</v>
      </c>
      <c r="G814" s="21">
        <f>G815</f>
        <v>3358</v>
      </c>
    </row>
    <row r="815" spans="1:7" ht="12.75">
      <c r="A815" s="16" t="s">
        <v>675</v>
      </c>
      <c r="B815" s="19" t="s">
        <v>313</v>
      </c>
      <c r="C815" s="20" t="s">
        <v>68</v>
      </c>
      <c r="D815" s="20" t="s">
        <v>74</v>
      </c>
      <c r="E815" s="164" t="s">
        <v>597</v>
      </c>
      <c r="F815" s="164" t="s">
        <v>97</v>
      </c>
      <c r="G815" s="21">
        <v>3358</v>
      </c>
    </row>
    <row r="816" spans="1:7" ht="12.75">
      <c r="A816" s="16" t="s">
        <v>124</v>
      </c>
      <c r="B816" s="19" t="s">
        <v>313</v>
      </c>
      <c r="C816" s="20" t="s">
        <v>68</v>
      </c>
      <c r="D816" s="20" t="s">
        <v>74</v>
      </c>
      <c r="E816" s="164" t="s">
        <v>597</v>
      </c>
      <c r="F816" s="164" t="s">
        <v>125</v>
      </c>
      <c r="G816" s="21">
        <f>G817</f>
        <v>350.79999999999995</v>
      </c>
    </row>
    <row r="817" spans="1:7" ht="12.75">
      <c r="A817" s="16" t="s">
        <v>127</v>
      </c>
      <c r="B817" s="19" t="s">
        <v>313</v>
      </c>
      <c r="C817" s="20" t="s">
        <v>68</v>
      </c>
      <c r="D817" s="20" t="s">
        <v>74</v>
      </c>
      <c r="E817" s="164" t="s">
        <v>597</v>
      </c>
      <c r="F817" s="164" t="s">
        <v>128</v>
      </c>
      <c r="G817" s="21">
        <f>G818+G819+G820</f>
        <v>350.79999999999995</v>
      </c>
    </row>
    <row r="818" spans="1:7" ht="12.75">
      <c r="A818" s="16" t="s">
        <v>129</v>
      </c>
      <c r="B818" s="19" t="s">
        <v>313</v>
      </c>
      <c r="C818" s="20" t="s">
        <v>68</v>
      </c>
      <c r="D818" s="20" t="s">
        <v>74</v>
      </c>
      <c r="E818" s="164" t="s">
        <v>597</v>
      </c>
      <c r="F818" s="164" t="s">
        <v>130</v>
      </c>
      <c r="G818" s="21">
        <v>253.5</v>
      </c>
    </row>
    <row r="819" spans="1:7" ht="12.75">
      <c r="A819" s="16" t="s">
        <v>157</v>
      </c>
      <c r="B819" s="19" t="s">
        <v>313</v>
      </c>
      <c r="C819" s="20" t="s">
        <v>68</v>
      </c>
      <c r="D819" s="20" t="s">
        <v>74</v>
      </c>
      <c r="E819" s="164" t="s">
        <v>597</v>
      </c>
      <c r="F819" s="164" t="s">
        <v>131</v>
      </c>
      <c r="G819" s="21">
        <v>23.2</v>
      </c>
    </row>
    <row r="820" spans="1:7" ht="12.75">
      <c r="A820" s="16" t="s">
        <v>158</v>
      </c>
      <c r="B820" s="19" t="s">
        <v>313</v>
      </c>
      <c r="C820" s="20" t="s">
        <v>68</v>
      </c>
      <c r="D820" s="20" t="s">
        <v>74</v>
      </c>
      <c r="E820" s="164" t="s">
        <v>597</v>
      </c>
      <c r="F820" s="164" t="s">
        <v>159</v>
      </c>
      <c r="G820" s="21">
        <v>74.1</v>
      </c>
    </row>
    <row r="821" spans="1:7" ht="51">
      <c r="A821" s="16" t="s">
        <v>235</v>
      </c>
      <c r="B821" s="19" t="s">
        <v>313</v>
      </c>
      <c r="C821" s="20" t="s">
        <v>68</v>
      </c>
      <c r="D821" s="20" t="s">
        <v>74</v>
      </c>
      <c r="E821" s="164" t="s">
        <v>598</v>
      </c>
      <c r="F821" s="164"/>
      <c r="G821" s="21">
        <f>G822</f>
        <v>250</v>
      </c>
    </row>
    <row r="822" spans="1:7" ht="38.25">
      <c r="A822" s="16" t="s">
        <v>98</v>
      </c>
      <c r="B822" s="19" t="s">
        <v>313</v>
      </c>
      <c r="C822" s="20" t="s">
        <v>68</v>
      </c>
      <c r="D822" s="20" t="s">
        <v>74</v>
      </c>
      <c r="E822" s="164" t="s">
        <v>598</v>
      </c>
      <c r="F822" s="164" t="s">
        <v>99</v>
      </c>
      <c r="G822" s="151">
        <f>G823</f>
        <v>250</v>
      </c>
    </row>
    <row r="823" spans="1:7" ht="12.75">
      <c r="A823" s="16" t="s">
        <v>240</v>
      </c>
      <c r="B823" s="19" t="s">
        <v>313</v>
      </c>
      <c r="C823" s="20" t="s">
        <v>68</v>
      </c>
      <c r="D823" s="20" t="s">
        <v>74</v>
      </c>
      <c r="E823" s="164" t="s">
        <v>598</v>
      </c>
      <c r="F823" s="164" t="s">
        <v>242</v>
      </c>
      <c r="G823" s="21">
        <f>G824</f>
        <v>250</v>
      </c>
    </row>
    <row r="824" spans="1:7" ht="12.75">
      <c r="A824" s="16" t="s">
        <v>325</v>
      </c>
      <c r="B824" s="19" t="s">
        <v>313</v>
      </c>
      <c r="C824" s="20" t="s">
        <v>68</v>
      </c>
      <c r="D824" s="20" t="s">
        <v>74</v>
      </c>
      <c r="E824" s="164" t="s">
        <v>598</v>
      </c>
      <c r="F824" s="164" t="s">
        <v>241</v>
      </c>
      <c r="G824" s="151">
        <v>250</v>
      </c>
    </row>
    <row r="825" spans="1:7" ht="25.5">
      <c r="A825" s="15" t="s">
        <v>153</v>
      </c>
      <c r="B825" s="39" t="s">
        <v>314</v>
      </c>
      <c r="C825" s="33"/>
      <c r="D825" s="33"/>
      <c r="E825" s="168"/>
      <c r="F825" s="168"/>
      <c r="G825" s="34">
        <f>G826+G914+G1086+G1099</f>
        <v>104597.4</v>
      </c>
    </row>
    <row r="826" spans="1:7" ht="12.75">
      <c r="A826" s="15" t="s">
        <v>8</v>
      </c>
      <c r="B826" s="39" t="s">
        <v>314</v>
      </c>
      <c r="C826" s="33" t="s">
        <v>68</v>
      </c>
      <c r="D826" s="33" t="s">
        <v>35</v>
      </c>
      <c r="E826" s="164"/>
      <c r="F826" s="164"/>
      <c r="G826" s="34">
        <f>G827+G870</f>
        <v>27975.7</v>
      </c>
    </row>
    <row r="827" spans="1:7" ht="12.75">
      <c r="A827" s="15" t="s">
        <v>357</v>
      </c>
      <c r="B827" s="39" t="s">
        <v>314</v>
      </c>
      <c r="C827" s="33" t="s">
        <v>68</v>
      </c>
      <c r="D827" s="33" t="s">
        <v>69</v>
      </c>
      <c r="E827" s="164"/>
      <c r="F827" s="164"/>
      <c r="G827" s="34">
        <f>G829+G843+G857</f>
        <v>26963.3</v>
      </c>
    </row>
    <row r="828" spans="1:7" ht="12.75">
      <c r="A828" s="16" t="s">
        <v>549</v>
      </c>
      <c r="B828" s="19" t="s">
        <v>314</v>
      </c>
      <c r="C828" s="20" t="s">
        <v>68</v>
      </c>
      <c r="D828" s="20" t="s">
        <v>69</v>
      </c>
      <c r="E828" s="183" t="s">
        <v>550</v>
      </c>
      <c r="F828" s="164"/>
      <c r="G828" s="21">
        <f>G829+G843</f>
        <v>2284.7</v>
      </c>
    </row>
    <row r="829" spans="1:7" ht="26.25" customHeight="1">
      <c r="A829" s="28" t="str">
        <f>'МП пр.5'!A324</f>
        <v>Муниципальная программа  "Пожарная безопасность в Сусуманском городском округе на 2018- 2020 годы"</v>
      </c>
      <c r="B829" s="19" t="s">
        <v>314</v>
      </c>
      <c r="C829" s="20" t="s">
        <v>68</v>
      </c>
      <c r="D829" s="20" t="s">
        <v>69</v>
      </c>
      <c r="E829" s="183" t="str">
        <f>'МП пр.5'!B324</f>
        <v>7П 0 00 00000 </v>
      </c>
      <c r="F829" s="164"/>
      <c r="G829" s="21">
        <f>G830</f>
        <v>360</v>
      </c>
    </row>
    <row r="830" spans="1:7" ht="25.5">
      <c r="A830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30" s="19" t="s">
        <v>314</v>
      </c>
      <c r="C830" s="20" t="s">
        <v>68</v>
      </c>
      <c r="D830" s="20" t="s">
        <v>69</v>
      </c>
      <c r="E830" s="183" t="str">
        <f>'МП пр.5'!B325</f>
        <v>7П 0 01 00000 </v>
      </c>
      <c r="F830" s="164"/>
      <c r="G830" s="21">
        <f>G831+G835+G839</f>
        <v>360</v>
      </c>
    </row>
    <row r="831" spans="1:7" ht="38.25">
      <c r="A831" s="28" t="str">
        <f>'МП пр.5'!A326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31" s="19" t="s">
        <v>314</v>
      </c>
      <c r="C831" s="20" t="s">
        <v>68</v>
      </c>
      <c r="D831" s="20" t="s">
        <v>69</v>
      </c>
      <c r="E831" s="183" t="str">
        <f>'МП пр.5'!B326</f>
        <v>7П 0 01 94100 </v>
      </c>
      <c r="F831" s="164"/>
      <c r="G831" s="21">
        <f>G832</f>
        <v>250</v>
      </c>
    </row>
    <row r="832" spans="1:7" ht="25.5">
      <c r="A832" s="16" t="s">
        <v>101</v>
      </c>
      <c r="B832" s="19" t="s">
        <v>314</v>
      </c>
      <c r="C832" s="20" t="s">
        <v>68</v>
      </c>
      <c r="D832" s="20" t="s">
        <v>69</v>
      </c>
      <c r="E832" s="183" t="s">
        <v>271</v>
      </c>
      <c r="F832" s="164" t="s">
        <v>102</v>
      </c>
      <c r="G832" s="21">
        <f>G833</f>
        <v>250</v>
      </c>
    </row>
    <row r="833" spans="1:7" ht="12.75">
      <c r="A833" s="16" t="s">
        <v>107</v>
      </c>
      <c r="B833" s="19" t="s">
        <v>314</v>
      </c>
      <c r="C833" s="20" t="s">
        <v>68</v>
      </c>
      <c r="D833" s="20" t="s">
        <v>69</v>
      </c>
      <c r="E833" s="183" t="s">
        <v>271</v>
      </c>
      <c r="F833" s="164" t="s">
        <v>108</v>
      </c>
      <c r="G833" s="21">
        <f>G834</f>
        <v>250</v>
      </c>
    </row>
    <row r="834" spans="1:7" ht="12.75">
      <c r="A834" s="16" t="s">
        <v>111</v>
      </c>
      <c r="B834" s="19" t="s">
        <v>314</v>
      </c>
      <c r="C834" s="20" t="s">
        <v>68</v>
      </c>
      <c r="D834" s="20" t="s">
        <v>69</v>
      </c>
      <c r="E834" s="183" t="s">
        <v>271</v>
      </c>
      <c r="F834" s="164" t="s">
        <v>112</v>
      </c>
      <c r="G834" s="21">
        <f>'МП пр.5'!G343</f>
        <v>250</v>
      </c>
    </row>
    <row r="835" spans="1:7" ht="12.75">
      <c r="A835" s="28" t="str">
        <f>'МП пр.5'!A356</f>
        <v>Обработка сгораемых конструкций огнезащитными составами</v>
      </c>
      <c r="B835" s="19" t="s">
        <v>314</v>
      </c>
      <c r="C835" s="20" t="s">
        <v>68</v>
      </c>
      <c r="D835" s="20" t="s">
        <v>69</v>
      </c>
      <c r="E835" s="183" t="str">
        <f>'МП пр.5'!B356</f>
        <v>7П 0 01 94200 </v>
      </c>
      <c r="F835" s="164"/>
      <c r="G835" s="21">
        <f>G836</f>
        <v>70</v>
      </c>
    </row>
    <row r="836" spans="1:7" ht="25.5">
      <c r="A836" s="16" t="s">
        <v>101</v>
      </c>
      <c r="B836" s="19" t="s">
        <v>314</v>
      </c>
      <c r="C836" s="20" t="s">
        <v>68</v>
      </c>
      <c r="D836" s="20" t="s">
        <v>69</v>
      </c>
      <c r="E836" s="183" t="s">
        <v>275</v>
      </c>
      <c r="F836" s="164" t="s">
        <v>102</v>
      </c>
      <c r="G836" s="21">
        <f>G837</f>
        <v>70</v>
      </c>
    </row>
    <row r="837" spans="1:7" ht="12.75">
      <c r="A837" s="16" t="s">
        <v>107</v>
      </c>
      <c r="B837" s="19" t="s">
        <v>314</v>
      </c>
      <c r="C837" s="20" t="s">
        <v>68</v>
      </c>
      <c r="D837" s="20" t="s">
        <v>69</v>
      </c>
      <c r="E837" s="183" t="s">
        <v>275</v>
      </c>
      <c r="F837" s="164" t="s">
        <v>108</v>
      </c>
      <c r="G837" s="21">
        <f>G838</f>
        <v>70</v>
      </c>
    </row>
    <row r="838" spans="1:7" ht="12.75">
      <c r="A838" s="16" t="s">
        <v>111</v>
      </c>
      <c r="B838" s="19" t="s">
        <v>314</v>
      </c>
      <c r="C838" s="20" t="s">
        <v>68</v>
      </c>
      <c r="D838" s="20" t="s">
        <v>69</v>
      </c>
      <c r="E838" s="183" t="s">
        <v>275</v>
      </c>
      <c r="F838" s="164" t="s">
        <v>112</v>
      </c>
      <c r="G838" s="21">
        <f>'МП пр.5'!G367</f>
        <v>70</v>
      </c>
    </row>
    <row r="839" spans="1:7" ht="12.75">
      <c r="A839" s="28" t="str">
        <f>'МП пр.5'!A374</f>
        <v>Приобретение и заправка огнетушителей, средств индивидуальной защиты</v>
      </c>
      <c r="B839" s="19" t="s">
        <v>314</v>
      </c>
      <c r="C839" s="20" t="s">
        <v>68</v>
      </c>
      <c r="D839" s="20" t="s">
        <v>69</v>
      </c>
      <c r="E839" s="183" t="str">
        <f>'МП пр.5'!B374</f>
        <v>7П 0 01 94300 </v>
      </c>
      <c r="F839" s="164"/>
      <c r="G839" s="21">
        <f>G840</f>
        <v>40</v>
      </c>
    </row>
    <row r="840" spans="1:7" ht="25.5">
      <c r="A840" s="16" t="s">
        <v>101</v>
      </c>
      <c r="B840" s="19" t="s">
        <v>314</v>
      </c>
      <c r="C840" s="20" t="s">
        <v>68</v>
      </c>
      <c r="D840" s="20" t="s">
        <v>69</v>
      </c>
      <c r="E840" s="183" t="s">
        <v>287</v>
      </c>
      <c r="F840" s="164" t="s">
        <v>102</v>
      </c>
      <c r="G840" s="21">
        <f>G841</f>
        <v>40</v>
      </c>
    </row>
    <row r="841" spans="1:7" ht="12.75">
      <c r="A841" s="16" t="s">
        <v>107</v>
      </c>
      <c r="B841" s="19" t="s">
        <v>314</v>
      </c>
      <c r="C841" s="20" t="s">
        <v>68</v>
      </c>
      <c r="D841" s="20" t="s">
        <v>69</v>
      </c>
      <c r="E841" s="183" t="s">
        <v>287</v>
      </c>
      <c r="F841" s="164" t="s">
        <v>108</v>
      </c>
      <c r="G841" s="21">
        <f>G842</f>
        <v>40</v>
      </c>
    </row>
    <row r="842" spans="1:7" ht="12.75">
      <c r="A842" s="16" t="s">
        <v>111</v>
      </c>
      <c r="B842" s="19" t="s">
        <v>314</v>
      </c>
      <c r="C842" s="20" t="s">
        <v>68</v>
      </c>
      <c r="D842" s="20" t="s">
        <v>69</v>
      </c>
      <c r="E842" s="183" t="s">
        <v>287</v>
      </c>
      <c r="F842" s="164" t="s">
        <v>112</v>
      </c>
      <c r="G842" s="21">
        <f>'МП пр.5'!G380</f>
        <v>40</v>
      </c>
    </row>
    <row r="843" spans="1:7" ht="30" customHeight="1">
      <c r="A843" s="28" t="str">
        <f>'МП пр.5'!A486</f>
        <v>Муниципальная  программа  "Развитие образования в Сусуманском городском округе  на 2018- 2020 годы"</v>
      </c>
      <c r="B843" s="19" t="s">
        <v>314</v>
      </c>
      <c r="C843" s="20" t="s">
        <v>68</v>
      </c>
      <c r="D843" s="20" t="s">
        <v>69</v>
      </c>
      <c r="E843" s="164" t="str">
        <f>'МП пр.5'!B486</f>
        <v>7Р 0 00 00000 </v>
      </c>
      <c r="F843" s="164"/>
      <c r="G843" s="21">
        <f>G844</f>
        <v>1924.6999999999998</v>
      </c>
    </row>
    <row r="844" spans="1:7" ht="15.75" customHeight="1">
      <c r="A844" s="16" t="str">
        <f>'МП пр.5'!A505</f>
        <v>Основное мероприятие "Управление развитием отрасли образования"</v>
      </c>
      <c r="B844" s="19" t="s">
        <v>314</v>
      </c>
      <c r="C844" s="20" t="s">
        <v>68</v>
      </c>
      <c r="D844" s="20" t="s">
        <v>69</v>
      </c>
      <c r="E844" s="164" t="str">
        <f>'МП пр.5'!B505</f>
        <v>7Р 0 02 00000</v>
      </c>
      <c r="F844" s="164"/>
      <c r="G844" s="21">
        <f>G845+G849+G853</f>
        <v>1924.6999999999998</v>
      </c>
    </row>
    <row r="845" spans="1:7" s="63" customFormat="1" ht="43.5" customHeight="1">
      <c r="A845" s="207" t="str">
        <f>'МП пр.5'!A543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845" s="209" t="s">
        <v>314</v>
      </c>
      <c r="C845" s="208" t="s">
        <v>68</v>
      </c>
      <c r="D845" s="208" t="s">
        <v>69</v>
      </c>
      <c r="E845" s="214" t="str">
        <f>'МП пр.5'!B543</f>
        <v>7Р 0 02 74060</v>
      </c>
      <c r="F845" s="214"/>
      <c r="G845" s="212">
        <f>G846</f>
        <v>263.9</v>
      </c>
    </row>
    <row r="846" spans="1:7" s="63" customFormat="1" ht="30" customHeight="1">
      <c r="A846" s="207" t="s">
        <v>101</v>
      </c>
      <c r="B846" s="209" t="s">
        <v>314</v>
      </c>
      <c r="C846" s="208" t="s">
        <v>68</v>
      </c>
      <c r="D846" s="208" t="s">
        <v>69</v>
      </c>
      <c r="E846" s="214" t="s">
        <v>407</v>
      </c>
      <c r="F846" s="214" t="s">
        <v>102</v>
      </c>
      <c r="G846" s="212">
        <f>G847</f>
        <v>263.9</v>
      </c>
    </row>
    <row r="847" spans="1:7" s="63" customFormat="1" ht="16.5" customHeight="1">
      <c r="A847" s="207" t="s">
        <v>107</v>
      </c>
      <c r="B847" s="209" t="s">
        <v>314</v>
      </c>
      <c r="C847" s="208" t="s">
        <v>68</v>
      </c>
      <c r="D847" s="208" t="s">
        <v>69</v>
      </c>
      <c r="E847" s="214" t="s">
        <v>407</v>
      </c>
      <c r="F847" s="214" t="s">
        <v>108</v>
      </c>
      <c r="G847" s="212">
        <f>G848</f>
        <v>263.9</v>
      </c>
    </row>
    <row r="848" spans="1:7" ht="39" customHeight="1">
      <c r="A848" s="207" t="s">
        <v>109</v>
      </c>
      <c r="B848" s="209" t="s">
        <v>314</v>
      </c>
      <c r="C848" s="208" t="s">
        <v>68</v>
      </c>
      <c r="D848" s="208" t="s">
        <v>69</v>
      </c>
      <c r="E848" s="214" t="s">
        <v>407</v>
      </c>
      <c r="F848" s="214" t="s">
        <v>110</v>
      </c>
      <c r="G848" s="212">
        <f>'МП пр.5'!G560</f>
        <v>263.9</v>
      </c>
    </row>
    <row r="849" spans="1:7" ht="37.5" customHeight="1">
      <c r="A849" s="207" t="str">
        <f>'МП пр.5'!A561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849" s="209" t="s">
        <v>314</v>
      </c>
      <c r="C849" s="208" t="s">
        <v>68</v>
      </c>
      <c r="D849" s="208" t="s">
        <v>69</v>
      </c>
      <c r="E849" s="214" t="str">
        <f>'МП пр.5'!B561</f>
        <v>7Р 0 02 74070</v>
      </c>
      <c r="F849" s="214"/>
      <c r="G849" s="212">
        <f>G850</f>
        <v>550.8</v>
      </c>
    </row>
    <row r="850" spans="1:7" ht="28.5" customHeight="1">
      <c r="A850" s="207" t="s">
        <v>101</v>
      </c>
      <c r="B850" s="209" t="s">
        <v>314</v>
      </c>
      <c r="C850" s="208" t="s">
        <v>68</v>
      </c>
      <c r="D850" s="208" t="s">
        <v>69</v>
      </c>
      <c r="E850" s="214" t="s">
        <v>408</v>
      </c>
      <c r="F850" s="214" t="s">
        <v>102</v>
      </c>
      <c r="G850" s="212">
        <f>G851</f>
        <v>550.8</v>
      </c>
    </row>
    <row r="851" spans="1:7" ht="13.5" customHeight="1">
      <c r="A851" s="207" t="s">
        <v>107</v>
      </c>
      <c r="B851" s="209" t="s">
        <v>314</v>
      </c>
      <c r="C851" s="208" t="s">
        <v>68</v>
      </c>
      <c r="D851" s="208" t="s">
        <v>69</v>
      </c>
      <c r="E851" s="214" t="s">
        <v>408</v>
      </c>
      <c r="F851" s="214" t="s">
        <v>108</v>
      </c>
      <c r="G851" s="212">
        <f>G852</f>
        <v>550.8</v>
      </c>
    </row>
    <row r="852" spans="1:7" ht="38.25">
      <c r="A852" s="207" t="s">
        <v>109</v>
      </c>
      <c r="B852" s="209" t="s">
        <v>314</v>
      </c>
      <c r="C852" s="208" t="s">
        <v>68</v>
      </c>
      <c r="D852" s="208" t="s">
        <v>69</v>
      </c>
      <c r="E852" s="214" t="s">
        <v>408</v>
      </c>
      <c r="F852" s="214" t="s">
        <v>110</v>
      </c>
      <c r="G852" s="212">
        <f>'МП пр.5'!G578</f>
        <v>550.8</v>
      </c>
    </row>
    <row r="853" spans="1:7" ht="38.25">
      <c r="A853" s="207" t="str">
        <f>'МП пр.5'!A593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53" s="209" t="s">
        <v>314</v>
      </c>
      <c r="C853" s="208" t="s">
        <v>68</v>
      </c>
      <c r="D853" s="208" t="s">
        <v>69</v>
      </c>
      <c r="E853" s="214" t="str">
        <f>'МП пр.5'!B593</f>
        <v>7Р 0 02 75010</v>
      </c>
      <c r="F853" s="214"/>
      <c r="G853" s="212">
        <f>G854</f>
        <v>1110</v>
      </c>
    </row>
    <row r="854" spans="1:7" ht="25.5">
      <c r="A854" s="207" t="s">
        <v>101</v>
      </c>
      <c r="B854" s="209" t="s">
        <v>314</v>
      </c>
      <c r="C854" s="208" t="s">
        <v>68</v>
      </c>
      <c r="D854" s="208" t="s">
        <v>69</v>
      </c>
      <c r="E854" s="214" t="s">
        <v>410</v>
      </c>
      <c r="F854" s="214" t="s">
        <v>102</v>
      </c>
      <c r="G854" s="212">
        <f>G855</f>
        <v>1110</v>
      </c>
    </row>
    <row r="855" spans="1:7" ht="12.75">
      <c r="A855" s="207" t="s">
        <v>107</v>
      </c>
      <c r="B855" s="209" t="s">
        <v>314</v>
      </c>
      <c r="C855" s="208" t="s">
        <v>68</v>
      </c>
      <c r="D855" s="208" t="s">
        <v>69</v>
      </c>
      <c r="E855" s="214" t="s">
        <v>410</v>
      </c>
      <c r="F855" s="214" t="s">
        <v>108</v>
      </c>
      <c r="G855" s="212">
        <f>G856</f>
        <v>1110</v>
      </c>
    </row>
    <row r="856" spans="1:7" ht="12.75">
      <c r="A856" s="207" t="s">
        <v>111</v>
      </c>
      <c r="B856" s="209" t="s">
        <v>314</v>
      </c>
      <c r="C856" s="208" t="s">
        <v>68</v>
      </c>
      <c r="D856" s="208" t="s">
        <v>69</v>
      </c>
      <c r="E856" s="214" t="s">
        <v>410</v>
      </c>
      <c r="F856" s="214" t="s">
        <v>112</v>
      </c>
      <c r="G856" s="212">
        <f>'МП пр.5'!G610</f>
        <v>1110</v>
      </c>
    </row>
    <row r="857" spans="1:7" ht="12.75">
      <c r="A857" s="16" t="s">
        <v>263</v>
      </c>
      <c r="B857" s="19" t="s">
        <v>314</v>
      </c>
      <c r="C857" s="20" t="s">
        <v>68</v>
      </c>
      <c r="D857" s="20" t="s">
        <v>69</v>
      </c>
      <c r="E857" s="164" t="s">
        <v>586</v>
      </c>
      <c r="F857" s="164"/>
      <c r="G857" s="21">
        <f>G858+G862+G866</f>
        <v>24678.6</v>
      </c>
    </row>
    <row r="858" spans="1:7" ht="12.75">
      <c r="A858" s="16" t="s">
        <v>213</v>
      </c>
      <c r="B858" s="19" t="s">
        <v>314</v>
      </c>
      <c r="C858" s="20" t="s">
        <v>68</v>
      </c>
      <c r="D858" s="20" t="s">
        <v>69</v>
      </c>
      <c r="E858" s="164" t="s">
        <v>587</v>
      </c>
      <c r="F858" s="164"/>
      <c r="G858" s="21">
        <f>G859</f>
        <v>24108.6</v>
      </c>
    </row>
    <row r="859" spans="1:7" ht="25.5">
      <c r="A859" s="16" t="s">
        <v>101</v>
      </c>
      <c r="B859" s="19" t="s">
        <v>314</v>
      </c>
      <c r="C859" s="20" t="s">
        <v>68</v>
      </c>
      <c r="D859" s="20" t="s">
        <v>69</v>
      </c>
      <c r="E859" s="164" t="s">
        <v>587</v>
      </c>
      <c r="F859" s="164" t="s">
        <v>102</v>
      </c>
      <c r="G859" s="21">
        <f>G860</f>
        <v>24108.6</v>
      </c>
    </row>
    <row r="860" spans="1:7" ht="12.75">
      <c r="A860" s="16" t="s">
        <v>107</v>
      </c>
      <c r="B860" s="19" t="s">
        <v>314</v>
      </c>
      <c r="C860" s="20" t="s">
        <v>68</v>
      </c>
      <c r="D860" s="20" t="s">
        <v>69</v>
      </c>
      <c r="E860" s="164" t="s">
        <v>587</v>
      </c>
      <c r="F860" s="164" t="s">
        <v>108</v>
      </c>
      <c r="G860" s="21">
        <f>G861</f>
        <v>24108.6</v>
      </c>
    </row>
    <row r="861" spans="1:7" ht="38.25">
      <c r="A861" s="16" t="s">
        <v>109</v>
      </c>
      <c r="B861" s="19" t="s">
        <v>314</v>
      </c>
      <c r="C861" s="20" t="s">
        <v>68</v>
      </c>
      <c r="D861" s="20" t="s">
        <v>69</v>
      </c>
      <c r="E861" s="164" t="s">
        <v>587</v>
      </c>
      <c r="F861" s="164" t="s">
        <v>110</v>
      </c>
      <c r="G861" s="21">
        <f>21437+71.6+2000+600</f>
        <v>24108.6</v>
      </c>
    </row>
    <row r="862" spans="1:7" ht="45" customHeight="1">
      <c r="A862" s="16" t="s">
        <v>235</v>
      </c>
      <c r="B862" s="19" t="s">
        <v>314</v>
      </c>
      <c r="C862" s="20" t="s">
        <v>68</v>
      </c>
      <c r="D862" s="20" t="s">
        <v>69</v>
      </c>
      <c r="E862" s="164" t="s">
        <v>588</v>
      </c>
      <c r="F862" s="164"/>
      <c r="G862" s="21">
        <f>G863</f>
        <v>500</v>
      </c>
    </row>
    <row r="863" spans="1:7" ht="25.5">
      <c r="A863" s="16" t="s">
        <v>101</v>
      </c>
      <c r="B863" s="19" t="s">
        <v>314</v>
      </c>
      <c r="C863" s="20" t="s">
        <v>68</v>
      </c>
      <c r="D863" s="20" t="s">
        <v>69</v>
      </c>
      <c r="E863" s="164" t="s">
        <v>588</v>
      </c>
      <c r="F863" s="164" t="s">
        <v>102</v>
      </c>
      <c r="G863" s="21">
        <f>G864</f>
        <v>500</v>
      </c>
    </row>
    <row r="864" spans="1:7" ht="12.75">
      <c r="A864" s="16" t="s">
        <v>107</v>
      </c>
      <c r="B864" s="19" t="s">
        <v>314</v>
      </c>
      <c r="C864" s="20" t="s">
        <v>68</v>
      </c>
      <c r="D864" s="20" t="s">
        <v>69</v>
      </c>
      <c r="E864" s="164" t="s">
        <v>588</v>
      </c>
      <c r="F864" s="164" t="s">
        <v>108</v>
      </c>
      <c r="G864" s="21">
        <f>G865</f>
        <v>500</v>
      </c>
    </row>
    <row r="865" spans="1:7" ht="12.75">
      <c r="A865" s="16" t="s">
        <v>111</v>
      </c>
      <c r="B865" s="19" t="s">
        <v>314</v>
      </c>
      <c r="C865" s="20" t="s">
        <v>68</v>
      </c>
      <c r="D865" s="20" t="s">
        <v>69</v>
      </c>
      <c r="E865" s="164" t="s">
        <v>588</v>
      </c>
      <c r="F865" s="164" t="s">
        <v>112</v>
      </c>
      <c r="G865" s="21">
        <v>500</v>
      </c>
    </row>
    <row r="866" spans="1:7" ht="12.75">
      <c r="A866" s="16" t="s">
        <v>203</v>
      </c>
      <c r="B866" s="19" t="s">
        <v>314</v>
      </c>
      <c r="C866" s="20" t="s">
        <v>68</v>
      </c>
      <c r="D866" s="20" t="s">
        <v>69</v>
      </c>
      <c r="E866" s="164" t="s">
        <v>589</v>
      </c>
      <c r="F866" s="164"/>
      <c r="G866" s="21">
        <f>G867</f>
        <v>70</v>
      </c>
    </row>
    <row r="867" spans="1:7" ht="25.5">
      <c r="A867" s="16" t="s">
        <v>101</v>
      </c>
      <c r="B867" s="19" t="s">
        <v>314</v>
      </c>
      <c r="C867" s="20" t="s">
        <v>68</v>
      </c>
      <c r="D867" s="20" t="s">
        <v>69</v>
      </c>
      <c r="E867" s="164" t="s">
        <v>589</v>
      </c>
      <c r="F867" s="164" t="s">
        <v>102</v>
      </c>
      <c r="G867" s="21">
        <f>G868</f>
        <v>70</v>
      </c>
    </row>
    <row r="868" spans="1:7" ht="12.75">
      <c r="A868" s="16" t="s">
        <v>107</v>
      </c>
      <c r="B868" s="19" t="s">
        <v>314</v>
      </c>
      <c r="C868" s="20" t="s">
        <v>68</v>
      </c>
      <c r="D868" s="20" t="s">
        <v>69</v>
      </c>
      <c r="E868" s="164" t="s">
        <v>589</v>
      </c>
      <c r="F868" s="164" t="s">
        <v>108</v>
      </c>
      <c r="G868" s="21">
        <f>G869</f>
        <v>70</v>
      </c>
    </row>
    <row r="869" spans="1:7" ht="12.75">
      <c r="A869" s="16" t="s">
        <v>111</v>
      </c>
      <c r="B869" s="19" t="s">
        <v>314</v>
      </c>
      <c r="C869" s="20" t="s">
        <v>68</v>
      </c>
      <c r="D869" s="20" t="s">
        <v>69</v>
      </c>
      <c r="E869" s="164" t="s">
        <v>589</v>
      </c>
      <c r="F869" s="164" t="s">
        <v>112</v>
      </c>
      <c r="G869" s="21">
        <v>70</v>
      </c>
    </row>
    <row r="870" spans="1:7" ht="12.75">
      <c r="A870" s="14" t="s">
        <v>404</v>
      </c>
      <c r="B870" s="39" t="s">
        <v>314</v>
      </c>
      <c r="C870" s="33" t="s">
        <v>68</v>
      </c>
      <c r="D870" s="33" t="s">
        <v>68</v>
      </c>
      <c r="E870" s="168"/>
      <c r="F870" s="168"/>
      <c r="G870" s="34">
        <f>G872+G878+G902+G909</f>
        <v>1012.4</v>
      </c>
    </row>
    <row r="871" spans="1:7" ht="12.75">
      <c r="A871" s="31" t="s">
        <v>549</v>
      </c>
      <c r="B871" s="19" t="s">
        <v>314</v>
      </c>
      <c r="C871" s="20" t="s">
        <v>68</v>
      </c>
      <c r="D871" s="20" t="s">
        <v>68</v>
      </c>
      <c r="E871" s="183" t="s">
        <v>550</v>
      </c>
      <c r="F871" s="164"/>
      <c r="G871" s="21">
        <f>G872+G878+G902</f>
        <v>777.4</v>
      </c>
    </row>
    <row r="872" spans="1:7" ht="25.5">
      <c r="A872" s="28" t="str">
        <f>'МП пр.5'!A46</f>
        <v>Муниципальная программа "Патриотическое воспитание  жителей Сусуманского городского округа  на 2018- 2020 годы"</v>
      </c>
      <c r="B872" s="19" t="s">
        <v>314</v>
      </c>
      <c r="C872" s="20" t="s">
        <v>68</v>
      </c>
      <c r="D872" s="20" t="s">
        <v>68</v>
      </c>
      <c r="E872" s="183" t="str">
        <f>'МП пр.5'!B46</f>
        <v>7В 0 00 00000 </v>
      </c>
      <c r="F872" s="164"/>
      <c r="G872" s="21">
        <f>G873</f>
        <v>384.8</v>
      </c>
    </row>
    <row r="873" spans="1:7" ht="25.5">
      <c r="A873" s="28" t="str">
        <f>'МП пр.5'!A47</f>
        <v>Основное мероприятие "Организация работы по совершенствованию системы патриотического воспитания жителей"</v>
      </c>
      <c r="B873" s="19" t="s">
        <v>314</v>
      </c>
      <c r="C873" s="20" t="s">
        <v>68</v>
      </c>
      <c r="D873" s="20" t="s">
        <v>68</v>
      </c>
      <c r="E873" s="183" t="str">
        <f>'МП пр.5'!B47</f>
        <v>7В 0 01 00000 </v>
      </c>
      <c r="F873" s="164"/>
      <c r="G873" s="21">
        <f>G874</f>
        <v>384.8</v>
      </c>
    </row>
    <row r="874" spans="1:7" ht="12.75">
      <c r="A874" s="28" t="str">
        <f>'МП пр.5'!A48</f>
        <v>Мероприятия патриотической направленности</v>
      </c>
      <c r="B874" s="19" t="s">
        <v>314</v>
      </c>
      <c r="C874" s="20" t="s">
        <v>68</v>
      </c>
      <c r="D874" s="20" t="s">
        <v>68</v>
      </c>
      <c r="E874" s="183" t="str">
        <f>'МП пр.5'!B48</f>
        <v>7В 0 01 92400 </v>
      </c>
      <c r="F874" s="164"/>
      <c r="G874" s="21">
        <f>G875</f>
        <v>384.8</v>
      </c>
    </row>
    <row r="875" spans="1:7" ht="25.5">
      <c r="A875" s="16" t="s">
        <v>401</v>
      </c>
      <c r="B875" s="19" t="s">
        <v>314</v>
      </c>
      <c r="C875" s="20" t="s">
        <v>68</v>
      </c>
      <c r="D875" s="20" t="s">
        <v>68</v>
      </c>
      <c r="E875" s="183" t="s">
        <v>281</v>
      </c>
      <c r="F875" s="164" t="s">
        <v>100</v>
      </c>
      <c r="G875" s="21">
        <f>G876</f>
        <v>384.8</v>
      </c>
    </row>
    <row r="876" spans="1:7" ht="25.5">
      <c r="A876" s="16" t="s">
        <v>732</v>
      </c>
      <c r="B876" s="19" t="s">
        <v>314</v>
      </c>
      <c r="C876" s="20" t="s">
        <v>68</v>
      </c>
      <c r="D876" s="20" t="s">
        <v>68</v>
      </c>
      <c r="E876" s="183" t="s">
        <v>281</v>
      </c>
      <c r="F876" s="164" t="s">
        <v>96</v>
      </c>
      <c r="G876" s="21">
        <f>G877</f>
        <v>384.8</v>
      </c>
    </row>
    <row r="877" spans="1:7" ht="12.75">
      <c r="A877" s="16" t="s">
        <v>675</v>
      </c>
      <c r="B877" s="19" t="s">
        <v>314</v>
      </c>
      <c r="C877" s="20" t="s">
        <v>68</v>
      </c>
      <c r="D877" s="20" t="s">
        <v>68</v>
      </c>
      <c r="E877" s="183" t="s">
        <v>281</v>
      </c>
      <c r="F877" s="164" t="s">
        <v>97</v>
      </c>
      <c r="G877" s="21">
        <f>'МП пр.5'!G54</f>
        <v>384.8</v>
      </c>
    </row>
    <row r="878" spans="1:7" ht="25.5">
      <c r="A878" s="28" t="str">
        <f>'МП пр.5'!A249</f>
        <v>Муниципальная программа  "Развитие молодежной политики в Сусуманском городском округе  на 2018-2020 годы"</v>
      </c>
      <c r="B878" s="19" t="s">
        <v>314</v>
      </c>
      <c r="C878" s="20" t="s">
        <v>68</v>
      </c>
      <c r="D878" s="20" t="s">
        <v>68</v>
      </c>
      <c r="E878" s="183" t="str">
        <f>'МП пр.5'!B249</f>
        <v>7М 0 00 00000 </v>
      </c>
      <c r="F878" s="164"/>
      <c r="G878" s="21">
        <f>G879+G884</f>
        <v>300</v>
      </c>
    </row>
    <row r="879" spans="1:7" ht="12.75">
      <c r="A879" s="28" t="str">
        <f>'МП пр.5'!A250</f>
        <v>Основное мероприятие "Организационная работа"</v>
      </c>
      <c r="B879" s="19" t="s">
        <v>314</v>
      </c>
      <c r="C879" s="20" t="s">
        <v>68</v>
      </c>
      <c r="D879" s="20" t="s">
        <v>68</v>
      </c>
      <c r="E879" s="183" t="str">
        <f>'МП пр.5'!B250</f>
        <v>7М 0 01 00000 </v>
      </c>
      <c r="F879" s="164"/>
      <c r="G879" s="21">
        <f>G880</f>
        <v>50</v>
      </c>
    </row>
    <row r="880" spans="1:7" ht="13.5" customHeight="1">
      <c r="A880" s="28" t="str">
        <f>'МП пр.5'!A251</f>
        <v>Материально- техническое и методологическое обеспечение в сфере молодежной политики</v>
      </c>
      <c r="B880" s="19" t="s">
        <v>314</v>
      </c>
      <c r="C880" s="20" t="s">
        <v>68</v>
      </c>
      <c r="D880" s="20" t="s">
        <v>68</v>
      </c>
      <c r="E880" s="183" t="str">
        <f>'МП пр.5'!B251</f>
        <v>7М 0 01 92530 </v>
      </c>
      <c r="F880" s="164"/>
      <c r="G880" s="21">
        <f>G881</f>
        <v>50</v>
      </c>
    </row>
    <row r="881" spans="1:7" ht="25.5">
      <c r="A881" s="16" t="s">
        <v>401</v>
      </c>
      <c r="B881" s="19" t="s">
        <v>314</v>
      </c>
      <c r="C881" s="20" t="s">
        <v>68</v>
      </c>
      <c r="D881" s="20" t="s">
        <v>68</v>
      </c>
      <c r="E881" s="183" t="s">
        <v>464</v>
      </c>
      <c r="F881" s="164" t="s">
        <v>100</v>
      </c>
      <c r="G881" s="21">
        <f>G882</f>
        <v>50</v>
      </c>
    </row>
    <row r="882" spans="1:7" ht="25.5">
      <c r="A882" s="16" t="s">
        <v>732</v>
      </c>
      <c r="B882" s="19" t="s">
        <v>314</v>
      </c>
      <c r="C882" s="20" t="s">
        <v>68</v>
      </c>
      <c r="D882" s="20" t="s">
        <v>68</v>
      </c>
      <c r="E882" s="183" t="s">
        <v>464</v>
      </c>
      <c r="F882" s="164" t="s">
        <v>96</v>
      </c>
      <c r="G882" s="21">
        <f>G883</f>
        <v>50</v>
      </c>
    </row>
    <row r="883" spans="1:7" ht="12.75">
      <c r="A883" s="16" t="s">
        <v>674</v>
      </c>
      <c r="B883" s="19" t="s">
        <v>314</v>
      </c>
      <c r="C883" s="20" t="s">
        <v>68</v>
      </c>
      <c r="D883" s="20" t="s">
        <v>68</v>
      </c>
      <c r="E883" s="183" t="s">
        <v>464</v>
      </c>
      <c r="F883" s="164" t="s">
        <v>97</v>
      </c>
      <c r="G883" s="21">
        <f>'МП пр.5'!G257</f>
        <v>50</v>
      </c>
    </row>
    <row r="884" spans="1:7" ht="12.75">
      <c r="A884" s="28" t="str">
        <f>'МП пр.5'!A258</f>
        <v>Основное мероприятие "Культурно- массовая работа"</v>
      </c>
      <c r="B884" s="19" t="s">
        <v>314</v>
      </c>
      <c r="C884" s="20" t="s">
        <v>68</v>
      </c>
      <c r="D884" s="20" t="s">
        <v>68</v>
      </c>
      <c r="E884" s="183" t="str">
        <f>'МП пр.5'!B258</f>
        <v>7М 0 02 00000 </v>
      </c>
      <c r="F884" s="164"/>
      <c r="G884" s="21">
        <f>G885+G889+G894+G898</f>
        <v>250</v>
      </c>
    </row>
    <row r="885" spans="1:7" ht="12.75">
      <c r="A885" s="28" t="str">
        <f>'МП пр.5'!A259</f>
        <v>Мероприятия, проводимые с участием молодежи</v>
      </c>
      <c r="B885" s="19" t="s">
        <v>314</v>
      </c>
      <c r="C885" s="20" t="s">
        <v>68</v>
      </c>
      <c r="D885" s="20" t="s">
        <v>68</v>
      </c>
      <c r="E885" s="183" t="str">
        <f>'МП пр.5'!B259</f>
        <v>7М 0 02 92600 </v>
      </c>
      <c r="F885" s="164"/>
      <c r="G885" s="21">
        <f>G886</f>
        <v>95</v>
      </c>
    </row>
    <row r="886" spans="1:7" ht="25.5">
      <c r="A886" s="16" t="s">
        <v>401</v>
      </c>
      <c r="B886" s="19" t="s">
        <v>314</v>
      </c>
      <c r="C886" s="20" t="s">
        <v>68</v>
      </c>
      <c r="D886" s="20" t="s">
        <v>68</v>
      </c>
      <c r="E886" s="183" t="s">
        <v>290</v>
      </c>
      <c r="F886" s="164" t="s">
        <v>100</v>
      </c>
      <c r="G886" s="21">
        <f>G887</f>
        <v>95</v>
      </c>
    </row>
    <row r="887" spans="1:7" ht="25.5">
      <c r="A887" s="16" t="s">
        <v>732</v>
      </c>
      <c r="B887" s="19" t="s">
        <v>314</v>
      </c>
      <c r="C887" s="20" t="s">
        <v>68</v>
      </c>
      <c r="D887" s="20" t="s">
        <v>68</v>
      </c>
      <c r="E887" s="183" t="s">
        <v>290</v>
      </c>
      <c r="F887" s="164" t="s">
        <v>96</v>
      </c>
      <c r="G887" s="21">
        <f>G888</f>
        <v>95</v>
      </c>
    </row>
    <row r="888" spans="1:7" ht="12.75">
      <c r="A888" s="16" t="s">
        <v>674</v>
      </c>
      <c r="B888" s="19" t="s">
        <v>314</v>
      </c>
      <c r="C888" s="20" t="s">
        <v>68</v>
      </c>
      <c r="D888" s="20" t="s">
        <v>68</v>
      </c>
      <c r="E888" s="183" t="s">
        <v>290</v>
      </c>
      <c r="F888" s="164" t="s">
        <v>97</v>
      </c>
      <c r="G888" s="21">
        <f>'МП пр.5'!G265</f>
        <v>95</v>
      </c>
    </row>
    <row r="889" spans="1:7" ht="12.75">
      <c r="A889" s="28" t="str">
        <f>'МП пр.5'!A266</f>
        <v>Участие в областных и районных мероприятиях, семинарах, сборах, конкурсах</v>
      </c>
      <c r="B889" s="19" t="s">
        <v>314</v>
      </c>
      <c r="C889" s="20" t="s">
        <v>68</v>
      </c>
      <c r="D889" s="20" t="s">
        <v>68</v>
      </c>
      <c r="E889" s="183" t="str">
        <f>'МП пр.5'!B266</f>
        <v>7М 0 02 92700 </v>
      </c>
      <c r="F889" s="164"/>
      <c r="G889" s="21">
        <f>G890</f>
        <v>100</v>
      </c>
    </row>
    <row r="890" spans="1:7" ht="38.25">
      <c r="A890" s="28" t="s">
        <v>98</v>
      </c>
      <c r="B890" s="19" t="s">
        <v>314</v>
      </c>
      <c r="C890" s="20" t="s">
        <v>68</v>
      </c>
      <c r="D890" s="20" t="s">
        <v>68</v>
      </c>
      <c r="E890" s="183" t="s">
        <v>291</v>
      </c>
      <c r="F890" s="164" t="s">
        <v>99</v>
      </c>
      <c r="G890" s="21">
        <f>G891</f>
        <v>100</v>
      </c>
    </row>
    <row r="891" spans="1:7" ht="12.75">
      <c r="A891" s="16" t="s">
        <v>240</v>
      </c>
      <c r="B891" s="19" t="s">
        <v>314</v>
      </c>
      <c r="C891" s="20" t="s">
        <v>68</v>
      </c>
      <c r="D891" s="20" t="s">
        <v>68</v>
      </c>
      <c r="E891" s="183" t="s">
        <v>291</v>
      </c>
      <c r="F891" s="164" t="s">
        <v>242</v>
      </c>
      <c r="G891" s="21">
        <f>G892+G893</f>
        <v>100</v>
      </c>
    </row>
    <row r="892" spans="1:7" ht="12.75">
      <c r="A892" s="16" t="s">
        <v>325</v>
      </c>
      <c r="B892" s="19" t="s">
        <v>314</v>
      </c>
      <c r="C892" s="20" t="s">
        <v>68</v>
      </c>
      <c r="D892" s="20" t="s">
        <v>68</v>
      </c>
      <c r="E892" s="183" t="s">
        <v>291</v>
      </c>
      <c r="F892" s="164" t="s">
        <v>241</v>
      </c>
      <c r="G892" s="21">
        <f>'МП пр.5'!G272</f>
        <v>40</v>
      </c>
    </row>
    <row r="893" spans="1:7" ht="25.5">
      <c r="A893" s="16" t="s">
        <v>367</v>
      </c>
      <c r="B893" s="19" t="s">
        <v>314</v>
      </c>
      <c r="C893" s="20" t="s">
        <v>68</v>
      </c>
      <c r="D893" s="20" t="s">
        <v>68</v>
      </c>
      <c r="E893" s="183" t="s">
        <v>291</v>
      </c>
      <c r="F893" s="164" t="s">
        <v>368</v>
      </c>
      <c r="G893" s="21">
        <f>'МП пр.5'!G274</f>
        <v>60</v>
      </c>
    </row>
    <row r="894" spans="1:7" ht="12.75">
      <c r="A894" s="28" t="str">
        <f>'МП пр.5'!A275</f>
        <v>Работа с молодыми семьями</v>
      </c>
      <c r="B894" s="19" t="s">
        <v>314</v>
      </c>
      <c r="C894" s="20" t="s">
        <v>68</v>
      </c>
      <c r="D894" s="20" t="s">
        <v>68</v>
      </c>
      <c r="E894" s="183" t="str">
        <f>'МП пр.5'!B275</f>
        <v>7М 0 02 92800</v>
      </c>
      <c r="F894" s="164"/>
      <c r="G894" s="21">
        <f>G895</f>
        <v>35</v>
      </c>
    </row>
    <row r="895" spans="1:7" ht="25.5">
      <c r="A895" s="16" t="s">
        <v>401</v>
      </c>
      <c r="B895" s="19" t="s">
        <v>314</v>
      </c>
      <c r="C895" s="20" t="s">
        <v>68</v>
      </c>
      <c r="D895" s="20" t="s">
        <v>68</v>
      </c>
      <c r="E895" s="183" t="s">
        <v>292</v>
      </c>
      <c r="F895" s="164" t="s">
        <v>100</v>
      </c>
      <c r="G895" s="21">
        <f>G896</f>
        <v>35</v>
      </c>
    </row>
    <row r="896" spans="1:7" ht="25.5">
      <c r="A896" s="16" t="s">
        <v>732</v>
      </c>
      <c r="B896" s="19" t="s">
        <v>314</v>
      </c>
      <c r="C896" s="20" t="s">
        <v>68</v>
      </c>
      <c r="D896" s="20" t="s">
        <v>68</v>
      </c>
      <c r="E896" s="183" t="s">
        <v>292</v>
      </c>
      <c r="F896" s="164" t="s">
        <v>96</v>
      </c>
      <c r="G896" s="21">
        <f>G897</f>
        <v>35</v>
      </c>
    </row>
    <row r="897" spans="1:7" ht="12.75">
      <c r="A897" s="16" t="s">
        <v>674</v>
      </c>
      <c r="B897" s="19" t="s">
        <v>314</v>
      </c>
      <c r="C897" s="20" t="s">
        <v>68</v>
      </c>
      <c r="D897" s="20" t="s">
        <v>68</v>
      </c>
      <c r="E897" s="183" t="s">
        <v>292</v>
      </c>
      <c r="F897" s="164" t="s">
        <v>97</v>
      </c>
      <c r="G897" s="21">
        <f>'МП пр.5'!G281</f>
        <v>35</v>
      </c>
    </row>
    <row r="898" spans="1:7" ht="12.75">
      <c r="A898" s="28" t="str">
        <f>'МП пр.5'!A282</f>
        <v>Работа по пропаганде здорового образа жизни и профилактике правонарушений</v>
      </c>
      <c r="B898" s="19" t="s">
        <v>314</v>
      </c>
      <c r="C898" s="20" t="s">
        <v>68</v>
      </c>
      <c r="D898" s="20" t="s">
        <v>68</v>
      </c>
      <c r="E898" s="183" t="str">
        <f>'МП пр.5'!B282</f>
        <v>7М 0 02 93000</v>
      </c>
      <c r="F898" s="164"/>
      <c r="G898" s="21">
        <f>G899</f>
        <v>20</v>
      </c>
    </row>
    <row r="899" spans="1:7" ht="25.5">
      <c r="A899" s="16" t="s">
        <v>401</v>
      </c>
      <c r="B899" s="19" t="s">
        <v>314</v>
      </c>
      <c r="C899" s="20" t="s">
        <v>68</v>
      </c>
      <c r="D899" s="20" t="s">
        <v>68</v>
      </c>
      <c r="E899" s="183" t="s">
        <v>293</v>
      </c>
      <c r="F899" s="164" t="s">
        <v>100</v>
      </c>
      <c r="G899" s="21">
        <f>G900</f>
        <v>20</v>
      </c>
    </row>
    <row r="900" spans="1:7" ht="25.5">
      <c r="A900" s="16" t="s">
        <v>732</v>
      </c>
      <c r="B900" s="19" t="s">
        <v>314</v>
      </c>
      <c r="C900" s="20" t="s">
        <v>68</v>
      </c>
      <c r="D900" s="20" t="s">
        <v>68</v>
      </c>
      <c r="E900" s="183" t="s">
        <v>293</v>
      </c>
      <c r="F900" s="164" t="s">
        <v>96</v>
      </c>
      <c r="G900" s="21">
        <f>G901</f>
        <v>20</v>
      </c>
    </row>
    <row r="901" spans="1:7" ht="12.75">
      <c r="A901" s="16" t="s">
        <v>674</v>
      </c>
      <c r="B901" s="19" t="s">
        <v>314</v>
      </c>
      <c r="C901" s="20" t="s">
        <v>68</v>
      </c>
      <c r="D901" s="20" t="s">
        <v>68</v>
      </c>
      <c r="E901" s="183" t="s">
        <v>293</v>
      </c>
      <c r="F901" s="164" t="s">
        <v>97</v>
      </c>
      <c r="G901" s="21">
        <f>'МП пр.5'!G288</f>
        <v>20</v>
      </c>
    </row>
    <row r="902" spans="1:7" ht="25.5">
      <c r="A902" s="28" t="str">
        <f>'МП пр.5'!A707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902" s="19" t="s">
        <v>314</v>
      </c>
      <c r="C902" s="20" t="s">
        <v>68</v>
      </c>
      <c r="D902" s="20" t="s">
        <v>68</v>
      </c>
      <c r="E902" s="183" t="str">
        <f>'МП пр.5'!B707</f>
        <v>7У 0 00 00000 </v>
      </c>
      <c r="F902" s="164"/>
      <c r="G902" s="21">
        <f>G903</f>
        <v>92.60000000000001</v>
      </c>
    </row>
    <row r="903" spans="1:7" ht="38.25">
      <c r="A903" s="28" t="str">
        <f>'МП пр.5'!A708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903" s="19" t="s">
        <v>314</v>
      </c>
      <c r="C903" s="20" t="s">
        <v>68</v>
      </c>
      <c r="D903" s="20" t="s">
        <v>68</v>
      </c>
      <c r="E903" s="183" t="str">
        <f>'МП пр.5'!B708</f>
        <v>7У 0 01 00000 </v>
      </c>
      <c r="F903" s="164"/>
      <c r="G903" s="21">
        <f>G904</f>
        <v>92.60000000000001</v>
      </c>
    </row>
    <row r="904" spans="1:7" ht="12.75">
      <c r="A904" s="28" t="str">
        <f>'МП пр.5'!A709</f>
        <v>Расходы на выплаты по оплате труда несовершеннолетних граждан</v>
      </c>
      <c r="B904" s="19" t="s">
        <v>314</v>
      </c>
      <c r="C904" s="42" t="s">
        <v>68</v>
      </c>
      <c r="D904" s="42" t="s">
        <v>68</v>
      </c>
      <c r="E904" s="183" t="str">
        <f>'МП пр.5'!B709</f>
        <v>7У 0 01 92300</v>
      </c>
      <c r="F904" s="165"/>
      <c r="G904" s="21">
        <f>G905</f>
        <v>92.60000000000001</v>
      </c>
    </row>
    <row r="905" spans="1:7" ht="38.25">
      <c r="A905" s="28" t="s">
        <v>98</v>
      </c>
      <c r="B905" s="19" t="s">
        <v>314</v>
      </c>
      <c r="C905" s="42" t="s">
        <v>68</v>
      </c>
      <c r="D905" s="42" t="s">
        <v>68</v>
      </c>
      <c r="E905" s="183" t="s">
        <v>279</v>
      </c>
      <c r="F905" s="164" t="s">
        <v>99</v>
      </c>
      <c r="G905" s="21">
        <f>G906</f>
        <v>92.60000000000001</v>
      </c>
    </row>
    <row r="906" spans="1:7" ht="12.75">
      <c r="A906" s="16" t="s">
        <v>240</v>
      </c>
      <c r="B906" s="19" t="s">
        <v>314</v>
      </c>
      <c r="C906" s="42" t="s">
        <v>68</v>
      </c>
      <c r="D906" s="42" t="s">
        <v>68</v>
      </c>
      <c r="E906" s="183" t="s">
        <v>279</v>
      </c>
      <c r="F906" s="164" t="s">
        <v>242</v>
      </c>
      <c r="G906" s="21">
        <f>G907+G908</f>
        <v>92.60000000000001</v>
      </c>
    </row>
    <row r="907" spans="1:7" ht="12.75">
      <c r="A907" s="16" t="s">
        <v>365</v>
      </c>
      <c r="B907" s="19" t="s">
        <v>314</v>
      </c>
      <c r="C907" s="42" t="s">
        <v>68</v>
      </c>
      <c r="D907" s="42" t="s">
        <v>68</v>
      </c>
      <c r="E907" s="183" t="s">
        <v>279</v>
      </c>
      <c r="F907" s="164" t="s">
        <v>243</v>
      </c>
      <c r="G907" s="21">
        <f>'МП пр.5'!G719</f>
        <v>71.10000000000001</v>
      </c>
    </row>
    <row r="908" spans="1:7" ht="25.5">
      <c r="A908" s="16" t="s">
        <v>328</v>
      </c>
      <c r="B908" s="19" t="s">
        <v>314</v>
      </c>
      <c r="C908" s="42" t="s">
        <v>68</v>
      </c>
      <c r="D908" s="42" t="s">
        <v>68</v>
      </c>
      <c r="E908" s="183" t="s">
        <v>279</v>
      </c>
      <c r="F908" s="164" t="s">
        <v>244</v>
      </c>
      <c r="G908" s="21">
        <f>'МП пр.5'!G721</f>
        <v>21.5</v>
      </c>
    </row>
    <row r="909" spans="1:7" ht="12.75">
      <c r="A909" s="16" t="s">
        <v>50</v>
      </c>
      <c r="B909" s="19" t="s">
        <v>314</v>
      </c>
      <c r="C909" s="20" t="s">
        <v>68</v>
      </c>
      <c r="D909" s="20" t="s">
        <v>68</v>
      </c>
      <c r="E909" s="164" t="s">
        <v>599</v>
      </c>
      <c r="F909" s="164"/>
      <c r="G909" s="21">
        <f>G910</f>
        <v>235</v>
      </c>
    </row>
    <row r="910" spans="1:7" ht="12.75">
      <c r="A910" s="16" t="s">
        <v>303</v>
      </c>
      <c r="B910" s="19" t="s">
        <v>314</v>
      </c>
      <c r="C910" s="20" t="s">
        <v>68</v>
      </c>
      <c r="D910" s="20" t="s">
        <v>68</v>
      </c>
      <c r="E910" s="164" t="s">
        <v>600</v>
      </c>
      <c r="F910" s="164"/>
      <c r="G910" s="21">
        <f>G911</f>
        <v>235</v>
      </c>
    </row>
    <row r="911" spans="1:7" ht="25.5">
      <c r="A911" s="16" t="s">
        <v>401</v>
      </c>
      <c r="B911" s="19" t="s">
        <v>314</v>
      </c>
      <c r="C911" s="20" t="s">
        <v>68</v>
      </c>
      <c r="D911" s="20" t="s">
        <v>68</v>
      </c>
      <c r="E911" s="164" t="s">
        <v>600</v>
      </c>
      <c r="F911" s="164" t="s">
        <v>100</v>
      </c>
      <c r="G911" s="21">
        <f>G912</f>
        <v>235</v>
      </c>
    </row>
    <row r="912" spans="1:7" ht="25.5">
      <c r="A912" s="16" t="s">
        <v>732</v>
      </c>
      <c r="B912" s="19" t="s">
        <v>314</v>
      </c>
      <c r="C912" s="20" t="s">
        <v>68</v>
      </c>
      <c r="D912" s="20" t="s">
        <v>68</v>
      </c>
      <c r="E912" s="164" t="s">
        <v>600</v>
      </c>
      <c r="F912" s="164" t="s">
        <v>96</v>
      </c>
      <c r="G912" s="21">
        <f>G913</f>
        <v>235</v>
      </c>
    </row>
    <row r="913" spans="1:7" ht="12.75">
      <c r="A913" s="16" t="s">
        <v>674</v>
      </c>
      <c r="B913" s="19" t="s">
        <v>314</v>
      </c>
      <c r="C913" s="20" t="s">
        <v>68</v>
      </c>
      <c r="D913" s="20" t="s">
        <v>68</v>
      </c>
      <c r="E913" s="164" t="s">
        <v>600</v>
      </c>
      <c r="F913" s="164" t="s">
        <v>97</v>
      </c>
      <c r="G913" s="21">
        <v>235</v>
      </c>
    </row>
    <row r="914" spans="1:7" ht="12.75">
      <c r="A914" s="15" t="s">
        <v>141</v>
      </c>
      <c r="B914" s="39" t="s">
        <v>314</v>
      </c>
      <c r="C914" s="33" t="s">
        <v>72</v>
      </c>
      <c r="D914" s="33" t="s">
        <v>35</v>
      </c>
      <c r="E914" s="168"/>
      <c r="F914" s="168"/>
      <c r="G914" s="34">
        <f>G915+G1018</f>
        <v>47356.4</v>
      </c>
    </row>
    <row r="915" spans="1:7" ht="12.75">
      <c r="A915" s="15" t="s">
        <v>12</v>
      </c>
      <c r="B915" s="39" t="s">
        <v>314</v>
      </c>
      <c r="C915" s="33" t="s">
        <v>72</v>
      </c>
      <c r="D915" s="33" t="s">
        <v>65</v>
      </c>
      <c r="E915" s="168"/>
      <c r="F915" s="168"/>
      <c r="G915" s="34">
        <f>G917+G951+G973+G979+G993+G1006</f>
        <v>33772.5</v>
      </c>
    </row>
    <row r="916" spans="1:7" ht="12.75">
      <c r="A916" s="16" t="s">
        <v>549</v>
      </c>
      <c r="B916" s="19" t="s">
        <v>314</v>
      </c>
      <c r="C916" s="20" t="s">
        <v>72</v>
      </c>
      <c r="D916" s="20" t="s">
        <v>65</v>
      </c>
      <c r="E916" s="183" t="s">
        <v>550</v>
      </c>
      <c r="F916" s="164"/>
      <c r="G916" s="21">
        <f>G917+G951+G973</f>
        <v>2888.8999999999996</v>
      </c>
    </row>
    <row r="917" spans="1:7" ht="25.5">
      <c r="A917" s="28" t="str">
        <f>'МП пр.5'!A111</f>
        <v>Муниципальная программа "Развитие культуры в Сусуманском городском округе на 2018- 2020 годы"</v>
      </c>
      <c r="B917" s="19" t="s">
        <v>314</v>
      </c>
      <c r="C917" s="20" t="s">
        <v>72</v>
      </c>
      <c r="D917" s="20" t="s">
        <v>65</v>
      </c>
      <c r="E917" s="183" t="str">
        <f>'МП пр.5'!B111</f>
        <v>7Е 0 00 00000 </v>
      </c>
      <c r="F917" s="164"/>
      <c r="G917" s="21">
        <f>G918+G936+G931+G941+G946</f>
        <v>2359.3999999999996</v>
      </c>
    </row>
    <row r="918" spans="1:7" ht="25.5">
      <c r="A918" s="16" t="str">
        <f>'МП пр.5'!A112</f>
        <v>Основное мероприятие "Комплектование книжных фондов библиотек Сусуманского городского округа"</v>
      </c>
      <c r="B918" s="19" t="s">
        <v>314</v>
      </c>
      <c r="C918" s="20" t="s">
        <v>72</v>
      </c>
      <c r="D918" s="20" t="s">
        <v>65</v>
      </c>
      <c r="E918" s="183" t="str">
        <f>'МП пр.5'!B112</f>
        <v>7Е 0 01 00000 </v>
      </c>
      <c r="F918" s="164"/>
      <c r="G918" s="21">
        <f>G927+G919+G923</f>
        <v>13.299999999999999</v>
      </c>
    </row>
    <row r="919" spans="1:7" ht="12.75">
      <c r="A919" s="207" t="str">
        <f>'МП пр.5'!A113</f>
        <v>Обеспечение гарантированного комплектования фондов библиотек</v>
      </c>
      <c r="B919" s="209" t="s">
        <v>314</v>
      </c>
      <c r="C919" s="208" t="s">
        <v>72</v>
      </c>
      <c r="D919" s="208" t="s">
        <v>65</v>
      </c>
      <c r="E919" s="214" t="str">
        <f>'МП пр.5'!B116</f>
        <v>7Е 0 01 R5190</v>
      </c>
      <c r="F919" s="214"/>
      <c r="G919" s="212">
        <f>G920</f>
        <v>3.3</v>
      </c>
    </row>
    <row r="920" spans="1:7" ht="25.5">
      <c r="A920" s="207" t="s">
        <v>101</v>
      </c>
      <c r="B920" s="209" t="s">
        <v>314</v>
      </c>
      <c r="C920" s="208" t="s">
        <v>72</v>
      </c>
      <c r="D920" s="208" t="s">
        <v>65</v>
      </c>
      <c r="E920" s="214" t="str">
        <f>'МП пр.5'!B117</f>
        <v>7Е 0 01 R5190</v>
      </c>
      <c r="F920" s="214" t="s">
        <v>102</v>
      </c>
      <c r="G920" s="212">
        <f>G921</f>
        <v>3.3</v>
      </c>
    </row>
    <row r="921" spans="1:7" ht="12.75">
      <c r="A921" s="207" t="s">
        <v>107</v>
      </c>
      <c r="B921" s="209" t="s">
        <v>314</v>
      </c>
      <c r="C921" s="208" t="s">
        <v>72</v>
      </c>
      <c r="D921" s="208" t="s">
        <v>65</v>
      </c>
      <c r="E921" s="214" t="str">
        <f>'МП пр.5'!B118</f>
        <v>7Е 0 01 R5190</v>
      </c>
      <c r="F921" s="214" t="s">
        <v>108</v>
      </c>
      <c r="G921" s="212">
        <f>G922</f>
        <v>3.3</v>
      </c>
    </row>
    <row r="922" spans="1:7" ht="12.75">
      <c r="A922" s="207" t="s">
        <v>111</v>
      </c>
      <c r="B922" s="209" t="s">
        <v>314</v>
      </c>
      <c r="C922" s="208" t="s">
        <v>72</v>
      </c>
      <c r="D922" s="208" t="s">
        <v>65</v>
      </c>
      <c r="E922" s="214" t="str">
        <f>'МП пр.5'!B119</f>
        <v>7Е 0 01 R5190</v>
      </c>
      <c r="F922" s="214" t="s">
        <v>112</v>
      </c>
      <c r="G922" s="212">
        <f>'МП пр.5'!G115</f>
        <v>3.3</v>
      </c>
    </row>
    <row r="923" spans="1:7" ht="25.5">
      <c r="A923" s="16" t="str">
        <f>'МП пр.5'!A120</f>
        <v>Обеспечение гарантированного комплектования фондов библиотек за счет средств местного бюджета</v>
      </c>
      <c r="B923" s="19" t="s">
        <v>314</v>
      </c>
      <c r="C923" s="20" t="s">
        <v>72</v>
      </c>
      <c r="D923" s="20" t="s">
        <v>65</v>
      </c>
      <c r="E923" s="164" t="str">
        <f>'МП пр.5'!B120</f>
        <v>7Е 0 01 L5190</v>
      </c>
      <c r="F923" s="164"/>
      <c r="G923" s="21">
        <f>G924</f>
        <v>0.4</v>
      </c>
    </row>
    <row r="924" spans="1:7" ht="25.5">
      <c r="A924" s="16" t="s">
        <v>101</v>
      </c>
      <c r="B924" s="19" t="s">
        <v>314</v>
      </c>
      <c r="C924" s="20" t="s">
        <v>72</v>
      </c>
      <c r="D924" s="20" t="s">
        <v>65</v>
      </c>
      <c r="E924" s="164" t="str">
        <f>'МП пр.5'!B121</f>
        <v>7Е 0 01 L5190</v>
      </c>
      <c r="F924" s="164" t="s">
        <v>102</v>
      </c>
      <c r="G924" s="21">
        <f>G925</f>
        <v>0.4</v>
      </c>
    </row>
    <row r="925" spans="1:7" ht="12.75">
      <c r="A925" s="16" t="s">
        <v>107</v>
      </c>
      <c r="B925" s="19" t="s">
        <v>314</v>
      </c>
      <c r="C925" s="20" t="s">
        <v>72</v>
      </c>
      <c r="D925" s="20" t="s">
        <v>65</v>
      </c>
      <c r="E925" s="164" t="str">
        <f>'МП пр.5'!B122</f>
        <v>7Е 0 01 L5190</v>
      </c>
      <c r="F925" s="164" t="s">
        <v>108</v>
      </c>
      <c r="G925" s="21">
        <f>G926</f>
        <v>0.4</v>
      </c>
    </row>
    <row r="926" spans="1:7" ht="12.75">
      <c r="A926" s="16" t="s">
        <v>111</v>
      </c>
      <c r="B926" s="19" t="s">
        <v>314</v>
      </c>
      <c r="C926" s="20" t="s">
        <v>72</v>
      </c>
      <c r="D926" s="20" t="s">
        <v>65</v>
      </c>
      <c r="E926" s="164" t="str">
        <f>'МП пр.5'!B123</f>
        <v>7Е 0 01 L5190</v>
      </c>
      <c r="F926" s="164" t="s">
        <v>112</v>
      </c>
      <c r="G926" s="21">
        <f>'МП пр.5'!G126</f>
        <v>0.4</v>
      </c>
    </row>
    <row r="927" spans="1:7" ht="12.75">
      <c r="A927" s="210" t="str">
        <f>'МП пр.5'!A127</f>
        <v>Приобретение литературно- художественных изданий за счет средств местного бюджета</v>
      </c>
      <c r="B927" s="19" t="s">
        <v>314</v>
      </c>
      <c r="C927" s="20" t="s">
        <v>72</v>
      </c>
      <c r="D927" s="20" t="s">
        <v>65</v>
      </c>
      <c r="E927" s="164" t="str">
        <f>'МП пр.5'!B127</f>
        <v>7Е 0 01 S3160</v>
      </c>
      <c r="F927" s="173"/>
      <c r="G927" s="21">
        <f>G928</f>
        <v>9.6</v>
      </c>
    </row>
    <row r="928" spans="1:7" ht="25.5">
      <c r="A928" s="16" t="s">
        <v>101</v>
      </c>
      <c r="B928" s="19" t="s">
        <v>314</v>
      </c>
      <c r="C928" s="20" t="s">
        <v>72</v>
      </c>
      <c r="D928" s="20" t="s">
        <v>65</v>
      </c>
      <c r="E928" s="164" t="s">
        <v>372</v>
      </c>
      <c r="F928" s="164" t="s">
        <v>102</v>
      </c>
      <c r="G928" s="21">
        <f>G929</f>
        <v>9.6</v>
      </c>
    </row>
    <row r="929" spans="1:7" ht="12.75">
      <c r="A929" s="16" t="s">
        <v>107</v>
      </c>
      <c r="B929" s="19" t="s">
        <v>314</v>
      </c>
      <c r="C929" s="20" t="s">
        <v>72</v>
      </c>
      <c r="D929" s="20" t="s">
        <v>65</v>
      </c>
      <c r="E929" s="164" t="s">
        <v>372</v>
      </c>
      <c r="F929" s="164" t="s">
        <v>108</v>
      </c>
      <c r="G929" s="21">
        <f>G930</f>
        <v>9.6</v>
      </c>
    </row>
    <row r="930" spans="1:7" ht="12.75">
      <c r="A930" s="16" t="s">
        <v>111</v>
      </c>
      <c r="B930" s="19" t="s">
        <v>314</v>
      </c>
      <c r="C930" s="20" t="s">
        <v>72</v>
      </c>
      <c r="D930" s="20" t="s">
        <v>65</v>
      </c>
      <c r="E930" s="164" t="s">
        <v>372</v>
      </c>
      <c r="F930" s="164" t="s">
        <v>112</v>
      </c>
      <c r="G930" s="21">
        <f>'МП пр.5'!G133</f>
        <v>9.6</v>
      </c>
    </row>
    <row r="931" spans="1:7" ht="12.75">
      <c r="A931" s="28" t="str">
        <f>'МП пр.5'!A134</f>
        <v>Основное мероприятие "Сохранение культурного наследия и творческого потенциала"</v>
      </c>
      <c r="B931" s="19" t="s">
        <v>314</v>
      </c>
      <c r="C931" s="20" t="s">
        <v>72</v>
      </c>
      <c r="D931" s="20" t="s">
        <v>65</v>
      </c>
      <c r="E931" s="183" t="str">
        <f>'МП пр.5'!B134</f>
        <v>7Е 0 02 00000 </v>
      </c>
      <c r="F931" s="164"/>
      <c r="G931" s="21">
        <f>G932</f>
        <v>177.8</v>
      </c>
    </row>
    <row r="932" spans="1:7" ht="12.75">
      <c r="A932" s="16" t="str">
        <f>'МП пр.5'!A135</f>
        <v>Укрепление материально- технической базы учреждений культуры</v>
      </c>
      <c r="B932" s="19" t="s">
        <v>314</v>
      </c>
      <c r="C932" s="20" t="s">
        <v>72</v>
      </c>
      <c r="D932" s="20" t="s">
        <v>65</v>
      </c>
      <c r="E932" s="183" t="str">
        <f>'МП пр.5'!B135</f>
        <v>7Е 0 02 92510 </v>
      </c>
      <c r="F932" s="164"/>
      <c r="G932" s="21">
        <f>G933</f>
        <v>177.8</v>
      </c>
    </row>
    <row r="933" spans="1:7" ht="25.5">
      <c r="A933" s="16" t="s">
        <v>101</v>
      </c>
      <c r="B933" s="19" t="s">
        <v>314</v>
      </c>
      <c r="C933" s="20" t="s">
        <v>72</v>
      </c>
      <c r="D933" s="20" t="s">
        <v>65</v>
      </c>
      <c r="E933" s="183" t="s">
        <v>437</v>
      </c>
      <c r="F933" s="164" t="s">
        <v>102</v>
      </c>
      <c r="G933" s="21">
        <f>G934</f>
        <v>177.8</v>
      </c>
    </row>
    <row r="934" spans="1:7" ht="12.75">
      <c r="A934" s="16" t="s">
        <v>107</v>
      </c>
      <c r="B934" s="19" t="s">
        <v>314</v>
      </c>
      <c r="C934" s="20" t="s">
        <v>72</v>
      </c>
      <c r="D934" s="20" t="s">
        <v>65</v>
      </c>
      <c r="E934" s="183" t="s">
        <v>437</v>
      </c>
      <c r="F934" s="164" t="s">
        <v>108</v>
      </c>
      <c r="G934" s="21">
        <f>G935</f>
        <v>177.8</v>
      </c>
    </row>
    <row r="935" spans="1:7" ht="12.75">
      <c r="A935" s="16" t="s">
        <v>111</v>
      </c>
      <c r="B935" s="19" t="s">
        <v>314</v>
      </c>
      <c r="C935" s="20" t="s">
        <v>72</v>
      </c>
      <c r="D935" s="20" t="s">
        <v>65</v>
      </c>
      <c r="E935" s="183" t="s">
        <v>437</v>
      </c>
      <c r="F935" s="164" t="s">
        <v>112</v>
      </c>
      <c r="G935" s="21">
        <f>'МП пр.5'!G141</f>
        <v>177.8</v>
      </c>
    </row>
    <row r="936" spans="1:7" ht="38.25">
      <c r="A936" s="207" t="str">
        <f>'МП пр.5'!A153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936" s="209" t="s">
        <v>314</v>
      </c>
      <c r="C936" s="208" t="s">
        <v>72</v>
      </c>
      <c r="D936" s="208" t="s">
        <v>65</v>
      </c>
      <c r="E936" s="184" t="str">
        <f>'МП пр.5'!B153</f>
        <v>7Е 0 03 00000 </v>
      </c>
      <c r="F936" s="214"/>
      <c r="G936" s="212">
        <f>G937</f>
        <v>1068.3</v>
      </c>
    </row>
    <row r="937" spans="1:7" ht="38.25">
      <c r="A937" s="207" t="str">
        <f>'МП пр.5'!A154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937" s="209" t="s">
        <v>314</v>
      </c>
      <c r="C937" s="208" t="s">
        <v>72</v>
      </c>
      <c r="D937" s="208" t="s">
        <v>65</v>
      </c>
      <c r="E937" s="184" t="str">
        <f>'МП пр.5'!B154</f>
        <v>7Е 0 03 75010 </v>
      </c>
      <c r="F937" s="214"/>
      <c r="G937" s="212">
        <f>G938</f>
        <v>1068.3</v>
      </c>
    </row>
    <row r="938" spans="1:7" ht="25.5">
      <c r="A938" s="207" t="s">
        <v>101</v>
      </c>
      <c r="B938" s="209" t="s">
        <v>314</v>
      </c>
      <c r="C938" s="208" t="s">
        <v>72</v>
      </c>
      <c r="D938" s="208" t="s">
        <v>65</v>
      </c>
      <c r="E938" s="184" t="s">
        <v>374</v>
      </c>
      <c r="F938" s="214" t="s">
        <v>102</v>
      </c>
      <c r="G938" s="212">
        <f>G939</f>
        <v>1068.3</v>
      </c>
    </row>
    <row r="939" spans="1:7" ht="12.75">
      <c r="A939" s="207" t="s">
        <v>107</v>
      </c>
      <c r="B939" s="209" t="s">
        <v>314</v>
      </c>
      <c r="C939" s="208" t="s">
        <v>72</v>
      </c>
      <c r="D939" s="208" t="s">
        <v>65</v>
      </c>
      <c r="E939" s="184" t="s">
        <v>374</v>
      </c>
      <c r="F939" s="214" t="s">
        <v>108</v>
      </c>
      <c r="G939" s="212">
        <f>G940</f>
        <v>1068.3</v>
      </c>
    </row>
    <row r="940" spans="1:7" ht="12.75">
      <c r="A940" s="207" t="s">
        <v>111</v>
      </c>
      <c r="B940" s="209" t="s">
        <v>314</v>
      </c>
      <c r="C940" s="208" t="s">
        <v>72</v>
      </c>
      <c r="D940" s="208" t="s">
        <v>65</v>
      </c>
      <c r="E940" s="184" t="s">
        <v>374</v>
      </c>
      <c r="F940" s="214" t="s">
        <v>112</v>
      </c>
      <c r="G940" s="212">
        <f>'МП пр.5'!G160</f>
        <v>1068.3</v>
      </c>
    </row>
    <row r="941" spans="1:7" ht="26.25" customHeight="1">
      <c r="A941" s="16" t="str">
        <f>'МП пр.5'!A161</f>
        <v>Основное мероприятие "Формирование доступной среды в учреждениях культуры и искусства"</v>
      </c>
      <c r="B941" s="19" t="s">
        <v>314</v>
      </c>
      <c r="C941" s="20" t="s">
        <v>72</v>
      </c>
      <c r="D941" s="20" t="s">
        <v>65</v>
      </c>
      <c r="E941" s="183" t="str">
        <f>'МП пр.5'!B161</f>
        <v>7Е 0 04 00000 </v>
      </c>
      <c r="F941" s="164"/>
      <c r="G941" s="21">
        <f>G942</f>
        <v>100</v>
      </c>
    </row>
    <row r="942" spans="1:7" ht="15" customHeight="1">
      <c r="A942" s="16" t="str">
        <f>'МП пр.5'!A162</f>
        <v>Адаптация социально- значимых объектов для инвалидов и маломобильных групп населения</v>
      </c>
      <c r="B942" s="19" t="s">
        <v>314</v>
      </c>
      <c r="C942" s="20" t="s">
        <v>72</v>
      </c>
      <c r="D942" s="20" t="s">
        <v>65</v>
      </c>
      <c r="E942" s="183" t="str">
        <f>'МП пр.5'!B162</f>
        <v>7Е 0 04 91500 </v>
      </c>
      <c r="F942" s="164"/>
      <c r="G942" s="21">
        <f>G943</f>
        <v>100</v>
      </c>
    </row>
    <row r="943" spans="1:7" ht="25.5">
      <c r="A943" s="16" t="s">
        <v>101</v>
      </c>
      <c r="B943" s="19" t="s">
        <v>314</v>
      </c>
      <c r="C943" s="20" t="s">
        <v>72</v>
      </c>
      <c r="D943" s="20" t="s">
        <v>65</v>
      </c>
      <c r="E943" s="183" t="str">
        <f>'МП пр.5'!B163</f>
        <v>7Е 0 04 91500 </v>
      </c>
      <c r="F943" s="164" t="s">
        <v>102</v>
      </c>
      <c r="G943" s="21">
        <f>G944</f>
        <v>100</v>
      </c>
    </row>
    <row r="944" spans="1:7" ht="12.75">
      <c r="A944" s="16" t="s">
        <v>107</v>
      </c>
      <c r="B944" s="19" t="s">
        <v>314</v>
      </c>
      <c r="C944" s="20" t="s">
        <v>72</v>
      </c>
      <c r="D944" s="20" t="s">
        <v>65</v>
      </c>
      <c r="E944" s="183" t="str">
        <f>'МП пр.5'!B164</f>
        <v>7Е 0 04 91500 </v>
      </c>
      <c r="F944" s="164" t="s">
        <v>108</v>
      </c>
      <c r="G944" s="21">
        <f>G945</f>
        <v>100</v>
      </c>
    </row>
    <row r="945" spans="1:7" ht="12.75">
      <c r="A945" s="16" t="s">
        <v>111</v>
      </c>
      <c r="B945" s="19" t="s">
        <v>314</v>
      </c>
      <c r="C945" s="20" t="s">
        <v>72</v>
      </c>
      <c r="D945" s="20" t="s">
        <v>65</v>
      </c>
      <c r="E945" s="183" t="str">
        <f>'МП пр.5'!B165</f>
        <v>7Е 0 04 91500 </v>
      </c>
      <c r="F945" s="164" t="s">
        <v>112</v>
      </c>
      <c r="G945" s="21">
        <f>'МП пр.5'!G161</f>
        <v>100</v>
      </c>
    </row>
    <row r="946" spans="1:7" ht="25.5">
      <c r="A946" s="216" t="s">
        <v>767</v>
      </c>
      <c r="B946" s="209" t="s">
        <v>314</v>
      </c>
      <c r="C946" s="208" t="s">
        <v>72</v>
      </c>
      <c r="D946" s="208" t="s">
        <v>65</v>
      </c>
      <c r="E946" s="290" t="s">
        <v>749</v>
      </c>
      <c r="F946" s="214"/>
      <c r="G946" s="212">
        <f>G947</f>
        <v>1000</v>
      </c>
    </row>
    <row r="947" spans="1:7" ht="25.5">
      <c r="A947" s="216" t="s">
        <v>768</v>
      </c>
      <c r="B947" s="209" t="s">
        <v>314</v>
      </c>
      <c r="C947" s="208" t="s">
        <v>72</v>
      </c>
      <c r="D947" s="208" t="s">
        <v>65</v>
      </c>
      <c r="E947" s="211" t="s">
        <v>769</v>
      </c>
      <c r="F947" s="214"/>
      <c r="G947" s="212">
        <f>G948</f>
        <v>1000</v>
      </c>
    </row>
    <row r="948" spans="1:7" ht="25.5">
      <c r="A948" s="216" t="s">
        <v>101</v>
      </c>
      <c r="B948" s="209" t="s">
        <v>314</v>
      </c>
      <c r="C948" s="208" t="s">
        <v>72</v>
      </c>
      <c r="D948" s="208" t="s">
        <v>65</v>
      </c>
      <c r="E948" s="211" t="s">
        <v>769</v>
      </c>
      <c r="F948" s="214" t="s">
        <v>102</v>
      </c>
      <c r="G948" s="212">
        <f>G949</f>
        <v>1000</v>
      </c>
    </row>
    <row r="949" spans="1:7" ht="12.75">
      <c r="A949" s="216" t="s">
        <v>107</v>
      </c>
      <c r="B949" s="209" t="s">
        <v>314</v>
      </c>
      <c r="C949" s="208" t="s">
        <v>72</v>
      </c>
      <c r="D949" s="208" t="s">
        <v>65</v>
      </c>
      <c r="E949" s="211" t="s">
        <v>769</v>
      </c>
      <c r="F949" s="214" t="s">
        <v>108</v>
      </c>
      <c r="G949" s="212">
        <f>G950</f>
        <v>1000</v>
      </c>
    </row>
    <row r="950" spans="1:7" ht="12.75">
      <c r="A950" s="216" t="s">
        <v>111</v>
      </c>
      <c r="B950" s="209" t="s">
        <v>314</v>
      </c>
      <c r="C950" s="208" t="s">
        <v>72</v>
      </c>
      <c r="D950" s="208" t="s">
        <v>65</v>
      </c>
      <c r="E950" s="211" t="s">
        <v>769</v>
      </c>
      <c r="F950" s="214" t="s">
        <v>112</v>
      </c>
      <c r="G950" s="212">
        <f>'МП пр.5'!G176</f>
        <v>1000</v>
      </c>
    </row>
    <row r="951" spans="1:7" ht="25.5">
      <c r="A951" s="28" t="str">
        <f>'МП пр.5'!A324</f>
        <v>Муниципальная программа  "Пожарная безопасность в Сусуманском городском округе на 2018- 2020 годы"</v>
      </c>
      <c r="B951" s="19" t="s">
        <v>314</v>
      </c>
      <c r="C951" s="20" t="s">
        <v>72</v>
      </c>
      <c r="D951" s="20" t="s">
        <v>65</v>
      </c>
      <c r="E951" s="183" t="str">
        <f>'МП пр.5'!B324</f>
        <v>7П 0 00 00000 </v>
      </c>
      <c r="F951" s="164"/>
      <c r="G951" s="21">
        <f>G952</f>
        <v>499.5</v>
      </c>
    </row>
    <row r="952" spans="1:7" ht="25.5">
      <c r="A952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52" s="19" t="s">
        <v>314</v>
      </c>
      <c r="C952" s="20" t="s">
        <v>72</v>
      </c>
      <c r="D952" s="20" t="s">
        <v>65</v>
      </c>
      <c r="E952" s="183" t="str">
        <f>'МП пр.5'!B325</f>
        <v>7П 0 01 00000 </v>
      </c>
      <c r="F952" s="164"/>
      <c r="G952" s="21">
        <f>G953+G957+G961+G969+G965</f>
        <v>499.5</v>
      </c>
    </row>
    <row r="953" spans="1:7" ht="38.25">
      <c r="A953" s="28" t="str">
        <f>'МП пр.5'!A326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53" s="19" t="s">
        <v>314</v>
      </c>
      <c r="C953" s="20" t="s">
        <v>72</v>
      </c>
      <c r="D953" s="20" t="s">
        <v>65</v>
      </c>
      <c r="E953" s="183" t="str">
        <f>'МП пр.5'!B326</f>
        <v>7П 0 01 94100 </v>
      </c>
      <c r="F953" s="164"/>
      <c r="G953" s="21">
        <f>G954</f>
        <v>295</v>
      </c>
    </row>
    <row r="954" spans="1:7" ht="25.5">
      <c r="A954" s="16" t="s">
        <v>101</v>
      </c>
      <c r="B954" s="19" t="s">
        <v>314</v>
      </c>
      <c r="C954" s="20" t="s">
        <v>72</v>
      </c>
      <c r="D954" s="20" t="s">
        <v>65</v>
      </c>
      <c r="E954" s="183" t="s">
        <v>271</v>
      </c>
      <c r="F954" s="164" t="s">
        <v>102</v>
      </c>
      <c r="G954" s="21">
        <f>G955</f>
        <v>295</v>
      </c>
    </row>
    <row r="955" spans="1:7" ht="12.75">
      <c r="A955" s="16" t="s">
        <v>107</v>
      </c>
      <c r="B955" s="19" t="s">
        <v>314</v>
      </c>
      <c r="C955" s="20" t="s">
        <v>72</v>
      </c>
      <c r="D955" s="20" t="s">
        <v>65</v>
      </c>
      <c r="E955" s="183" t="s">
        <v>271</v>
      </c>
      <c r="F955" s="164" t="s">
        <v>108</v>
      </c>
      <c r="G955" s="21">
        <f>G956</f>
        <v>295</v>
      </c>
    </row>
    <row r="956" spans="1:7" ht="12.75">
      <c r="A956" s="16" t="s">
        <v>111</v>
      </c>
      <c r="B956" s="19" t="s">
        <v>314</v>
      </c>
      <c r="C956" s="20" t="s">
        <v>72</v>
      </c>
      <c r="D956" s="20" t="s">
        <v>65</v>
      </c>
      <c r="E956" s="183" t="s">
        <v>271</v>
      </c>
      <c r="F956" s="164" t="s">
        <v>112</v>
      </c>
      <c r="G956" s="21">
        <f>'МП пр.5'!G349</f>
        <v>295</v>
      </c>
    </row>
    <row r="957" spans="1:7" ht="12.75">
      <c r="A957" s="28" t="str">
        <f>'МП пр.5'!A356</f>
        <v>Обработка сгораемых конструкций огнезащитными составами</v>
      </c>
      <c r="B957" s="19" t="s">
        <v>314</v>
      </c>
      <c r="C957" s="20" t="s">
        <v>72</v>
      </c>
      <c r="D957" s="20" t="s">
        <v>65</v>
      </c>
      <c r="E957" s="183" t="str">
        <f>'МП пр.5'!B356</f>
        <v>7П 0 01 94200 </v>
      </c>
      <c r="F957" s="164"/>
      <c r="G957" s="21">
        <f>G958</f>
        <v>80</v>
      </c>
    </row>
    <row r="958" spans="1:7" ht="25.5">
      <c r="A958" s="16" t="s">
        <v>101</v>
      </c>
      <c r="B958" s="19" t="s">
        <v>314</v>
      </c>
      <c r="C958" s="20" t="s">
        <v>72</v>
      </c>
      <c r="D958" s="20" t="s">
        <v>65</v>
      </c>
      <c r="E958" s="183" t="s">
        <v>275</v>
      </c>
      <c r="F958" s="164" t="s">
        <v>102</v>
      </c>
      <c r="G958" s="21">
        <f>G959</f>
        <v>80</v>
      </c>
    </row>
    <row r="959" spans="1:7" ht="12.75">
      <c r="A959" s="16" t="s">
        <v>107</v>
      </c>
      <c r="B959" s="19" t="s">
        <v>314</v>
      </c>
      <c r="C959" s="20" t="s">
        <v>72</v>
      </c>
      <c r="D959" s="20" t="s">
        <v>65</v>
      </c>
      <c r="E959" s="183" t="s">
        <v>275</v>
      </c>
      <c r="F959" s="164" t="s">
        <v>108</v>
      </c>
      <c r="G959" s="21">
        <f>G960</f>
        <v>80</v>
      </c>
    </row>
    <row r="960" spans="1:7" ht="12.75">
      <c r="A960" s="16" t="s">
        <v>111</v>
      </c>
      <c r="B960" s="19" t="s">
        <v>314</v>
      </c>
      <c r="C960" s="20" t="s">
        <v>72</v>
      </c>
      <c r="D960" s="20" t="s">
        <v>65</v>
      </c>
      <c r="E960" s="183" t="s">
        <v>275</v>
      </c>
      <c r="F960" s="164" t="s">
        <v>112</v>
      </c>
      <c r="G960" s="21">
        <f>'МП пр.5'!G373</f>
        <v>80</v>
      </c>
    </row>
    <row r="961" spans="1:7" ht="12.75">
      <c r="A961" s="28" t="str">
        <f>'МП пр.5'!A374</f>
        <v>Приобретение и заправка огнетушителей, средств индивидуальной защиты</v>
      </c>
      <c r="B961" s="19" t="s">
        <v>314</v>
      </c>
      <c r="C961" s="20" t="s">
        <v>72</v>
      </c>
      <c r="D961" s="20" t="s">
        <v>65</v>
      </c>
      <c r="E961" s="183" t="str">
        <f>'МП пр.5'!B374</f>
        <v>7П 0 01 94300 </v>
      </c>
      <c r="F961" s="164"/>
      <c r="G961" s="21">
        <f>G962</f>
        <v>54.5</v>
      </c>
    </row>
    <row r="962" spans="1:7" ht="25.5">
      <c r="A962" s="16" t="s">
        <v>101</v>
      </c>
      <c r="B962" s="19" t="s">
        <v>314</v>
      </c>
      <c r="C962" s="20" t="s">
        <v>72</v>
      </c>
      <c r="D962" s="20" t="s">
        <v>65</v>
      </c>
      <c r="E962" s="183" t="s">
        <v>287</v>
      </c>
      <c r="F962" s="164" t="s">
        <v>102</v>
      </c>
      <c r="G962" s="21">
        <f>G963</f>
        <v>54.5</v>
      </c>
    </row>
    <row r="963" spans="1:7" ht="12.75">
      <c r="A963" s="16" t="s">
        <v>107</v>
      </c>
      <c r="B963" s="19" t="s">
        <v>314</v>
      </c>
      <c r="C963" s="20" t="s">
        <v>72</v>
      </c>
      <c r="D963" s="20" t="s">
        <v>65</v>
      </c>
      <c r="E963" s="183" t="s">
        <v>287</v>
      </c>
      <c r="F963" s="164" t="s">
        <v>108</v>
      </c>
      <c r="G963" s="21">
        <f>G964</f>
        <v>54.5</v>
      </c>
    </row>
    <row r="964" spans="1:7" ht="12.75">
      <c r="A964" s="16" t="s">
        <v>111</v>
      </c>
      <c r="B964" s="19" t="s">
        <v>314</v>
      </c>
      <c r="C964" s="20" t="s">
        <v>72</v>
      </c>
      <c r="D964" s="20" t="s">
        <v>65</v>
      </c>
      <c r="E964" s="183" t="s">
        <v>287</v>
      </c>
      <c r="F964" s="164" t="s">
        <v>112</v>
      </c>
      <c r="G964" s="21">
        <f>'МП пр.5'!G386</f>
        <v>54.5</v>
      </c>
    </row>
    <row r="965" spans="1:7" ht="12.75">
      <c r="A965" s="28" t="str">
        <f>'МП пр.5'!A398</f>
        <v>Проведение замеров сопротивления изоляции электросетей и электрооборудования</v>
      </c>
      <c r="B965" s="19" t="s">
        <v>314</v>
      </c>
      <c r="C965" s="20" t="s">
        <v>72</v>
      </c>
      <c r="D965" s="20" t="s">
        <v>65</v>
      </c>
      <c r="E965" s="183" t="str">
        <f>'МП пр.5'!B398</f>
        <v>7П 0 01 94400 </v>
      </c>
      <c r="F965" s="164"/>
      <c r="G965" s="21">
        <f>G966</f>
        <v>50</v>
      </c>
    </row>
    <row r="966" spans="1:7" ht="25.5">
      <c r="A966" s="16" t="s">
        <v>101</v>
      </c>
      <c r="B966" s="19" t="s">
        <v>314</v>
      </c>
      <c r="C966" s="20" t="s">
        <v>72</v>
      </c>
      <c r="D966" s="20" t="s">
        <v>65</v>
      </c>
      <c r="E966" s="183" t="s">
        <v>272</v>
      </c>
      <c r="F966" s="164" t="s">
        <v>102</v>
      </c>
      <c r="G966" s="21">
        <f>G967</f>
        <v>50</v>
      </c>
    </row>
    <row r="967" spans="1:7" ht="12.75">
      <c r="A967" s="16" t="s">
        <v>107</v>
      </c>
      <c r="B967" s="19" t="s">
        <v>314</v>
      </c>
      <c r="C967" s="20" t="s">
        <v>72</v>
      </c>
      <c r="D967" s="20" t="s">
        <v>65</v>
      </c>
      <c r="E967" s="183" t="s">
        <v>272</v>
      </c>
      <c r="F967" s="164" t="s">
        <v>108</v>
      </c>
      <c r="G967" s="21">
        <f>G968</f>
        <v>50</v>
      </c>
    </row>
    <row r="968" spans="1:7" ht="12.75">
      <c r="A968" s="16" t="s">
        <v>111</v>
      </c>
      <c r="B968" s="19" t="s">
        <v>314</v>
      </c>
      <c r="C968" s="20" t="s">
        <v>72</v>
      </c>
      <c r="D968" s="20" t="s">
        <v>65</v>
      </c>
      <c r="E968" s="183" t="s">
        <v>272</v>
      </c>
      <c r="F968" s="164" t="s">
        <v>112</v>
      </c>
      <c r="G968" s="21">
        <f>'МП пр.5'!G420</f>
        <v>50</v>
      </c>
    </row>
    <row r="969" spans="1:7" ht="25.5">
      <c r="A969" s="28" t="str">
        <f>'МП пр.5'!A421</f>
        <v>Проведение проверок исправности и ремонт систем противопожарного водоснабжения, приобретение и обслуживание гидрантов</v>
      </c>
      <c r="B969" s="19" t="s">
        <v>314</v>
      </c>
      <c r="C969" s="20" t="s">
        <v>72</v>
      </c>
      <c r="D969" s="20" t="s">
        <v>65</v>
      </c>
      <c r="E969" s="183" t="str">
        <f>'МП пр.5'!B421</f>
        <v>7П 0 01 94500 </v>
      </c>
      <c r="F969" s="164"/>
      <c r="G969" s="21">
        <f>G970</f>
        <v>20</v>
      </c>
    </row>
    <row r="970" spans="1:7" ht="25.5">
      <c r="A970" s="16" t="s">
        <v>101</v>
      </c>
      <c r="B970" s="19" t="s">
        <v>314</v>
      </c>
      <c r="C970" s="20" t="s">
        <v>72</v>
      </c>
      <c r="D970" s="20" t="s">
        <v>65</v>
      </c>
      <c r="E970" s="183" t="s">
        <v>273</v>
      </c>
      <c r="F970" s="164" t="s">
        <v>102</v>
      </c>
      <c r="G970" s="21">
        <f>G971</f>
        <v>20</v>
      </c>
    </row>
    <row r="971" spans="1:7" ht="12.75">
      <c r="A971" s="16" t="s">
        <v>107</v>
      </c>
      <c r="B971" s="19" t="s">
        <v>314</v>
      </c>
      <c r="C971" s="20" t="s">
        <v>72</v>
      </c>
      <c r="D971" s="20" t="s">
        <v>65</v>
      </c>
      <c r="E971" s="183" t="s">
        <v>273</v>
      </c>
      <c r="F971" s="164" t="s">
        <v>108</v>
      </c>
      <c r="G971" s="21">
        <f>G972</f>
        <v>20</v>
      </c>
    </row>
    <row r="972" spans="1:7" ht="12.75">
      <c r="A972" s="16" t="s">
        <v>111</v>
      </c>
      <c r="B972" s="19" t="s">
        <v>314</v>
      </c>
      <c r="C972" s="20" t="s">
        <v>72</v>
      </c>
      <c r="D972" s="20" t="s">
        <v>65</v>
      </c>
      <c r="E972" s="183" t="s">
        <v>273</v>
      </c>
      <c r="F972" s="164" t="s">
        <v>112</v>
      </c>
      <c r="G972" s="21">
        <f>'МП пр.5'!G443</f>
        <v>20</v>
      </c>
    </row>
    <row r="973" spans="1:7" ht="25.5">
      <c r="A973" s="28" t="str">
        <f>'МП пр.5'!A655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973" s="19" t="s">
        <v>314</v>
      </c>
      <c r="C973" s="20" t="s">
        <v>72</v>
      </c>
      <c r="D973" s="20" t="s">
        <v>65</v>
      </c>
      <c r="E973" s="183" t="str">
        <f>'МП пр.5'!B655</f>
        <v>7Т 0 00 00000 </v>
      </c>
      <c r="F973" s="164"/>
      <c r="G973" s="21">
        <f>G974</f>
        <v>30</v>
      </c>
    </row>
    <row r="974" spans="1:7" ht="25.5">
      <c r="A974" s="28" t="str">
        <f>'МП пр.5'!A671</f>
        <v>Основное мероприятие "Профилактика правонарушений по отдельным видам противоправной деятельности"</v>
      </c>
      <c r="B974" s="19" t="s">
        <v>314</v>
      </c>
      <c r="C974" s="20" t="s">
        <v>72</v>
      </c>
      <c r="D974" s="20" t="s">
        <v>65</v>
      </c>
      <c r="E974" s="183" t="str">
        <f>'МП пр.5'!B671</f>
        <v>7Т 0 05 00000 </v>
      </c>
      <c r="F974" s="164"/>
      <c r="G974" s="21">
        <f>G975</f>
        <v>30</v>
      </c>
    </row>
    <row r="975" spans="1:7" s="205" customFormat="1" ht="12.75">
      <c r="A975" s="11" t="s">
        <v>780</v>
      </c>
      <c r="B975" s="19" t="s">
        <v>314</v>
      </c>
      <c r="C975" s="20" t="s">
        <v>72</v>
      </c>
      <c r="D975" s="20" t="s">
        <v>65</v>
      </c>
      <c r="E975" s="183" t="str">
        <f>'МП пр.5'!B672</f>
        <v>7Т 0 05 95150 </v>
      </c>
      <c r="F975" s="164"/>
      <c r="G975" s="21">
        <f>G976</f>
        <v>30</v>
      </c>
    </row>
    <row r="976" spans="1:7" ht="25.5">
      <c r="A976" s="16" t="s">
        <v>101</v>
      </c>
      <c r="B976" s="19" t="s">
        <v>314</v>
      </c>
      <c r="C976" s="20" t="s">
        <v>72</v>
      </c>
      <c r="D976" s="20" t="s">
        <v>65</v>
      </c>
      <c r="E976" s="183" t="s">
        <v>779</v>
      </c>
      <c r="F976" s="164" t="s">
        <v>102</v>
      </c>
      <c r="G976" s="21">
        <f>G977</f>
        <v>30</v>
      </c>
    </row>
    <row r="977" spans="1:7" ht="12.75">
      <c r="A977" s="16" t="s">
        <v>107</v>
      </c>
      <c r="B977" s="19" t="s">
        <v>314</v>
      </c>
      <c r="C977" s="20" t="s">
        <v>72</v>
      </c>
      <c r="D977" s="20" t="s">
        <v>65</v>
      </c>
      <c r="E977" s="183" t="s">
        <v>779</v>
      </c>
      <c r="F977" s="164" t="s">
        <v>108</v>
      </c>
      <c r="G977" s="21">
        <f>G978</f>
        <v>30</v>
      </c>
    </row>
    <row r="978" spans="1:7" ht="12.75">
      <c r="A978" s="16" t="s">
        <v>111</v>
      </c>
      <c r="B978" s="19" t="s">
        <v>314</v>
      </c>
      <c r="C978" s="20" t="s">
        <v>72</v>
      </c>
      <c r="D978" s="20" t="s">
        <v>65</v>
      </c>
      <c r="E978" s="183" t="s">
        <v>779</v>
      </c>
      <c r="F978" s="164" t="s">
        <v>112</v>
      </c>
      <c r="G978" s="21">
        <f>'МП пр.5'!G678</f>
        <v>30</v>
      </c>
    </row>
    <row r="979" spans="1:7" ht="12.75">
      <c r="A979" s="16" t="s">
        <v>161</v>
      </c>
      <c r="B979" s="19" t="s">
        <v>314</v>
      </c>
      <c r="C979" s="20" t="s">
        <v>72</v>
      </c>
      <c r="D979" s="20" t="s">
        <v>65</v>
      </c>
      <c r="E979" s="164" t="s">
        <v>601</v>
      </c>
      <c r="F979" s="164"/>
      <c r="G979" s="21">
        <f>G980+G985+G989</f>
        <v>11216.4</v>
      </c>
    </row>
    <row r="980" spans="1:7" ht="12.75">
      <c r="A980" s="16" t="s">
        <v>213</v>
      </c>
      <c r="B980" s="19" t="s">
        <v>314</v>
      </c>
      <c r="C980" s="20" t="s">
        <v>72</v>
      </c>
      <c r="D980" s="20" t="s">
        <v>65</v>
      </c>
      <c r="E980" s="164" t="s">
        <v>602</v>
      </c>
      <c r="F980" s="164"/>
      <c r="G980" s="21">
        <f>G981</f>
        <v>10854.4</v>
      </c>
    </row>
    <row r="981" spans="1:7" ht="25.5">
      <c r="A981" s="16" t="s">
        <v>101</v>
      </c>
      <c r="B981" s="19" t="s">
        <v>314</v>
      </c>
      <c r="C981" s="20" t="s">
        <v>72</v>
      </c>
      <c r="D981" s="20" t="s">
        <v>65</v>
      </c>
      <c r="E981" s="164" t="s">
        <v>602</v>
      </c>
      <c r="F981" s="164" t="s">
        <v>102</v>
      </c>
      <c r="G981" s="21">
        <f>G982</f>
        <v>10854.4</v>
      </c>
    </row>
    <row r="982" spans="1:7" ht="12.75">
      <c r="A982" s="16" t="s">
        <v>107</v>
      </c>
      <c r="B982" s="19" t="s">
        <v>314</v>
      </c>
      <c r="C982" s="20" t="s">
        <v>72</v>
      </c>
      <c r="D982" s="20" t="s">
        <v>65</v>
      </c>
      <c r="E982" s="164" t="s">
        <v>602</v>
      </c>
      <c r="F982" s="164" t="s">
        <v>108</v>
      </c>
      <c r="G982" s="21">
        <f>G983+G984</f>
        <v>10854.4</v>
      </c>
    </row>
    <row r="983" spans="1:7" ht="38.25">
      <c r="A983" s="16" t="s">
        <v>109</v>
      </c>
      <c r="B983" s="19" t="s">
        <v>314</v>
      </c>
      <c r="C983" s="20" t="s">
        <v>72</v>
      </c>
      <c r="D983" s="20" t="s">
        <v>65</v>
      </c>
      <c r="E983" s="164" t="s">
        <v>602</v>
      </c>
      <c r="F983" s="164" t="s">
        <v>110</v>
      </c>
      <c r="G983" s="21">
        <v>10604.3</v>
      </c>
    </row>
    <row r="984" spans="1:7" ht="12.75">
      <c r="A984" s="16" t="s">
        <v>111</v>
      </c>
      <c r="B984" s="19" t="s">
        <v>314</v>
      </c>
      <c r="C984" s="20" t="s">
        <v>72</v>
      </c>
      <c r="D984" s="20" t="s">
        <v>65</v>
      </c>
      <c r="E984" s="164" t="s">
        <v>602</v>
      </c>
      <c r="F984" s="164" t="s">
        <v>112</v>
      </c>
      <c r="G984" s="21">
        <v>250.1</v>
      </c>
    </row>
    <row r="985" spans="1:7" ht="51">
      <c r="A985" s="16" t="s">
        <v>235</v>
      </c>
      <c r="B985" s="19" t="s">
        <v>314</v>
      </c>
      <c r="C985" s="20" t="s">
        <v>72</v>
      </c>
      <c r="D985" s="20" t="s">
        <v>65</v>
      </c>
      <c r="E985" s="164" t="s">
        <v>603</v>
      </c>
      <c r="F985" s="164"/>
      <c r="G985" s="21">
        <f>G986</f>
        <v>350</v>
      </c>
    </row>
    <row r="986" spans="1:7" ht="25.5">
      <c r="A986" s="16" t="s">
        <v>101</v>
      </c>
      <c r="B986" s="19" t="s">
        <v>314</v>
      </c>
      <c r="C986" s="20" t="s">
        <v>72</v>
      </c>
      <c r="D986" s="20" t="s">
        <v>65</v>
      </c>
      <c r="E986" s="164" t="s">
        <v>603</v>
      </c>
      <c r="F986" s="164" t="s">
        <v>102</v>
      </c>
      <c r="G986" s="21">
        <f>G987</f>
        <v>350</v>
      </c>
    </row>
    <row r="987" spans="1:7" ht="12.75">
      <c r="A987" s="16" t="s">
        <v>107</v>
      </c>
      <c r="B987" s="19" t="s">
        <v>314</v>
      </c>
      <c r="C987" s="20" t="s">
        <v>72</v>
      </c>
      <c r="D987" s="20" t="s">
        <v>65</v>
      </c>
      <c r="E987" s="164" t="s">
        <v>603</v>
      </c>
      <c r="F987" s="164" t="s">
        <v>108</v>
      </c>
      <c r="G987" s="21">
        <f>G988</f>
        <v>350</v>
      </c>
    </row>
    <row r="988" spans="1:7" ht="12.75">
      <c r="A988" s="16" t="s">
        <v>111</v>
      </c>
      <c r="B988" s="19" t="s">
        <v>314</v>
      </c>
      <c r="C988" s="20" t="s">
        <v>72</v>
      </c>
      <c r="D988" s="20" t="s">
        <v>65</v>
      </c>
      <c r="E988" s="164" t="s">
        <v>603</v>
      </c>
      <c r="F988" s="164" t="s">
        <v>112</v>
      </c>
      <c r="G988" s="21">
        <v>350</v>
      </c>
    </row>
    <row r="989" spans="1:7" ht="12.75">
      <c r="A989" s="16" t="s">
        <v>203</v>
      </c>
      <c r="B989" s="19" t="s">
        <v>314</v>
      </c>
      <c r="C989" s="20" t="s">
        <v>72</v>
      </c>
      <c r="D989" s="20" t="s">
        <v>65</v>
      </c>
      <c r="E989" s="164" t="s">
        <v>604</v>
      </c>
      <c r="F989" s="164"/>
      <c r="G989" s="21">
        <f>G990</f>
        <v>12</v>
      </c>
    </row>
    <row r="990" spans="1:7" ht="25.5">
      <c r="A990" s="16" t="s">
        <v>101</v>
      </c>
      <c r="B990" s="19" t="s">
        <v>314</v>
      </c>
      <c r="C990" s="20" t="s">
        <v>72</v>
      </c>
      <c r="D990" s="20" t="s">
        <v>65</v>
      </c>
      <c r="E990" s="164" t="s">
        <v>604</v>
      </c>
      <c r="F990" s="164" t="s">
        <v>102</v>
      </c>
      <c r="G990" s="21">
        <f>G991</f>
        <v>12</v>
      </c>
    </row>
    <row r="991" spans="1:7" ht="12.75">
      <c r="A991" s="16" t="s">
        <v>107</v>
      </c>
      <c r="B991" s="19" t="s">
        <v>314</v>
      </c>
      <c r="C991" s="20" t="s">
        <v>72</v>
      </c>
      <c r="D991" s="20" t="s">
        <v>65</v>
      </c>
      <c r="E991" s="164" t="s">
        <v>604</v>
      </c>
      <c r="F991" s="164" t="s">
        <v>108</v>
      </c>
      <c r="G991" s="21">
        <f>G992</f>
        <v>12</v>
      </c>
    </row>
    <row r="992" spans="1:7" ht="12.75">
      <c r="A992" s="16" t="s">
        <v>111</v>
      </c>
      <c r="B992" s="19" t="s">
        <v>314</v>
      </c>
      <c r="C992" s="20" t="s">
        <v>72</v>
      </c>
      <c r="D992" s="20" t="s">
        <v>65</v>
      </c>
      <c r="E992" s="164" t="s">
        <v>604</v>
      </c>
      <c r="F992" s="164" t="s">
        <v>112</v>
      </c>
      <c r="G992" s="21">
        <v>12</v>
      </c>
    </row>
    <row r="993" spans="1:7" ht="25.5">
      <c r="A993" s="16" t="s">
        <v>605</v>
      </c>
      <c r="B993" s="19" t="s">
        <v>314</v>
      </c>
      <c r="C993" s="20" t="s">
        <v>72</v>
      </c>
      <c r="D993" s="20" t="s">
        <v>65</v>
      </c>
      <c r="E993" s="164" t="s">
        <v>606</v>
      </c>
      <c r="F993" s="164"/>
      <c r="G993" s="21">
        <f>G994+G998+G1002</f>
        <v>17804.399999999998</v>
      </c>
    </row>
    <row r="994" spans="1:7" ht="12.75">
      <c r="A994" s="16" t="s">
        <v>213</v>
      </c>
      <c r="B994" s="19" t="s">
        <v>314</v>
      </c>
      <c r="C994" s="20" t="s">
        <v>72</v>
      </c>
      <c r="D994" s="20" t="s">
        <v>65</v>
      </c>
      <c r="E994" s="164" t="s">
        <v>607</v>
      </c>
      <c r="F994" s="164"/>
      <c r="G994" s="21">
        <f>G995</f>
        <v>17277.399999999998</v>
      </c>
    </row>
    <row r="995" spans="1:7" ht="25.5">
      <c r="A995" s="16" t="s">
        <v>101</v>
      </c>
      <c r="B995" s="19" t="s">
        <v>314</v>
      </c>
      <c r="C995" s="20" t="s">
        <v>72</v>
      </c>
      <c r="D995" s="20" t="s">
        <v>65</v>
      </c>
      <c r="E995" s="164" t="s">
        <v>607</v>
      </c>
      <c r="F995" s="164" t="s">
        <v>102</v>
      </c>
      <c r="G995" s="21">
        <f>G996</f>
        <v>17277.399999999998</v>
      </c>
    </row>
    <row r="996" spans="1:7" ht="12.75">
      <c r="A996" s="16" t="s">
        <v>107</v>
      </c>
      <c r="B996" s="19" t="s">
        <v>314</v>
      </c>
      <c r="C996" s="20" t="s">
        <v>72</v>
      </c>
      <c r="D996" s="20" t="s">
        <v>65</v>
      </c>
      <c r="E996" s="164" t="s">
        <v>607</v>
      </c>
      <c r="F996" s="164" t="s">
        <v>108</v>
      </c>
      <c r="G996" s="21">
        <f>G997</f>
        <v>17277.399999999998</v>
      </c>
    </row>
    <row r="997" spans="1:7" ht="38.25">
      <c r="A997" s="16" t="s">
        <v>109</v>
      </c>
      <c r="B997" s="19" t="s">
        <v>314</v>
      </c>
      <c r="C997" s="20" t="s">
        <v>72</v>
      </c>
      <c r="D997" s="20" t="s">
        <v>65</v>
      </c>
      <c r="E997" s="164" t="s">
        <v>607</v>
      </c>
      <c r="F997" s="164" t="s">
        <v>110</v>
      </c>
      <c r="G997" s="248">
        <f>17179.6+97.8</f>
        <v>17277.399999999998</v>
      </c>
    </row>
    <row r="998" spans="1:7" ht="51">
      <c r="A998" s="16" t="s">
        <v>235</v>
      </c>
      <c r="B998" s="19" t="s">
        <v>314</v>
      </c>
      <c r="C998" s="20" t="s">
        <v>72</v>
      </c>
      <c r="D998" s="20" t="s">
        <v>65</v>
      </c>
      <c r="E998" s="164" t="s">
        <v>608</v>
      </c>
      <c r="F998" s="164"/>
      <c r="G998" s="21">
        <f>G999</f>
        <v>500</v>
      </c>
    </row>
    <row r="999" spans="1:7" ht="25.5">
      <c r="A999" s="16" t="s">
        <v>101</v>
      </c>
      <c r="B999" s="19" t="s">
        <v>314</v>
      </c>
      <c r="C999" s="20" t="s">
        <v>72</v>
      </c>
      <c r="D999" s="20" t="s">
        <v>65</v>
      </c>
      <c r="E999" s="164" t="s">
        <v>608</v>
      </c>
      <c r="F999" s="164" t="s">
        <v>102</v>
      </c>
      <c r="G999" s="21">
        <f>G1000</f>
        <v>500</v>
      </c>
    </row>
    <row r="1000" spans="1:7" ht="12.75">
      <c r="A1000" s="16" t="s">
        <v>107</v>
      </c>
      <c r="B1000" s="19" t="s">
        <v>314</v>
      </c>
      <c r="C1000" s="20" t="s">
        <v>72</v>
      </c>
      <c r="D1000" s="20" t="s">
        <v>65</v>
      </c>
      <c r="E1000" s="164" t="s">
        <v>608</v>
      </c>
      <c r="F1000" s="164" t="s">
        <v>108</v>
      </c>
      <c r="G1000" s="21">
        <f>G1001</f>
        <v>500</v>
      </c>
    </row>
    <row r="1001" spans="1:7" ht="12.75">
      <c r="A1001" s="16" t="s">
        <v>111</v>
      </c>
      <c r="B1001" s="19" t="s">
        <v>314</v>
      </c>
      <c r="C1001" s="20" t="s">
        <v>72</v>
      </c>
      <c r="D1001" s="20" t="s">
        <v>65</v>
      </c>
      <c r="E1001" s="164" t="s">
        <v>608</v>
      </c>
      <c r="F1001" s="164" t="s">
        <v>112</v>
      </c>
      <c r="G1001" s="21">
        <v>500</v>
      </c>
    </row>
    <row r="1002" spans="1:7" ht="12.75">
      <c r="A1002" s="16" t="s">
        <v>203</v>
      </c>
      <c r="B1002" s="19" t="s">
        <v>314</v>
      </c>
      <c r="C1002" s="20" t="s">
        <v>72</v>
      </c>
      <c r="D1002" s="20" t="s">
        <v>65</v>
      </c>
      <c r="E1002" s="164" t="s">
        <v>609</v>
      </c>
      <c r="F1002" s="164"/>
      <c r="G1002" s="21">
        <f>G1003</f>
        <v>27</v>
      </c>
    </row>
    <row r="1003" spans="1:7" ht="25.5">
      <c r="A1003" s="16" t="s">
        <v>101</v>
      </c>
      <c r="B1003" s="19" t="s">
        <v>314</v>
      </c>
      <c r="C1003" s="20" t="s">
        <v>72</v>
      </c>
      <c r="D1003" s="20" t="s">
        <v>65</v>
      </c>
      <c r="E1003" s="164" t="s">
        <v>609</v>
      </c>
      <c r="F1003" s="164" t="s">
        <v>102</v>
      </c>
      <c r="G1003" s="21">
        <f>G1004</f>
        <v>27</v>
      </c>
    </row>
    <row r="1004" spans="1:7" ht="12.75">
      <c r="A1004" s="16" t="s">
        <v>107</v>
      </c>
      <c r="B1004" s="19" t="s">
        <v>314</v>
      </c>
      <c r="C1004" s="20" t="s">
        <v>72</v>
      </c>
      <c r="D1004" s="20" t="s">
        <v>65</v>
      </c>
      <c r="E1004" s="164" t="s">
        <v>609</v>
      </c>
      <c r="F1004" s="164" t="s">
        <v>108</v>
      </c>
      <c r="G1004" s="21">
        <f>G1005</f>
        <v>27</v>
      </c>
    </row>
    <row r="1005" spans="1:7" ht="12.75">
      <c r="A1005" s="16" t="s">
        <v>111</v>
      </c>
      <c r="B1005" s="19" t="s">
        <v>314</v>
      </c>
      <c r="C1005" s="20" t="s">
        <v>72</v>
      </c>
      <c r="D1005" s="20" t="s">
        <v>65</v>
      </c>
      <c r="E1005" s="164" t="s">
        <v>609</v>
      </c>
      <c r="F1005" s="164" t="s">
        <v>112</v>
      </c>
      <c r="G1005" s="21">
        <f>32-5</f>
        <v>27</v>
      </c>
    </row>
    <row r="1006" spans="1:7" ht="12.75">
      <c r="A1006" s="16" t="s">
        <v>80</v>
      </c>
      <c r="B1006" s="19" t="s">
        <v>314</v>
      </c>
      <c r="C1006" s="20" t="s">
        <v>72</v>
      </c>
      <c r="D1006" s="20" t="s">
        <v>65</v>
      </c>
      <c r="E1006" s="164" t="s">
        <v>610</v>
      </c>
      <c r="F1006" s="164"/>
      <c r="G1006" s="21">
        <f>G1007</f>
        <v>1862.8</v>
      </c>
    </row>
    <row r="1007" spans="1:7" ht="25.5">
      <c r="A1007" s="16" t="s">
        <v>611</v>
      </c>
      <c r="B1007" s="19" t="s">
        <v>314</v>
      </c>
      <c r="C1007" s="20" t="s">
        <v>72</v>
      </c>
      <c r="D1007" s="20" t="s">
        <v>65</v>
      </c>
      <c r="E1007" s="164" t="s">
        <v>612</v>
      </c>
      <c r="F1007" s="164"/>
      <c r="G1007" s="21">
        <f>G1008+G1012+G1015</f>
        <v>1862.8</v>
      </c>
    </row>
    <row r="1008" spans="1:7" ht="38.25">
      <c r="A1008" s="16" t="s">
        <v>98</v>
      </c>
      <c r="B1008" s="19" t="s">
        <v>314</v>
      </c>
      <c r="C1008" s="20" t="s">
        <v>72</v>
      </c>
      <c r="D1008" s="20" t="s">
        <v>65</v>
      </c>
      <c r="E1008" s="164" t="s">
        <v>612</v>
      </c>
      <c r="F1008" s="164" t="s">
        <v>99</v>
      </c>
      <c r="G1008" s="21">
        <f>G1009</f>
        <v>1556</v>
      </c>
    </row>
    <row r="1009" spans="1:7" ht="12.75">
      <c r="A1009" s="16" t="s">
        <v>240</v>
      </c>
      <c r="B1009" s="19" t="s">
        <v>314</v>
      </c>
      <c r="C1009" s="20" t="s">
        <v>72</v>
      </c>
      <c r="D1009" s="20" t="s">
        <v>65</v>
      </c>
      <c r="E1009" s="164" t="s">
        <v>612</v>
      </c>
      <c r="F1009" s="164" t="s">
        <v>242</v>
      </c>
      <c r="G1009" s="21">
        <f>G1010+G1011</f>
        <v>1556</v>
      </c>
    </row>
    <row r="1010" spans="1:7" ht="12.75">
      <c r="A1010" s="16" t="s">
        <v>365</v>
      </c>
      <c r="B1010" s="19" t="s">
        <v>314</v>
      </c>
      <c r="C1010" s="20" t="s">
        <v>72</v>
      </c>
      <c r="D1010" s="20" t="s">
        <v>65</v>
      </c>
      <c r="E1010" s="164" t="s">
        <v>612</v>
      </c>
      <c r="F1010" s="164" t="s">
        <v>243</v>
      </c>
      <c r="G1010" s="21">
        <f>1144+50</f>
        <v>1194</v>
      </c>
    </row>
    <row r="1011" spans="1:7" ht="25.5">
      <c r="A1011" s="16" t="s">
        <v>328</v>
      </c>
      <c r="B1011" s="19" t="s">
        <v>314</v>
      </c>
      <c r="C1011" s="20" t="s">
        <v>72</v>
      </c>
      <c r="D1011" s="20" t="s">
        <v>65</v>
      </c>
      <c r="E1011" s="164" t="s">
        <v>612</v>
      </c>
      <c r="F1011" s="164" t="s">
        <v>244</v>
      </c>
      <c r="G1011" s="21">
        <f>332+30</f>
        <v>362</v>
      </c>
    </row>
    <row r="1012" spans="1:7" ht="25.5">
      <c r="A1012" s="16" t="s">
        <v>401</v>
      </c>
      <c r="B1012" s="19" t="s">
        <v>314</v>
      </c>
      <c r="C1012" s="20" t="s">
        <v>72</v>
      </c>
      <c r="D1012" s="20" t="s">
        <v>65</v>
      </c>
      <c r="E1012" s="164" t="s">
        <v>612</v>
      </c>
      <c r="F1012" s="164" t="s">
        <v>100</v>
      </c>
      <c r="G1012" s="21">
        <f>G1013</f>
        <v>296.1</v>
      </c>
    </row>
    <row r="1013" spans="1:7" ht="25.5">
      <c r="A1013" s="16" t="s">
        <v>732</v>
      </c>
      <c r="B1013" s="19" t="s">
        <v>314</v>
      </c>
      <c r="C1013" s="20" t="s">
        <v>72</v>
      </c>
      <c r="D1013" s="20" t="s">
        <v>65</v>
      </c>
      <c r="E1013" s="164" t="s">
        <v>612</v>
      </c>
      <c r="F1013" s="164" t="s">
        <v>96</v>
      </c>
      <c r="G1013" s="21">
        <f>G1014</f>
        <v>296.1</v>
      </c>
    </row>
    <row r="1014" spans="1:7" ht="12.75">
      <c r="A1014" s="16" t="s">
        <v>674</v>
      </c>
      <c r="B1014" s="19" t="s">
        <v>314</v>
      </c>
      <c r="C1014" s="20" t="s">
        <v>72</v>
      </c>
      <c r="D1014" s="20" t="s">
        <v>65</v>
      </c>
      <c r="E1014" s="164" t="s">
        <v>612</v>
      </c>
      <c r="F1014" s="164" t="s">
        <v>97</v>
      </c>
      <c r="G1014" s="21">
        <f>299.1-3</f>
        <v>296.1</v>
      </c>
    </row>
    <row r="1015" spans="1:7" ht="12.75">
      <c r="A1015" s="16" t="s">
        <v>124</v>
      </c>
      <c r="B1015" s="19" t="s">
        <v>314</v>
      </c>
      <c r="C1015" s="20" t="s">
        <v>72</v>
      </c>
      <c r="D1015" s="20" t="s">
        <v>65</v>
      </c>
      <c r="E1015" s="164" t="s">
        <v>612</v>
      </c>
      <c r="F1015" s="164" t="s">
        <v>125</v>
      </c>
      <c r="G1015" s="21">
        <f>G1016</f>
        <v>10.7</v>
      </c>
    </row>
    <row r="1016" spans="1:7" ht="12.75">
      <c r="A1016" s="16" t="s">
        <v>127</v>
      </c>
      <c r="B1016" s="19" t="s">
        <v>314</v>
      </c>
      <c r="C1016" s="20" t="s">
        <v>72</v>
      </c>
      <c r="D1016" s="20" t="s">
        <v>65</v>
      </c>
      <c r="E1016" s="164" t="s">
        <v>612</v>
      </c>
      <c r="F1016" s="164" t="s">
        <v>128</v>
      </c>
      <c r="G1016" s="21">
        <f>G1017</f>
        <v>10.7</v>
      </c>
    </row>
    <row r="1017" spans="1:7" ht="12.75">
      <c r="A1017" s="16" t="s">
        <v>129</v>
      </c>
      <c r="B1017" s="19" t="s">
        <v>314</v>
      </c>
      <c r="C1017" s="20" t="s">
        <v>72</v>
      </c>
      <c r="D1017" s="20" t="s">
        <v>65</v>
      </c>
      <c r="E1017" s="164" t="s">
        <v>612</v>
      </c>
      <c r="F1017" s="164" t="s">
        <v>130</v>
      </c>
      <c r="G1017" s="21">
        <v>10.7</v>
      </c>
    </row>
    <row r="1018" spans="1:7" ht="12.75">
      <c r="A1018" s="15" t="s">
        <v>85</v>
      </c>
      <c r="B1018" s="39" t="s">
        <v>314</v>
      </c>
      <c r="C1018" s="33" t="s">
        <v>72</v>
      </c>
      <c r="D1018" s="33" t="s">
        <v>67</v>
      </c>
      <c r="E1018" s="168"/>
      <c r="F1018" s="168"/>
      <c r="G1018" s="34">
        <f>G1020+G1029+G1035+G1041+G1065</f>
        <v>13583.9</v>
      </c>
    </row>
    <row r="1019" spans="1:7" ht="12.75">
      <c r="A1019" s="16" t="s">
        <v>549</v>
      </c>
      <c r="B1019" s="19" t="s">
        <v>314</v>
      </c>
      <c r="C1019" s="20" t="s">
        <v>72</v>
      </c>
      <c r="D1019" s="20" t="s">
        <v>67</v>
      </c>
      <c r="E1019" s="183" t="s">
        <v>550</v>
      </c>
      <c r="F1019" s="164"/>
      <c r="G1019" s="21">
        <f>G1020+G1029+G1035</f>
        <v>350.69999999999993</v>
      </c>
    </row>
    <row r="1020" spans="1:7" ht="25.5">
      <c r="A1020" s="28" t="str">
        <f>'МП пр.5'!A111</f>
        <v>Муниципальная программа "Развитие культуры в Сусуманском городском округе на 2018- 2020 годы"</v>
      </c>
      <c r="B1020" s="19" t="s">
        <v>314</v>
      </c>
      <c r="C1020" s="20" t="s">
        <v>72</v>
      </c>
      <c r="D1020" s="20" t="s">
        <v>67</v>
      </c>
      <c r="E1020" s="183" t="str">
        <f>'МП пр.5'!B111</f>
        <v>7Е 0 00 00000 </v>
      </c>
      <c r="F1020" s="164"/>
      <c r="G1020" s="21">
        <f>G1021</f>
        <v>308.29999999999995</v>
      </c>
    </row>
    <row r="1021" spans="1:7" ht="12.75">
      <c r="A1021" s="28" t="str">
        <f>'МП пр.5'!A134</f>
        <v>Основное мероприятие "Сохранение культурного наследия и творческого потенциала"</v>
      </c>
      <c r="B1021" s="19" t="s">
        <v>314</v>
      </c>
      <c r="C1021" s="20" t="s">
        <v>72</v>
      </c>
      <c r="D1021" s="20" t="s">
        <v>67</v>
      </c>
      <c r="E1021" s="183" t="str">
        <f>'МП пр.5'!B134</f>
        <v>7Е 0 02 00000 </v>
      </c>
      <c r="F1021" s="164"/>
      <c r="G1021" s="21">
        <f>G1022</f>
        <v>308.29999999999995</v>
      </c>
    </row>
    <row r="1022" spans="1:7" ht="15" customHeight="1">
      <c r="A1022" s="16" t="str">
        <f>'МП пр.5'!A142</f>
        <v>Проведение и участие в конкурсах, фестивалях, выставках, концертах, мастер- классах</v>
      </c>
      <c r="B1022" s="19" t="s">
        <v>314</v>
      </c>
      <c r="C1022" s="20" t="s">
        <v>72</v>
      </c>
      <c r="D1022" s="20" t="s">
        <v>67</v>
      </c>
      <c r="E1022" s="183" t="str">
        <f>'МП пр.5'!B142</f>
        <v>7Е 0 02 96120 </v>
      </c>
      <c r="F1022" s="168"/>
      <c r="G1022" s="21">
        <f>G1023+G1026</f>
        <v>308.29999999999995</v>
      </c>
    </row>
    <row r="1023" spans="1:7" ht="38.25">
      <c r="A1023" s="16" t="s">
        <v>98</v>
      </c>
      <c r="B1023" s="19" t="s">
        <v>314</v>
      </c>
      <c r="C1023" s="20" t="s">
        <v>72</v>
      </c>
      <c r="D1023" s="20" t="s">
        <v>67</v>
      </c>
      <c r="E1023" s="183" t="s">
        <v>416</v>
      </c>
      <c r="F1023" s="164" t="s">
        <v>99</v>
      </c>
      <c r="G1023" s="21">
        <f>G1024</f>
        <v>88.1</v>
      </c>
    </row>
    <row r="1024" spans="1:7" ht="18" customHeight="1">
      <c r="A1024" s="16" t="s">
        <v>240</v>
      </c>
      <c r="B1024" s="19" t="s">
        <v>314</v>
      </c>
      <c r="C1024" s="20" t="s">
        <v>72</v>
      </c>
      <c r="D1024" s="20" t="s">
        <v>67</v>
      </c>
      <c r="E1024" s="183" t="s">
        <v>416</v>
      </c>
      <c r="F1024" s="164" t="s">
        <v>242</v>
      </c>
      <c r="G1024" s="21">
        <f>G1025</f>
        <v>88.1</v>
      </c>
    </row>
    <row r="1025" spans="1:7" ht="25.5">
      <c r="A1025" s="16" t="s">
        <v>367</v>
      </c>
      <c r="B1025" s="19" t="s">
        <v>314</v>
      </c>
      <c r="C1025" s="20" t="s">
        <v>72</v>
      </c>
      <c r="D1025" s="20" t="s">
        <v>67</v>
      </c>
      <c r="E1025" s="183" t="s">
        <v>416</v>
      </c>
      <c r="F1025" s="164" t="s">
        <v>368</v>
      </c>
      <c r="G1025" s="21">
        <f>'МП пр.5'!G148</f>
        <v>88.1</v>
      </c>
    </row>
    <row r="1026" spans="1:7" ht="25.5">
      <c r="A1026" s="16" t="s">
        <v>401</v>
      </c>
      <c r="B1026" s="19" t="s">
        <v>314</v>
      </c>
      <c r="C1026" s="20" t="s">
        <v>72</v>
      </c>
      <c r="D1026" s="20" t="s">
        <v>67</v>
      </c>
      <c r="E1026" s="183" t="s">
        <v>416</v>
      </c>
      <c r="F1026" s="164" t="s">
        <v>100</v>
      </c>
      <c r="G1026" s="21">
        <f>G1027</f>
        <v>220.2</v>
      </c>
    </row>
    <row r="1027" spans="1:7" ht="25.5">
      <c r="A1027" s="16" t="s">
        <v>732</v>
      </c>
      <c r="B1027" s="19" t="s">
        <v>314</v>
      </c>
      <c r="C1027" s="20" t="s">
        <v>72</v>
      </c>
      <c r="D1027" s="20" t="s">
        <v>67</v>
      </c>
      <c r="E1027" s="183" t="s">
        <v>416</v>
      </c>
      <c r="F1027" s="164" t="s">
        <v>96</v>
      </c>
      <c r="G1027" s="21">
        <f>G1028</f>
        <v>220.2</v>
      </c>
    </row>
    <row r="1028" spans="1:7" ht="12.75">
      <c r="A1028" s="16" t="s">
        <v>675</v>
      </c>
      <c r="B1028" s="19" t="s">
        <v>314</v>
      </c>
      <c r="C1028" s="20" t="s">
        <v>72</v>
      </c>
      <c r="D1028" s="20" t="s">
        <v>67</v>
      </c>
      <c r="E1028" s="183" t="s">
        <v>416</v>
      </c>
      <c r="F1028" s="164" t="s">
        <v>97</v>
      </c>
      <c r="G1028" s="21">
        <f>'МП пр.5'!G152</f>
        <v>220.2</v>
      </c>
    </row>
    <row r="1029" spans="1:7" ht="25.5">
      <c r="A1029" s="28" t="str">
        <f>'МП пр.5'!A324</f>
        <v>Муниципальная программа  "Пожарная безопасность в Сусуманском городском округе на 2018- 2020 годы"</v>
      </c>
      <c r="B1029" s="19" t="s">
        <v>314</v>
      </c>
      <c r="C1029" s="20" t="s">
        <v>72</v>
      </c>
      <c r="D1029" s="20" t="s">
        <v>67</v>
      </c>
      <c r="E1029" s="183" t="str">
        <f>'МП пр.5'!B324</f>
        <v>7П 0 00 00000 </v>
      </c>
      <c r="F1029" s="164"/>
      <c r="G1029" s="21">
        <f>G1030</f>
        <v>36.4</v>
      </c>
    </row>
    <row r="1030" spans="1:7" ht="25.5">
      <c r="A1030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30" s="19" t="s">
        <v>314</v>
      </c>
      <c r="C1030" s="20" t="s">
        <v>72</v>
      </c>
      <c r="D1030" s="20" t="s">
        <v>67</v>
      </c>
      <c r="E1030" s="183" t="str">
        <f>'МП пр.5'!B325</f>
        <v>7П 0 01 00000 </v>
      </c>
      <c r="F1030" s="164"/>
      <c r="G1030" s="21">
        <f>G1031</f>
        <v>36.4</v>
      </c>
    </row>
    <row r="1031" spans="1:7" ht="12.75">
      <c r="A1031" s="28" t="str">
        <f>'МП пр.5'!A374</f>
        <v>Приобретение и заправка огнетушителей, средств индивидуальной защиты</v>
      </c>
      <c r="B1031" s="19" t="s">
        <v>314</v>
      </c>
      <c r="C1031" s="20" t="s">
        <v>72</v>
      </c>
      <c r="D1031" s="20" t="s">
        <v>67</v>
      </c>
      <c r="E1031" s="183" t="str">
        <f>'МП пр.5'!B374</f>
        <v>7П 0 01 94300 </v>
      </c>
      <c r="F1031" s="164"/>
      <c r="G1031" s="21">
        <f>G1032</f>
        <v>36.4</v>
      </c>
    </row>
    <row r="1032" spans="1:7" ht="25.5">
      <c r="A1032" s="16" t="s">
        <v>401</v>
      </c>
      <c r="B1032" s="19" t="s">
        <v>314</v>
      </c>
      <c r="C1032" s="20" t="s">
        <v>72</v>
      </c>
      <c r="D1032" s="20" t="s">
        <v>67</v>
      </c>
      <c r="E1032" s="183" t="s">
        <v>287</v>
      </c>
      <c r="F1032" s="164" t="s">
        <v>100</v>
      </c>
      <c r="G1032" s="21">
        <f>G1033</f>
        <v>36.4</v>
      </c>
    </row>
    <row r="1033" spans="1:7" ht="25.5">
      <c r="A1033" s="16" t="s">
        <v>732</v>
      </c>
      <c r="B1033" s="19" t="s">
        <v>314</v>
      </c>
      <c r="C1033" s="20" t="s">
        <v>72</v>
      </c>
      <c r="D1033" s="20" t="s">
        <v>67</v>
      </c>
      <c r="E1033" s="183" t="s">
        <v>287</v>
      </c>
      <c r="F1033" s="164" t="s">
        <v>96</v>
      </c>
      <c r="G1033" s="21">
        <f>G1034</f>
        <v>36.4</v>
      </c>
    </row>
    <row r="1034" spans="1:7" ht="12.75">
      <c r="A1034" s="16" t="s">
        <v>674</v>
      </c>
      <c r="B1034" s="19" t="s">
        <v>314</v>
      </c>
      <c r="C1034" s="20" t="s">
        <v>72</v>
      </c>
      <c r="D1034" s="20" t="s">
        <v>67</v>
      </c>
      <c r="E1034" s="183" t="s">
        <v>287</v>
      </c>
      <c r="F1034" s="164" t="s">
        <v>97</v>
      </c>
      <c r="G1034" s="21">
        <f>'МП пр.5'!G391</f>
        <v>36.4</v>
      </c>
    </row>
    <row r="1035" spans="1:7" ht="38.25">
      <c r="A1035" s="16" t="str">
        <f>'МП пр.5'!A947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35" s="19" t="s">
        <v>314</v>
      </c>
      <c r="C1035" s="20" t="s">
        <v>72</v>
      </c>
      <c r="D1035" s="20" t="s">
        <v>67</v>
      </c>
      <c r="E1035" s="164" t="str">
        <f>'МП пр.5'!B947</f>
        <v>7L 0 00 00000</v>
      </c>
      <c r="F1035" s="165"/>
      <c r="G1035" s="21">
        <f>G1036</f>
        <v>6</v>
      </c>
    </row>
    <row r="1036" spans="1:7" ht="12.75">
      <c r="A1036" s="16" t="str">
        <f>'МП пр.5'!A964</f>
        <v>Основное мероприятие "Гармонизация межнациональных отношений"</v>
      </c>
      <c r="B1036" s="20" t="s">
        <v>314</v>
      </c>
      <c r="C1036" s="20" t="s">
        <v>72</v>
      </c>
      <c r="D1036" s="20" t="s">
        <v>67</v>
      </c>
      <c r="E1036" s="164" t="str">
        <f>'МП пр.5'!B964</f>
        <v>7L 0 03 00000</v>
      </c>
      <c r="F1036" s="165"/>
      <c r="G1036" s="21">
        <f>G1037</f>
        <v>6</v>
      </c>
    </row>
    <row r="1037" spans="1:7" ht="25.5">
      <c r="A1037" s="16" t="str">
        <f>'МП пр.5'!A972</f>
        <v>Организация мероприятий районного уровня с участием представителей коренных малочисленных народов Крайнего Севера </v>
      </c>
      <c r="B1037" s="20" t="s">
        <v>314</v>
      </c>
      <c r="C1037" s="20" t="s">
        <v>72</v>
      </c>
      <c r="D1037" s="20" t="s">
        <v>67</v>
      </c>
      <c r="E1037" s="164" t="str">
        <f>'МП пр.5'!B972</f>
        <v>7L 0 03 97200</v>
      </c>
      <c r="F1037" s="165"/>
      <c r="G1037" s="21">
        <f>G1038</f>
        <v>6</v>
      </c>
    </row>
    <row r="1038" spans="1:7" ht="25.5">
      <c r="A1038" s="16" t="s">
        <v>401</v>
      </c>
      <c r="B1038" s="20" t="s">
        <v>314</v>
      </c>
      <c r="C1038" s="20" t="s">
        <v>72</v>
      </c>
      <c r="D1038" s="20" t="s">
        <v>67</v>
      </c>
      <c r="E1038" s="164" t="s">
        <v>520</v>
      </c>
      <c r="F1038" s="164" t="s">
        <v>100</v>
      </c>
      <c r="G1038" s="21">
        <f>G1039</f>
        <v>6</v>
      </c>
    </row>
    <row r="1039" spans="1:7" ht="25.5">
      <c r="A1039" s="16" t="s">
        <v>732</v>
      </c>
      <c r="B1039" s="20" t="s">
        <v>314</v>
      </c>
      <c r="C1039" s="20" t="s">
        <v>72</v>
      </c>
      <c r="D1039" s="20" t="s">
        <v>67</v>
      </c>
      <c r="E1039" s="164" t="s">
        <v>520</v>
      </c>
      <c r="F1039" s="164" t="s">
        <v>96</v>
      </c>
      <c r="G1039" s="21">
        <f>G1040</f>
        <v>6</v>
      </c>
    </row>
    <row r="1040" spans="1:7" ht="12.75">
      <c r="A1040" s="16" t="s">
        <v>674</v>
      </c>
      <c r="B1040" s="20" t="s">
        <v>314</v>
      </c>
      <c r="C1040" s="20" t="s">
        <v>72</v>
      </c>
      <c r="D1040" s="20" t="s">
        <v>67</v>
      </c>
      <c r="E1040" s="164" t="s">
        <v>520</v>
      </c>
      <c r="F1040" s="164" t="s">
        <v>97</v>
      </c>
      <c r="G1040" s="21">
        <f>'МП пр.5'!G984</f>
        <v>6</v>
      </c>
    </row>
    <row r="1041" spans="1:7" ht="25.5">
      <c r="A1041" s="16" t="s">
        <v>316</v>
      </c>
      <c r="B1041" s="19" t="s">
        <v>314</v>
      </c>
      <c r="C1041" s="20" t="s">
        <v>72</v>
      </c>
      <c r="D1041" s="20" t="s">
        <v>67</v>
      </c>
      <c r="E1041" s="164" t="s">
        <v>202</v>
      </c>
      <c r="F1041" s="164"/>
      <c r="G1041" s="21">
        <f>G1042</f>
        <v>7028.599999999999</v>
      </c>
    </row>
    <row r="1042" spans="1:7" ht="12.75">
      <c r="A1042" s="16" t="s">
        <v>49</v>
      </c>
      <c r="B1042" s="19" t="s">
        <v>314</v>
      </c>
      <c r="C1042" s="20" t="s">
        <v>72</v>
      </c>
      <c r="D1042" s="20" t="s">
        <v>67</v>
      </c>
      <c r="E1042" s="164" t="s">
        <v>208</v>
      </c>
      <c r="F1042" s="164"/>
      <c r="G1042" s="21">
        <f>G1043+G1049+G1057+G1061</f>
        <v>7028.599999999999</v>
      </c>
    </row>
    <row r="1043" spans="1:7" ht="12.75">
      <c r="A1043" s="16" t="s">
        <v>204</v>
      </c>
      <c r="B1043" s="19" t="s">
        <v>314</v>
      </c>
      <c r="C1043" s="20" t="s">
        <v>72</v>
      </c>
      <c r="D1043" s="20" t="s">
        <v>67</v>
      </c>
      <c r="E1043" s="164" t="s">
        <v>209</v>
      </c>
      <c r="F1043" s="164"/>
      <c r="G1043" s="21">
        <f>G1044</f>
        <v>6050.2</v>
      </c>
    </row>
    <row r="1044" spans="1:7" ht="38.25">
      <c r="A1044" s="16" t="s">
        <v>98</v>
      </c>
      <c r="B1044" s="19" t="s">
        <v>314</v>
      </c>
      <c r="C1044" s="20" t="s">
        <v>72</v>
      </c>
      <c r="D1044" s="20" t="s">
        <v>67</v>
      </c>
      <c r="E1044" s="164" t="s">
        <v>209</v>
      </c>
      <c r="F1044" s="164" t="s">
        <v>99</v>
      </c>
      <c r="G1044" s="21">
        <f>G1045</f>
        <v>6050.2</v>
      </c>
    </row>
    <row r="1045" spans="1:7" ht="12.75">
      <c r="A1045" s="16" t="s">
        <v>90</v>
      </c>
      <c r="B1045" s="19" t="s">
        <v>314</v>
      </c>
      <c r="C1045" s="20" t="s">
        <v>72</v>
      </c>
      <c r="D1045" s="20" t="s">
        <v>67</v>
      </c>
      <c r="E1045" s="164" t="s">
        <v>209</v>
      </c>
      <c r="F1045" s="164" t="s">
        <v>91</v>
      </c>
      <c r="G1045" s="21">
        <f>G1046+G1047+G1048</f>
        <v>6050.2</v>
      </c>
    </row>
    <row r="1046" spans="1:7" s="205" customFormat="1" ht="12.75">
      <c r="A1046" s="16" t="s">
        <v>154</v>
      </c>
      <c r="B1046" s="19" t="s">
        <v>314</v>
      </c>
      <c r="C1046" s="20" t="s">
        <v>72</v>
      </c>
      <c r="D1046" s="20" t="s">
        <v>67</v>
      </c>
      <c r="E1046" s="164" t="s">
        <v>209</v>
      </c>
      <c r="F1046" s="164" t="s">
        <v>92</v>
      </c>
      <c r="G1046" s="21">
        <f>4080.2+650</f>
        <v>4730.2</v>
      </c>
    </row>
    <row r="1047" spans="1:7" ht="25.5">
      <c r="A1047" s="16" t="s">
        <v>93</v>
      </c>
      <c r="B1047" s="19" t="s">
        <v>314</v>
      </c>
      <c r="C1047" s="20" t="s">
        <v>72</v>
      </c>
      <c r="D1047" s="20" t="s">
        <v>67</v>
      </c>
      <c r="E1047" s="164" t="s">
        <v>209</v>
      </c>
      <c r="F1047" s="164" t="s">
        <v>94</v>
      </c>
      <c r="G1047" s="21">
        <v>25</v>
      </c>
    </row>
    <row r="1048" spans="1:7" ht="25.5">
      <c r="A1048" s="16" t="s">
        <v>156</v>
      </c>
      <c r="B1048" s="19" t="s">
        <v>314</v>
      </c>
      <c r="C1048" s="20" t="s">
        <v>72</v>
      </c>
      <c r="D1048" s="20" t="s">
        <v>67</v>
      </c>
      <c r="E1048" s="164" t="s">
        <v>209</v>
      </c>
      <c r="F1048" s="164" t="s">
        <v>155</v>
      </c>
      <c r="G1048" s="21">
        <f>1115+180</f>
        <v>1295</v>
      </c>
    </row>
    <row r="1049" spans="1:7" ht="12.75">
      <c r="A1049" s="16" t="s">
        <v>205</v>
      </c>
      <c r="B1049" s="19" t="s">
        <v>314</v>
      </c>
      <c r="C1049" s="20" t="s">
        <v>72</v>
      </c>
      <c r="D1049" s="20" t="s">
        <v>67</v>
      </c>
      <c r="E1049" s="164" t="s">
        <v>210</v>
      </c>
      <c r="F1049" s="164"/>
      <c r="G1049" s="21">
        <f>G1050+G1053</f>
        <v>716.7</v>
      </c>
    </row>
    <row r="1050" spans="1:7" ht="25.5">
      <c r="A1050" s="16" t="s">
        <v>401</v>
      </c>
      <c r="B1050" s="19" t="s">
        <v>314</v>
      </c>
      <c r="C1050" s="20" t="s">
        <v>72</v>
      </c>
      <c r="D1050" s="20" t="s">
        <v>67</v>
      </c>
      <c r="E1050" s="164" t="s">
        <v>210</v>
      </c>
      <c r="F1050" s="164" t="s">
        <v>100</v>
      </c>
      <c r="G1050" s="21">
        <f>G1051</f>
        <v>707.6</v>
      </c>
    </row>
    <row r="1051" spans="1:7" ht="27.75" customHeight="1">
      <c r="A1051" s="16" t="s">
        <v>732</v>
      </c>
      <c r="B1051" s="19" t="s">
        <v>314</v>
      </c>
      <c r="C1051" s="20" t="s">
        <v>72</v>
      </c>
      <c r="D1051" s="20" t="s">
        <v>67</v>
      </c>
      <c r="E1051" s="164" t="s">
        <v>210</v>
      </c>
      <c r="F1051" s="164" t="s">
        <v>96</v>
      </c>
      <c r="G1051" s="21">
        <f>G1052</f>
        <v>707.6</v>
      </c>
    </row>
    <row r="1052" spans="1:7" ht="15" customHeight="1">
      <c r="A1052" s="16" t="s">
        <v>674</v>
      </c>
      <c r="B1052" s="19" t="s">
        <v>314</v>
      </c>
      <c r="C1052" s="20" t="s">
        <v>72</v>
      </c>
      <c r="D1052" s="20" t="s">
        <v>67</v>
      </c>
      <c r="E1052" s="164" t="s">
        <v>210</v>
      </c>
      <c r="F1052" s="164" t="s">
        <v>97</v>
      </c>
      <c r="G1052" s="21">
        <f>349.6+288+70</f>
        <v>707.6</v>
      </c>
    </row>
    <row r="1053" spans="1:7" ht="12.75">
      <c r="A1053" s="16" t="s">
        <v>124</v>
      </c>
      <c r="B1053" s="19" t="s">
        <v>314</v>
      </c>
      <c r="C1053" s="20" t="s">
        <v>72</v>
      </c>
      <c r="D1053" s="20" t="s">
        <v>67</v>
      </c>
      <c r="E1053" s="164" t="s">
        <v>210</v>
      </c>
      <c r="F1053" s="164" t="s">
        <v>125</v>
      </c>
      <c r="G1053" s="21">
        <f>G1054</f>
        <v>9.1</v>
      </c>
    </row>
    <row r="1054" spans="1:7" ht="12.75">
      <c r="A1054" s="16" t="s">
        <v>127</v>
      </c>
      <c r="B1054" s="19" t="s">
        <v>314</v>
      </c>
      <c r="C1054" s="20" t="s">
        <v>72</v>
      </c>
      <c r="D1054" s="20" t="s">
        <v>67</v>
      </c>
      <c r="E1054" s="164" t="s">
        <v>210</v>
      </c>
      <c r="F1054" s="164" t="s">
        <v>128</v>
      </c>
      <c r="G1054" s="21">
        <f>G1055+G1056</f>
        <v>9.1</v>
      </c>
    </row>
    <row r="1055" spans="1:7" ht="12.75">
      <c r="A1055" s="16" t="s">
        <v>129</v>
      </c>
      <c r="B1055" s="19" t="s">
        <v>314</v>
      </c>
      <c r="C1055" s="20" t="s">
        <v>72</v>
      </c>
      <c r="D1055" s="20" t="s">
        <v>67</v>
      </c>
      <c r="E1055" s="164" t="s">
        <v>210</v>
      </c>
      <c r="F1055" s="164" t="s">
        <v>130</v>
      </c>
      <c r="G1055" s="21">
        <f>78.1-1.1-70</f>
        <v>7</v>
      </c>
    </row>
    <row r="1056" spans="1:7" ht="12.75">
      <c r="A1056" s="16" t="s">
        <v>157</v>
      </c>
      <c r="B1056" s="19" t="s">
        <v>314</v>
      </c>
      <c r="C1056" s="20" t="s">
        <v>72</v>
      </c>
      <c r="D1056" s="20" t="s">
        <v>67</v>
      </c>
      <c r="E1056" s="164" t="s">
        <v>210</v>
      </c>
      <c r="F1056" s="164" t="s">
        <v>131</v>
      </c>
      <c r="G1056" s="21">
        <f>1+1.1</f>
        <v>2.1</v>
      </c>
    </row>
    <row r="1057" spans="1:7" ht="51">
      <c r="A1057" s="16" t="s">
        <v>235</v>
      </c>
      <c r="B1057" s="19" t="s">
        <v>314</v>
      </c>
      <c r="C1057" s="20" t="s">
        <v>72</v>
      </c>
      <c r="D1057" s="20" t="s">
        <v>67</v>
      </c>
      <c r="E1057" s="164" t="s">
        <v>532</v>
      </c>
      <c r="F1057" s="164"/>
      <c r="G1057" s="21">
        <f>G1058</f>
        <v>128.4</v>
      </c>
    </row>
    <row r="1058" spans="1:7" ht="38.25">
      <c r="A1058" s="16" t="s">
        <v>98</v>
      </c>
      <c r="B1058" s="19" t="s">
        <v>314</v>
      </c>
      <c r="C1058" s="20" t="s">
        <v>72</v>
      </c>
      <c r="D1058" s="20" t="s">
        <v>67</v>
      </c>
      <c r="E1058" s="164" t="s">
        <v>532</v>
      </c>
      <c r="F1058" s="164" t="s">
        <v>99</v>
      </c>
      <c r="G1058" s="21">
        <f>G1059</f>
        <v>128.4</v>
      </c>
    </row>
    <row r="1059" spans="1:7" ht="12.75">
      <c r="A1059" s="16" t="s">
        <v>90</v>
      </c>
      <c r="B1059" s="19" t="s">
        <v>314</v>
      </c>
      <c r="C1059" s="20" t="s">
        <v>72</v>
      </c>
      <c r="D1059" s="20" t="s">
        <v>67</v>
      </c>
      <c r="E1059" s="164" t="s">
        <v>532</v>
      </c>
      <c r="F1059" s="164" t="s">
        <v>91</v>
      </c>
      <c r="G1059" s="21">
        <f>G1060</f>
        <v>128.4</v>
      </c>
    </row>
    <row r="1060" spans="1:7" ht="25.5">
      <c r="A1060" s="16" t="s">
        <v>93</v>
      </c>
      <c r="B1060" s="19" t="s">
        <v>314</v>
      </c>
      <c r="C1060" s="20" t="s">
        <v>72</v>
      </c>
      <c r="D1060" s="20" t="s">
        <v>67</v>
      </c>
      <c r="E1060" s="164" t="s">
        <v>532</v>
      </c>
      <c r="F1060" s="164" t="s">
        <v>94</v>
      </c>
      <c r="G1060" s="21">
        <f>250-121.6</f>
        <v>128.4</v>
      </c>
    </row>
    <row r="1061" spans="1:7" ht="12.75">
      <c r="A1061" s="16" t="s">
        <v>203</v>
      </c>
      <c r="B1061" s="19" t="s">
        <v>314</v>
      </c>
      <c r="C1061" s="20" t="s">
        <v>72</v>
      </c>
      <c r="D1061" s="20" t="s">
        <v>67</v>
      </c>
      <c r="E1061" s="164" t="s">
        <v>533</v>
      </c>
      <c r="F1061" s="164"/>
      <c r="G1061" s="21">
        <f>G1062</f>
        <v>133.3</v>
      </c>
    </row>
    <row r="1062" spans="1:7" ht="38.25">
      <c r="A1062" s="16" t="s">
        <v>98</v>
      </c>
      <c r="B1062" s="19" t="s">
        <v>314</v>
      </c>
      <c r="C1062" s="20" t="s">
        <v>72</v>
      </c>
      <c r="D1062" s="20" t="s">
        <v>67</v>
      </c>
      <c r="E1062" s="164" t="s">
        <v>533</v>
      </c>
      <c r="F1062" s="164" t="s">
        <v>99</v>
      </c>
      <c r="G1062" s="21">
        <f>G1063</f>
        <v>133.3</v>
      </c>
    </row>
    <row r="1063" spans="1:7" ht="12.75">
      <c r="A1063" s="16" t="s">
        <v>90</v>
      </c>
      <c r="B1063" s="19" t="s">
        <v>314</v>
      </c>
      <c r="C1063" s="20" t="s">
        <v>72</v>
      </c>
      <c r="D1063" s="20" t="s">
        <v>67</v>
      </c>
      <c r="E1063" s="164" t="s">
        <v>533</v>
      </c>
      <c r="F1063" s="164" t="s">
        <v>91</v>
      </c>
      <c r="G1063" s="21">
        <f>G1064</f>
        <v>133.3</v>
      </c>
    </row>
    <row r="1064" spans="1:7" ht="25.5">
      <c r="A1064" s="16" t="s">
        <v>93</v>
      </c>
      <c r="B1064" s="19" t="s">
        <v>314</v>
      </c>
      <c r="C1064" s="20" t="s">
        <v>72</v>
      </c>
      <c r="D1064" s="20" t="s">
        <v>67</v>
      </c>
      <c r="E1064" s="164" t="s">
        <v>533</v>
      </c>
      <c r="F1064" s="164" t="s">
        <v>94</v>
      </c>
      <c r="G1064" s="21">
        <f>231.1-97.8</f>
        <v>133.3</v>
      </c>
    </row>
    <row r="1065" spans="1:7" ht="12.75">
      <c r="A1065" s="16" t="s">
        <v>590</v>
      </c>
      <c r="B1065" s="19" t="s">
        <v>314</v>
      </c>
      <c r="C1065" s="20" t="s">
        <v>72</v>
      </c>
      <c r="D1065" s="20" t="s">
        <v>67</v>
      </c>
      <c r="E1065" s="164" t="s">
        <v>591</v>
      </c>
      <c r="F1065" s="164"/>
      <c r="G1065" s="21">
        <f>G1066+G1078+G1082</f>
        <v>6204.6</v>
      </c>
    </row>
    <row r="1066" spans="1:7" ht="12.75">
      <c r="A1066" s="16" t="s">
        <v>302</v>
      </c>
      <c r="B1066" s="19" t="s">
        <v>314</v>
      </c>
      <c r="C1066" s="20" t="s">
        <v>72</v>
      </c>
      <c r="D1066" s="20" t="s">
        <v>67</v>
      </c>
      <c r="E1066" s="164" t="s">
        <v>592</v>
      </c>
      <c r="F1066" s="164"/>
      <c r="G1066" s="21">
        <f>G1067+G1072+G1075</f>
        <v>5767.7</v>
      </c>
    </row>
    <row r="1067" spans="1:7" ht="38.25">
      <c r="A1067" s="16" t="s">
        <v>98</v>
      </c>
      <c r="B1067" s="19" t="s">
        <v>314</v>
      </c>
      <c r="C1067" s="20" t="s">
        <v>72</v>
      </c>
      <c r="D1067" s="20" t="s">
        <v>67</v>
      </c>
      <c r="E1067" s="164" t="s">
        <v>592</v>
      </c>
      <c r="F1067" s="164" t="s">
        <v>99</v>
      </c>
      <c r="G1067" s="21">
        <f>G1068</f>
        <v>5346</v>
      </c>
    </row>
    <row r="1068" spans="1:7" ht="12.75">
      <c r="A1068" s="16" t="s">
        <v>240</v>
      </c>
      <c r="B1068" s="19" t="s">
        <v>314</v>
      </c>
      <c r="C1068" s="20" t="s">
        <v>72</v>
      </c>
      <c r="D1068" s="20" t="s">
        <v>67</v>
      </c>
      <c r="E1068" s="164" t="s">
        <v>592</v>
      </c>
      <c r="F1068" s="164" t="s">
        <v>242</v>
      </c>
      <c r="G1068" s="21">
        <f>G1069+G1070+G1071</f>
        <v>5346</v>
      </c>
    </row>
    <row r="1069" spans="1:7" ht="12.75">
      <c r="A1069" s="16" t="s">
        <v>365</v>
      </c>
      <c r="B1069" s="19" t="s">
        <v>314</v>
      </c>
      <c r="C1069" s="20" t="s">
        <v>72</v>
      </c>
      <c r="D1069" s="20" t="s">
        <v>67</v>
      </c>
      <c r="E1069" s="164" t="s">
        <v>592</v>
      </c>
      <c r="F1069" s="164" t="s">
        <v>243</v>
      </c>
      <c r="G1069" s="21">
        <v>4139</v>
      </c>
    </row>
    <row r="1070" spans="1:7" ht="12.75">
      <c r="A1070" s="16" t="s">
        <v>325</v>
      </c>
      <c r="B1070" s="19" t="s">
        <v>314</v>
      </c>
      <c r="C1070" s="20" t="s">
        <v>72</v>
      </c>
      <c r="D1070" s="20" t="s">
        <v>67</v>
      </c>
      <c r="E1070" s="164" t="s">
        <v>592</v>
      </c>
      <c r="F1070" s="164" t="s">
        <v>241</v>
      </c>
      <c r="G1070" s="21">
        <v>7</v>
      </c>
    </row>
    <row r="1071" spans="1:7" ht="25.5">
      <c r="A1071" s="16" t="s">
        <v>328</v>
      </c>
      <c r="B1071" s="19" t="s">
        <v>314</v>
      </c>
      <c r="C1071" s="20" t="s">
        <v>72</v>
      </c>
      <c r="D1071" s="20" t="s">
        <v>67</v>
      </c>
      <c r="E1071" s="164" t="s">
        <v>592</v>
      </c>
      <c r="F1071" s="164" t="s">
        <v>244</v>
      </c>
      <c r="G1071" s="21">
        <v>1200</v>
      </c>
    </row>
    <row r="1072" spans="1:7" ht="25.5">
      <c r="A1072" s="16" t="s">
        <v>401</v>
      </c>
      <c r="B1072" s="19" t="s">
        <v>314</v>
      </c>
      <c r="C1072" s="20" t="s">
        <v>72</v>
      </c>
      <c r="D1072" s="20" t="s">
        <v>67</v>
      </c>
      <c r="E1072" s="164" t="s">
        <v>592</v>
      </c>
      <c r="F1072" s="164" t="s">
        <v>100</v>
      </c>
      <c r="G1072" s="21">
        <f>G1073</f>
        <v>411.7</v>
      </c>
    </row>
    <row r="1073" spans="1:7" ht="25.5">
      <c r="A1073" s="16" t="s">
        <v>732</v>
      </c>
      <c r="B1073" s="19" t="s">
        <v>314</v>
      </c>
      <c r="C1073" s="20" t="s">
        <v>72</v>
      </c>
      <c r="D1073" s="20" t="s">
        <v>67</v>
      </c>
      <c r="E1073" s="164" t="s">
        <v>592</v>
      </c>
      <c r="F1073" s="164" t="s">
        <v>96</v>
      </c>
      <c r="G1073" s="21">
        <f>G1074</f>
        <v>411.7</v>
      </c>
    </row>
    <row r="1074" spans="1:7" ht="12.75">
      <c r="A1074" s="16" t="s">
        <v>674</v>
      </c>
      <c r="B1074" s="19" t="s">
        <v>314</v>
      </c>
      <c r="C1074" s="20" t="s">
        <v>72</v>
      </c>
      <c r="D1074" s="20" t="s">
        <v>67</v>
      </c>
      <c r="E1074" s="164" t="s">
        <v>592</v>
      </c>
      <c r="F1074" s="164" t="s">
        <v>97</v>
      </c>
      <c r="G1074" s="21">
        <v>411.7</v>
      </c>
    </row>
    <row r="1075" spans="1:7" ht="12.75">
      <c r="A1075" s="16" t="s">
        <v>124</v>
      </c>
      <c r="B1075" s="19" t="s">
        <v>314</v>
      </c>
      <c r="C1075" s="20" t="s">
        <v>72</v>
      </c>
      <c r="D1075" s="20" t="s">
        <v>67</v>
      </c>
      <c r="E1075" s="164" t="s">
        <v>592</v>
      </c>
      <c r="F1075" s="164" t="s">
        <v>125</v>
      </c>
      <c r="G1075" s="21">
        <f>G1076</f>
        <v>10</v>
      </c>
    </row>
    <row r="1076" spans="1:7" ht="12.75">
      <c r="A1076" s="16" t="s">
        <v>127</v>
      </c>
      <c r="B1076" s="19" t="s">
        <v>314</v>
      </c>
      <c r="C1076" s="20" t="s">
        <v>72</v>
      </c>
      <c r="D1076" s="20" t="s">
        <v>67</v>
      </c>
      <c r="E1076" s="164" t="s">
        <v>592</v>
      </c>
      <c r="F1076" s="164" t="s">
        <v>128</v>
      </c>
      <c r="G1076" s="21">
        <f>G1077</f>
        <v>10</v>
      </c>
    </row>
    <row r="1077" spans="1:7" ht="12.75">
      <c r="A1077" s="16" t="s">
        <v>129</v>
      </c>
      <c r="B1077" s="19" t="s">
        <v>314</v>
      </c>
      <c r="C1077" s="20" t="s">
        <v>72</v>
      </c>
      <c r="D1077" s="20" t="s">
        <v>67</v>
      </c>
      <c r="E1077" s="164" t="s">
        <v>592</v>
      </c>
      <c r="F1077" s="164" t="s">
        <v>130</v>
      </c>
      <c r="G1077" s="21">
        <v>10</v>
      </c>
    </row>
    <row r="1078" spans="1:7" ht="51">
      <c r="A1078" s="16" t="s">
        <v>235</v>
      </c>
      <c r="B1078" s="19" t="s">
        <v>314</v>
      </c>
      <c r="C1078" s="20" t="s">
        <v>72</v>
      </c>
      <c r="D1078" s="20" t="s">
        <v>67</v>
      </c>
      <c r="E1078" s="164" t="s">
        <v>593</v>
      </c>
      <c r="F1078" s="164"/>
      <c r="G1078" s="21">
        <f>G1079</f>
        <v>421.6</v>
      </c>
    </row>
    <row r="1079" spans="1:7" ht="38.25">
      <c r="A1079" s="16" t="s">
        <v>98</v>
      </c>
      <c r="B1079" s="19" t="s">
        <v>314</v>
      </c>
      <c r="C1079" s="20" t="s">
        <v>72</v>
      </c>
      <c r="D1079" s="20" t="s">
        <v>67</v>
      </c>
      <c r="E1079" s="164" t="s">
        <v>593</v>
      </c>
      <c r="F1079" s="164" t="s">
        <v>99</v>
      </c>
      <c r="G1079" s="21">
        <f>G1080</f>
        <v>421.6</v>
      </c>
    </row>
    <row r="1080" spans="1:7" ht="12.75">
      <c r="A1080" s="16" t="s">
        <v>240</v>
      </c>
      <c r="B1080" s="19" t="s">
        <v>314</v>
      </c>
      <c r="C1080" s="20" t="s">
        <v>72</v>
      </c>
      <c r="D1080" s="20" t="s">
        <v>67</v>
      </c>
      <c r="E1080" s="164" t="s">
        <v>593</v>
      </c>
      <c r="F1080" s="164" t="s">
        <v>242</v>
      </c>
      <c r="G1080" s="21">
        <f>G1081</f>
        <v>421.6</v>
      </c>
    </row>
    <row r="1081" spans="1:7" ht="12.75">
      <c r="A1081" s="16" t="s">
        <v>325</v>
      </c>
      <c r="B1081" s="19" t="s">
        <v>314</v>
      </c>
      <c r="C1081" s="20" t="s">
        <v>72</v>
      </c>
      <c r="D1081" s="20" t="s">
        <v>67</v>
      </c>
      <c r="E1081" s="164" t="s">
        <v>593</v>
      </c>
      <c r="F1081" s="164" t="s">
        <v>241</v>
      </c>
      <c r="G1081" s="21">
        <f>300+121.6</f>
        <v>421.6</v>
      </c>
    </row>
    <row r="1082" spans="1:7" ht="12.75">
      <c r="A1082" s="16" t="s">
        <v>203</v>
      </c>
      <c r="B1082" s="19" t="s">
        <v>314</v>
      </c>
      <c r="C1082" s="20" t="s">
        <v>72</v>
      </c>
      <c r="D1082" s="20" t="s">
        <v>67</v>
      </c>
      <c r="E1082" s="164" t="s">
        <v>594</v>
      </c>
      <c r="F1082" s="164"/>
      <c r="G1082" s="21">
        <f>G1083</f>
        <v>15.3</v>
      </c>
    </row>
    <row r="1083" spans="1:7" ht="38.25">
      <c r="A1083" s="16" t="s">
        <v>98</v>
      </c>
      <c r="B1083" s="19" t="s">
        <v>314</v>
      </c>
      <c r="C1083" s="20" t="s">
        <v>72</v>
      </c>
      <c r="D1083" s="20" t="s">
        <v>67</v>
      </c>
      <c r="E1083" s="164" t="s">
        <v>594</v>
      </c>
      <c r="F1083" s="164" t="s">
        <v>99</v>
      </c>
      <c r="G1083" s="21">
        <f>G1084</f>
        <v>15.3</v>
      </c>
    </row>
    <row r="1084" spans="1:7" ht="12.75">
      <c r="A1084" s="16" t="s">
        <v>240</v>
      </c>
      <c r="B1084" s="19" t="s">
        <v>314</v>
      </c>
      <c r="C1084" s="20" t="s">
        <v>72</v>
      </c>
      <c r="D1084" s="20" t="s">
        <v>67</v>
      </c>
      <c r="E1084" s="164" t="s">
        <v>594</v>
      </c>
      <c r="F1084" s="164" t="s">
        <v>242</v>
      </c>
      <c r="G1084" s="21">
        <f>G1085</f>
        <v>15.3</v>
      </c>
    </row>
    <row r="1085" spans="1:7" ht="12.75">
      <c r="A1085" s="16" t="s">
        <v>325</v>
      </c>
      <c r="B1085" s="19" t="s">
        <v>314</v>
      </c>
      <c r="C1085" s="20" t="s">
        <v>72</v>
      </c>
      <c r="D1085" s="20" t="s">
        <v>67</v>
      </c>
      <c r="E1085" s="164" t="s">
        <v>594</v>
      </c>
      <c r="F1085" s="164" t="s">
        <v>241</v>
      </c>
      <c r="G1085" s="21">
        <v>15.3</v>
      </c>
    </row>
    <row r="1086" spans="1:7" ht="12.75">
      <c r="A1086" s="15" t="s">
        <v>61</v>
      </c>
      <c r="B1086" s="39" t="s">
        <v>314</v>
      </c>
      <c r="C1086" s="33" t="s">
        <v>70</v>
      </c>
      <c r="D1086" s="33" t="s">
        <v>35</v>
      </c>
      <c r="E1086" s="168"/>
      <c r="F1086" s="168"/>
      <c r="G1086" s="34">
        <f>G1087</f>
        <v>1198.3999999999999</v>
      </c>
    </row>
    <row r="1087" spans="1:7" ht="12.75">
      <c r="A1087" s="23" t="s">
        <v>60</v>
      </c>
      <c r="B1087" s="39" t="s">
        <v>314</v>
      </c>
      <c r="C1087" s="33" t="s">
        <v>70</v>
      </c>
      <c r="D1087" s="33" t="s">
        <v>69</v>
      </c>
      <c r="E1087" s="168"/>
      <c r="F1087" s="168"/>
      <c r="G1087" s="34">
        <f>G1089</f>
        <v>1198.3999999999999</v>
      </c>
    </row>
    <row r="1088" spans="1:7" ht="12.75">
      <c r="A1088" s="48" t="s">
        <v>549</v>
      </c>
      <c r="B1088" s="19" t="s">
        <v>314</v>
      </c>
      <c r="C1088" s="20" t="s">
        <v>70</v>
      </c>
      <c r="D1088" s="20" t="s">
        <v>69</v>
      </c>
      <c r="E1088" s="183" t="s">
        <v>550</v>
      </c>
      <c r="F1088" s="164"/>
      <c r="G1088" s="21">
        <f>G1089</f>
        <v>1198.3999999999999</v>
      </c>
    </row>
    <row r="1089" spans="1:7" ht="25.5">
      <c r="A1089" s="28" t="str">
        <f>'МП пр.5'!A182</f>
        <v>Муниципальная программа "Обеспечение жильем молодых семей  в Сусуманском городском округе  на 2018- 2020 годы"</v>
      </c>
      <c r="B1089" s="19" t="s">
        <v>314</v>
      </c>
      <c r="C1089" s="20" t="s">
        <v>70</v>
      </c>
      <c r="D1089" s="20" t="s">
        <v>69</v>
      </c>
      <c r="E1089" s="183" t="str">
        <f>'МП пр.5'!B182</f>
        <v>7Ж 0 00 00000 </v>
      </c>
      <c r="F1089" s="164"/>
      <c r="G1089" s="21">
        <f>G1090</f>
        <v>1198.3999999999999</v>
      </c>
    </row>
    <row r="1090" spans="1:7" ht="38.25">
      <c r="A1090" s="28" t="str">
        <f>'МП пр.5'!A183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1090" s="19" t="s">
        <v>314</v>
      </c>
      <c r="C1090" s="20" t="s">
        <v>70</v>
      </c>
      <c r="D1090" s="20" t="s">
        <v>69</v>
      </c>
      <c r="E1090" s="183" t="str">
        <f>'МП пр.5'!B183</f>
        <v>7Ж 0 01 00000 </v>
      </c>
      <c r="F1090" s="164"/>
      <c r="G1090" s="21">
        <f>G1095+G1091</f>
        <v>1198.3999999999999</v>
      </c>
    </row>
    <row r="1091" spans="1:7" ht="12.75">
      <c r="A1091" s="191" t="s">
        <v>756</v>
      </c>
      <c r="B1091" s="209" t="s">
        <v>314</v>
      </c>
      <c r="C1091" s="208" t="s">
        <v>70</v>
      </c>
      <c r="D1091" s="208" t="s">
        <v>69</v>
      </c>
      <c r="E1091" s="211" t="s">
        <v>770</v>
      </c>
      <c r="F1091" s="214"/>
      <c r="G1091" s="212">
        <f>G1092</f>
        <v>1007.1999999999999</v>
      </c>
    </row>
    <row r="1092" spans="1:7" ht="12.75">
      <c r="A1092" s="207" t="s">
        <v>113</v>
      </c>
      <c r="B1092" s="209" t="s">
        <v>314</v>
      </c>
      <c r="C1092" s="208" t="s">
        <v>70</v>
      </c>
      <c r="D1092" s="208" t="s">
        <v>69</v>
      </c>
      <c r="E1092" s="211" t="s">
        <v>770</v>
      </c>
      <c r="F1092" s="214" t="s">
        <v>114</v>
      </c>
      <c r="G1092" s="212">
        <f>G1093</f>
        <v>1007.1999999999999</v>
      </c>
    </row>
    <row r="1093" spans="1:7" ht="12.75">
      <c r="A1093" s="207" t="s">
        <v>133</v>
      </c>
      <c r="B1093" s="209" t="s">
        <v>314</v>
      </c>
      <c r="C1093" s="208" t="s">
        <v>70</v>
      </c>
      <c r="D1093" s="208" t="s">
        <v>69</v>
      </c>
      <c r="E1093" s="211" t="s">
        <v>770</v>
      </c>
      <c r="F1093" s="214" t="s">
        <v>132</v>
      </c>
      <c r="G1093" s="212">
        <f>G1094</f>
        <v>1007.1999999999999</v>
      </c>
    </row>
    <row r="1094" spans="1:7" ht="12.75">
      <c r="A1094" s="207" t="s">
        <v>377</v>
      </c>
      <c r="B1094" s="209" t="s">
        <v>314</v>
      </c>
      <c r="C1094" s="208" t="s">
        <v>70</v>
      </c>
      <c r="D1094" s="208" t="s">
        <v>69</v>
      </c>
      <c r="E1094" s="211" t="s">
        <v>770</v>
      </c>
      <c r="F1094" s="214" t="s">
        <v>378</v>
      </c>
      <c r="G1094" s="212">
        <f>'МП пр.5'!G190</f>
        <v>1007.1999999999999</v>
      </c>
    </row>
    <row r="1095" spans="1:7" ht="25.5">
      <c r="A1095" s="28" t="str">
        <f>'МП пр.5'!A194</f>
        <v>Социальная выплата на приобретение (строительство) жилья молодым семьям за счет средств местного бюджета</v>
      </c>
      <c r="B1095" s="19" t="s">
        <v>314</v>
      </c>
      <c r="C1095" s="20" t="s">
        <v>70</v>
      </c>
      <c r="D1095" s="20" t="s">
        <v>69</v>
      </c>
      <c r="E1095" s="183" t="str">
        <f>'МП пр.5'!B194</f>
        <v>7Ж 0 01 L4970</v>
      </c>
      <c r="F1095" s="164"/>
      <c r="G1095" s="21">
        <f>G1096</f>
        <v>191.2</v>
      </c>
    </row>
    <row r="1096" spans="1:7" ht="12.75">
      <c r="A1096" s="16" t="s">
        <v>113</v>
      </c>
      <c r="B1096" s="19" t="s">
        <v>314</v>
      </c>
      <c r="C1096" s="20" t="s">
        <v>70</v>
      </c>
      <c r="D1096" s="20" t="s">
        <v>69</v>
      </c>
      <c r="E1096" s="183" t="s">
        <v>376</v>
      </c>
      <c r="F1096" s="164" t="s">
        <v>114</v>
      </c>
      <c r="G1096" s="21">
        <f>G1097</f>
        <v>191.2</v>
      </c>
    </row>
    <row r="1097" spans="1:7" ht="12.75">
      <c r="A1097" s="16" t="s">
        <v>133</v>
      </c>
      <c r="B1097" s="19" t="s">
        <v>314</v>
      </c>
      <c r="C1097" s="20" t="s">
        <v>70</v>
      </c>
      <c r="D1097" s="20" t="s">
        <v>69</v>
      </c>
      <c r="E1097" s="183" t="s">
        <v>376</v>
      </c>
      <c r="F1097" s="164" t="s">
        <v>132</v>
      </c>
      <c r="G1097" s="21">
        <f>G1098</f>
        <v>191.2</v>
      </c>
    </row>
    <row r="1098" spans="1:7" ht="12.75">
      <c r="A1098" s="16" t="s">
        <v>377</v>
      </c>
      <c r="B1098" s="19" t="s">
        <v>314</v>
      </c>
      <c r="C1098" s="20" t="s">
        <v>70</v>
      </c>
      <c r="D1098" s="20" t="s">
        <v>69</v>
      </c>
      <c r="E1098" s="183" t="s">
        <v>376</v>
      </c>
      <c r="F1098" s="164" t="s">
        <v>378</v>
      </c>
      <c r="G1098" s="21">
        <f>'МП пр.5'!G200</f>
        <v>191.2</v>
      </c>
    </row>
    <row r="1099" spans="1:7" ht="12.75">
      <c r="A1099" s="15" t="s">
        <v>82</v>
      </c>
      <c r="B1099" s="39" t="s">
        <v>314</v>
      </c>
      <c r="C1099" s="33" t="s">
        <v>73</v>
      </c>
      <c r="D1099" s="33" t="s">
        <v>35</v>
      </c>
      <c r="E1099" s="164"/>
      <c r="F1099" s="164"/>
      <c r="G1099" s="34">
        <f>G1100</f>
        <v>28066.899999999998</v>
      </c>
    </row>
    <row r="1100" spans="1:7" ht="12.75">
      <c r="A1100" s="15" t="s">
        <v>83</v>
      </c>
      <c r="B1100" s="39" t="s">
        <v>314</v>
      </c>
      <c r="C1100" s="33" t="s">
        <v>73</v>
      </c>
      <c r="D1100" s="33" t="s">
        <v>65</v>
      </c>
      <c r="E1100" s="168"/>
      <c r="F1100" s="168"/>
      <c r="G1100" s="34">
        <f>G1101+G1143+G1157</f>
        <v>28066.899999999998</v>
      </c>
    </row>
    <row r="1101" spans="1:7" ht="12.75">
      <c r="A1101" s="48" t="s">
        <v>549</v>
      </c>
      <c r="B1101" s="19" t="s">
        <v>314</v>
      </c>
      <c r="C1101" s="20" t="s">
        <v>73</v>
      </c>
      <c r="D1101" s="20" t="s">
        <v>65</v>
      </c>
      <c r="E1101" s="183" t="s">
        <v>550</v>
      </c>
      <c r="F1101" s="164"/>
      <c r="G1101" s="21">
        <f>G1102+G1120</f>
        <v>2531.7</v>
      </c>
    </row>
    <row r="1102" spans="1:7" ht="25.5">
      <c r="A1102" s="28" t="str">
        <f>'МП пр.5'!A324</f>
        <v>Муниципальная программа  "Пожарная безопасность в Сусуманском городском округе на 2018- 2020 годы"</v>
      </c>
      <c r="B1102" s="19" t="s">
        <v>314</v>
      </c>
      <c r="C1102" s="20" t="s">
        <v>73</v>
      </c>
      <c r="D1102" s="20" t="s">
        <v>65</v>
      </c>
      <c r="E1102" s="183" t="str">
        <f>'МП пр.5'!B324</f>
        <v>7П 0 00 00000 </v>
      </c>
      <c r="F1102" s="164"/>
      <c r="G1102" s="21">
        <f>G1103</f>
        <v>329.1</v>
      </c>
    </row>
    <row r="1103" spans="1:7" ht="25.5">
      <c r="A1103" s="28" t="str">
        <f>'МП пр.5'!A325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103" s="19" t="s">
        <v>314</v>
      </c>
      <c r="C1103" s="20" t="s">
        <v>73</v>
      </c>
      <c r="D1103" s="20" t="s">
        <v>65</v>
      </c>
      <c r="E1103" s="183" t="str">
        <f>'МП пр.5'!B325</f>
        <v>7П 0 01 00000 </v>
      </c>
      <c r="F1103" s="164"/>
      <c r="G1103" s="21">
        <f>G1104+G1108+G1112+G1116</f>
        <v>329.1</v>
      </c>
    </row>
    <row r="1104" spans="1:7" ht="38.25">
      <c r="A1104" s="28" t="str">
        <f>'МП пр.5'!A326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104" s="19" t="s">
        <v>314</v>
      </c>
      <c r="C1104" s="20" t="s">
        <v>73</v>
      </c>
      <c r="D1104" s="20" t="s">
        <v>65</v>
      </c>
      <c r="E1104" s="183" t="str">
        <f>'МП пр.5'!B326</f>
        <v>7П 0 01 94100 </v>
      </c>
      <c r="F1104" s="164"/>
      <c r="G1104" s="21">
        <f>G1105</f>
        <v>180</v>
      </c>
    </row>
    <row r="1105" spans="1:7" ht="25.5">
      <c r="A1105" s="16" t="s">
        <v>101</v>
      </c>
      <c r="B1105" s="19" t="s">
        <v>314</v>
      </c>
      <c r="C1105" s="20" t="s">
        <v>73</v>
      </c>
      <c r="D1105" s="20" t="s">
        <v>65</v>
      </c>
      <c r="E1105" s="183" t="s">
        <v>271</v>
      </c>
      <c r="F1105" s="164" t="s">
        <v>102</v>
      </c>
      <c r="G1105" s="21">
        <f>G1106</f>
        <v>180</v>
      </c>
    </row>
    <row r="1106" spans="1:7" ht="12.75">
      <c r="A1106" s="16" t="s">
        <v>107</v>
      </c>
      <c r="B1106" s="19" t="s">
        <v>314</v>
      </c>
      <c r="C1106" s="20" t="s">
        <v>73</v>
      </c>
      <c r="D1106" s="20" t="s">
        <v>65</v>
      </c>
      <c r="E1106" s="183" t="s">
        <v>271</v>
      </c>
      <c r="F1106" s="164" t="s">
        <v>108</v>
      </c>
      <c r="G1106" s="21">
        <f>G1107</f>
        <v>180</v>
      </c>
    </row>
    <row r="1107" spans="1:7" ht="12.75">
      <c r="A1107" s="16" t="s">
        <v>111</v>
      </c>
      <c r="B1107" s="19" t="s">
        <v>314</v>
      </c>
      <c r="C1107" s="20" t="s">
        <v>73</v>
      </c>
      <c r="D1107" s="20" t="s">
        <v>65</v>
      </c>
      <c r="E1107" s="183" t="s">
        <v>271</v>
      </c>
      <c r="F1107" s="164" t="s">
        <v>112</v>
      </c>
      <c r="G1107" s="21">
        <f>'МП пр.5'!G355</f>
        <v>180</v>
      </c>
    </row>
    <row r="1108" spans="1:7" ht="12.75">
      <c r="A1108" s="28" t="str">
        <f>'МП пр.5'!A374</f>
        <v>Приобретение и заправка огнетушителей, средств индивидуальной защиты</v>
      </c>
      <c r="B1108" s="19" t="s">
        <v>314</v>
      </c>
      <c r="C1108" s="20" t="s">
        <v>73</v>
      </c>
      <c r="D1108" s="20" t="s">
        <v>65</v>
      </c>
      <c r="E1108" s="183" t="str">
        <f>'МП пр.5'!B374</f>
        <v>7П 0 01 94300 </v>
      </c>
      <c r="F1108" s="164"/>
      <c r="G1108" s="21">
        <f>G1109</f>
        <v>33.6</v>
      </c>
    </row>
    <row r="1109" spans="1:7" ht="25.5">
      <c r="A1109" s="16" t="s">
        <v>101</v>
      </c>
      <c r="B1109" s="19" t="s">
        <v>314</v>
      </c>
      <c r="C1109" s="20" t="s">
        <v>73</v>
      </c>
      <c r="D1109" s="20" t="s">
        <v>65</v>
      </c>
      <c r="E1109" s="183" t="s">
        <v>287</v>
      </c>
      <c r="F1109" s="164" t="s">
        <v>102</v>
      </c>
      <c r="G1109" s="21">
        <f>G1110</f>
        <v>33.6</v>
      </c>
    </row>
    <row r="1110" spans="1:7" ht="14.25" customHeight="1">
      <c r="A1110" s="16" t="s">
        <v>107</v>
      </c>
      <c r="B1110" s="19" t="s">
        <v>314</v>
      </c>
      <c r="C1110" s="20" t="s">
        <v>73</v>
      </c>
      <c r="D1110" s="20" t="s">
        <v>65</v>
      </c>
      <c r="E1110" s="183" t="s">
        <v>287</v>
      </c>
      <c r="F1110" s="164" t="s">
        <v>108</v>
      </c>
      <c r="G1110" s="21">
        <f>G1111</f>
        <v>33.6</v>
      </c>
    </row>
    <row r="1111" spans="1:7" ht="12.75">
      <c r="A1111" s="16" t="s">
        <v>111</v>
      </c>
      <c r="B1111" s="19" t="s">
        <v>314</v>
      </c>
      <c r="C1111" s="20" t="s">
        <v>73</v>
      </c>
      <c r="D1111" s="20" t="s">
        <v>65</v>
      </c>
      <c r="E1111" s="183" t="s">
        <v>287</v>
      </c>
      <c r="F1111" s="164" t="s">
        <v>112</v>
      </c>
      <c r="G1111" s="21">
        <f>'МП пр.5'!G397</f>
        <v>33.6</v>
      </c>
    </row>
    <row r="1112" spans="1:7" ht="25.5">
      <c r="A1112" s="28" t="str">
        <f>'МП пр.5'!A421</f>
        <v>Проведение проверок исправности и ремонт систем противопожарного водоснабжения, приобретение и обслуживание гидрантов</v>
      </c>
      <c r="B1112" s="19" t="s">
        <v>314</v>
      </c>
      <c r="C1112" s="20" t="s">
        <v>73</v>
      </c>
      <c r="D1112" s="20" t="s">
        <v>65</v>
      </c>
      <c r="E1112" s="183" t="str">
        <f>'МП пр.5'!B421</f>
        <v>7П 0 01 94500 </v>
      </c>
      <c r="F1112" s="164"/>
      <c r="G1112" s="21">
        <f>G1113</f>
        <v>94.5</v>
      </c>
    </row>
    <row r="1113" spans="1:7" ht="25.5">
      <c r="A1113" s="16" t="s">
        <v>101</v>
      </c>
      <c r="B1113" s="19" t="s">
        <v>314</v>
      </c>
      <c r="C1113" s="20" t="s">
        <v>73</v>
      </c>
      <c r="D1113" s="20" t="s">
        <v>65</v>
      </c>
      <c r="E1113" s="183" t="s">
        <v>273</v>
      </c>
      <c r="F1113" s="164" t="s">
        <v>102</v>
      </c>
      <c r="G1113" s="21">
        <f>G1114</f>
        <v>94.5</v>
      </c>
    </row>
    <row r="1114" spans="1:7" ht="12.75">
      <c r="A1114" s="16" t="s">
        <v>107</v>
      </c>
      <c r="B1114" s="19" t="s">
        <v>314</v>
      </c>
      <c r="C1114" s="20" t="s">
        <v>73</v>
      </c>
      <c r="D1114" s="20" t="s">
        <v>65</v>
      </c>
      <c r="E1114" s="183" t="s">
        <v>273</v>
      </c>
      <c r="F1114" s="164" t="s">
        <v>108</v>
      </c>
      <c r="G1114" s="21">
        <f>G1115</f>
        <v>94.5</v>
      </c>
    </row>
    <row r="1115" spans="1:7" ht="12.75">
      <c r="A1115" s="16" t="s">
        <v>111</v>
      </c>
      <c r="B1115" s="19" t="s">
        <v>314</v>
      </c>
      <c r="C1115" s="20" t="s">
        <v>73</v>
      </c>
      <c r="D1115" s="20" t="s">
        <v>65</v>
      </c>
      <c r="E1115" s="183" t="s">
        <v>273</v>
      </c>
      <c r="F1115" s="164" t="s">
        <v>112</v>
      </c>
      <c r="G1115" s="21">
        <f>'МП пр.5'!G449</f>
        <v>94.5</v>
      </c>
    </row>
    <row r="1116" spans="1:7" ht="12.75">
      <c r="A1116" s="28" t="str">
        <f>'МП пр.5'!A479</f>
        <v>Изготовление планов эвакуации</v>
      </c>
      <c r="B1116" s="19" t="s">
        <v>314</v>
      </c>
      <c r="C1116" s="20" t="s">
        <v>73</v>
      </c>
      <c r="D1116" s="20" t="s">
        <v>65</v>
      </c>
      <c r="E1116" s="183" t="str">
        <f>'МП пр.5'!B479</f>
        <v>7П 0 01 94700 </v>
      </c>
      <c r="F1116" s="164"/>
      <c r="G1116" s="21">
        <f>G1117</f>
        <v>21</v>
      </c>
    </row>
    <row r="1117" spans="1:7" ht="25.5">
      <c r="A1117" s="16" t="s">
        <v>101</v>
      </c>
      <c r="B1117" s="19" t="s">
        <v>314</v>
      </c>
      <c r="C1117" s="20" t="s">
        <v>73</v>
      </c>
      <c r="D1117" s="20" t="s">
        <v>65</v>
      </c>
      <c r="E1117" s="183" t="s">
        <v>473</v>
      </c>
      <c r="F1117" s="164" t="s">
        <v>102</v>
      </c>
      <c r="G1117" s="21">
        <f>G1118</f>
        <v>21</v>
      </c>
    </row>
    <row r="1118" spans="1:7" ht="12.75">
      <c r="A1118" s="16" t="s">
        <v>107</v>
      </c>
      <c r="B1118" s="19" t="s">
        <v>314</v>
      </c>
      <c r="C1118" s="20" t="s">
        <v>73</v>
      </c>
      <c r="D1118" s="20" t="s">
        <v>65</v>
      </c>
      <c r="E1118" s="183" t="s">
        <v>473</v>
      </c>
      <c r="F1118" s="164" t="s">
        <v>108</v>
      </c>
      <c r="G1118" s="21">
        <f>G1119</f>
        <v>21</v>
      </c>
    </row>
    <row r="1119" spans="1:7" ht="14.25" customHeight="1">
      <c r="A1119" s="16" t="s">
        <v>111</v>
      </c>
      <c r="B1119" s="19" t="s">
        <v>314</v>
      </c>
      <c r="C1119" s="20" t="s">
        <v>73</v>
      </c>
      <c r="D1119" s="20" t="s">
        <v>65</v>
      </c>
      <c r="E1119" s="183" t="s">
        <v>473</v>
      </c>
      <c r="F1119" s="164" t="s">
        <v>112</v>
      </c>
      <c r="G1119" s="21">
        <f>'МП пр.5'!G485</f>
        <v>21</v>
      </c>
    </row>
    <row r="1120" spans="1:7" ht="25.5">
      <c r="A1120" s="28" t="str">
        <f>'МП пр.5'!A722</f>
        <v>Муниципальная программа "Развитие физической культуры и спорта в Сусуманском городском округе на 2018- 2020 годы"</v>
      </c>
      <c r="B1120" s="19" t="s">
        <v>314</v>
      </c>
      <c r="C1120" s="20" t="s">
        <v>73</v>
      </c>
      <c r="D1120" s="20" t="s">
        <v>65</v>
      </c>
      <c r="E1120" s="183" t="str">
        <f>'МП пр.5'!B722</f>
        <v>7Ф 0 00 00000 </v>
      </c>
      <c r="F1120" s="164"/>
      <c r="G1120" s="21">
        <f>G1121</f>
        <v>2202.6</v>
      </c>
    </row>
    <row r="1121" spans="1:7" ht="25.5">
      <c r="A1121" s="28" t="str">
        <f>'МП пр.5'!A723</f>
        <v>Основное мероприятие "Приобщение различных слоев населения к регулярным занятиям физической культурой и спортом"</v>
      </c>
      <c r="B1121" s="19" t="s">
        <v>314</v>
      </c>
      <c r="C1121" s="20" t="s">
        <v>73</v>
      </c>
      <c r="D1121" s="20" t="s">
        <v>65</v>
      </c>
      <c r="E1121" s="183" t="str">
        <f>'МП пр.5'!B723</f>
        <v>7Ф 0 01 00000 </v>
      </c>
      <c r="F1121" s="164"/>
      <c r="G1121" s="21">
        <f>G1122+G1126+G1130+G1134+G1139</f>
        <v>2202.6</v>
      </c>
    </row>
    <row r="1122" spans="1:7" ht="12.75">
      <c r="A1122" s="28" t="str">
        <f>'МП пр.5'!A724</f>
        <v>Укрепление материально- технической базы</v>
      </c>
      <c r="B1122" s="19" t="s">
        <v>314</v>
      </c>
      <c r="C1122" s="20" t="s">
        <v>73</v>
      </c>
      <c r="D1122" s="20" t="s">
        <v>65</v>
      </c>
      <c r="E1122" s="183" t="str">
        <f>'МП пр.5'!B724</f>
        <v>7Ф 0 01 92500 </v>
      </c>
      <c r="F1122" s="164"/>
      <c r="G1122" s="21">
        <f>G1123</f>
        <v>300</v>
      </c>
    </row>
    <row r="1123" spans="1:7" ht="25.5">
      <c r="A1123" s="16" t="s">
        <v>101</v>
      </c>
      <c r="B1123" s="19" t="s">
        <v>314</v>
      </c>
      <c r="C1123" s="20" t="s">
        <v>73</v>
      </c>
      <c r="D1123" s="20" t="s">
        <v>65</v>
      </c>
      <c r="E1123" s="183" t="s">
        <v>298</v>
      </c>
      <c r="F1123" s="164" t="s">
        <v>102</v>
      </c>
      <c r="G1123" s="21">
        <f>G1124</f>
        <v>300</v>
      </c>
    </row>
    <row r="1124" spans="1:7" ht="12.75">
      <c r="A1124" s="16" t="s">
        <v>107</v>
      </c>
      <c r="B1124" s="19" t="s">
        <v>314</v>
      </c>
      <c r="C1124" s="20" t="s">
        <v>73</v>
      </c>
      <c r="D1124" s="20" t="s">
        <v>65</v>
      </c>
      <c r="E1124" s="183" t="s">
        <v>298</v>
      </c>
      <c r="F1124" s="164" t="s">
        <v>108</v>
      </c>
      <c r="G1124" s="21">
        <f>G1125</f>
        <v>300</v>
      </c>
    </row>
    <row r="1125" spans="1:7" ht="12.75">
      <c r="A1125" s="16" t="s">
        <v>111</v>
      </c>
      <c r="B1125" s="19" t="s">
        <v>314</v>
      </c>
      <c r="C1125" s="20" t="s">
        <v>73</v>
      </c>
      <c r="D1125" s="20" t="s">
        <v>65</v>
      </c>
      <c r="E1125" s="183" t="s">
        <v>298</v>
      </c>
      <c r="F1125" s="164" t="s">
        <v>112</v>
      </c>
      <c r="G1125" s="21">
        <f>'МП пр.5'!G730</f>
        <v>300</v>
      </c>
    </row>
    <row r="1126" spans="1:7" ht="12.75">
      <c r="A1126" s="28" t="str">
        <f>'МП пр.5'!A731</f>
        <v>Оздоровительная, спортивно- массовая работа с населением, проведение мероприятий</v>
      </c>
      <c r="B1126" s="19" t="s">
        <v>314</v>
      </c>
      <c r="C1126" s="20" t="s">
        <v>73</v>
      </c>
      <c r="D1126" s="20" t="s">
        <v>65</v>
      </c>
      <c r="E1126" s="183" t="str">
        <f>'МП пр.5'!B731</f>
        <v>7Ф 0 01 93100 </v>
      </c>
      <c r="F1126" s="164"/>
      <c r="G1126" s="21">
        <f>G1127</f>
        <v>580</v>
      </c>
    </row>
    <row r="1127" spans="1:7" ht="25.5">
      <c r="A1127" s="16" t="s">
        <v>101</v>
      </c>
      <c r="B1127" s="19" t="s">
        <v>314</v>
      </c>
      <c r="C1127" s="20" t="s">
        <v>73</v>
      </c>
      <c r="D1127" s="20" t="s">
        <v>65</v>
      </c>
      <c r="E1127" s="183" t="s">
        <v>297</v>
      </c>
      <c r="F1127" s="164" t="s">
        <v>102</v>
      </c>
      <c r="G1127" s="21">
        <f>G1128</f>
        <v>580</v>
      </c>
    </row>
    <row r="1128" spans="1:7" ht="12.75">
      <c r="A1128" s="16" t="s">
        <v>107</v>
      </c>
      <c r="B1128" s="19" t="s">
        <v>314</v>
      </c>
      <c r="C1128" s="20" t="s">
        <v>73</v>
      </c>
      <c r="D1128" s="20" t="s">
        <v>65</v>
      </c>
      <c r="E1128" s="183" t="s">
        <v>297</v>
      </c>
      <c r="F1128" s="164" t="s">
        <v>108</v>
      </c>
      <c r="G1128" s="21">
        <f>G1129</f>
        <v>580</v>
      </c>
    </row>
    <row r="1129" spans="1:7" ht="12.75">
      <c r="A1129" s="16" t="s">
        <v>111</v>
      </c>
      <c r="B1129" s="19" t="s">
        <v>314</v>
      </c>
      <c r="C1129" s="20" t="s">
        <v>73</v>
      </c>
      <c r="D1129" s="20" t="s">
        <v>65</v>
      </c>
      <c r="E1129" s="183" t="s">
        <v>297</v>
      </c>
      <c r="F1129" s="164" t="s">
        <v>112</v>
      </c>
      <c r="G1129" s="21">
        <f>'МП пр.5'!G737</f>
        <v>580</v>
      </c>
    </row>
    <row r="1130" spans="1:7" ht="12.75">
      <c r="A1130" s="28" t="str">
        <f>'МП пр.5'!A738</f>
        <v>Устройство спортивных сооружений</v>
      </c>
      <c r="B1130" s="19" t="s">
        <v>314</v>
      </c>
      <c r="C1130" s="20" t="s">
        <v>73</v>
      </c>
      <c r="D1130" s="20" t="s">
        <v>65</v>
      </c>
      <c r="E1130" s="183" t="str">
        <f>'МП пр.5'!B738</f>
        <v>7Ф 0 01 93200 </v>
      </c>
      <c r="F1130" s="164"/>
      <c r="G1130" s="21">
        <f>G1131</f>
        <v>270</v>
      </c>
    </row>
    <row r="1131" spans="1:7" ht="25.5">
      <c r="A1131" s="16" t="s">
        <v>101</v>
      </c>
      <c r="B1131" s="19" t="s">
        <v>314</v>
      </c>
      <c r="C1131" s="20" t="s">
        <v>73</v>
      </c>
      <c r="D1131" s="20" t="s">
        <v>65</v>
      </c>
      <c r="E1131" s="183" t="s">
        <v>299</v>
      </c>
      <c r="F1131" s="164" t="s">
        <v>102</v>
      </c>
      <c r="G1131" s="21">
        <f>G1132</f>
        <v>270</v>
      </c>
    </row>
    <row r="1132" spans="1:7" ht="12.75">
      <c r="A1132" s="16" t="s">
        <v>107</v>
      </c>
      <c r="B1132" s="19" t="s">
        <v>314</v>
      </c>
      <c r="C1132" s="20" t="s">
        <v>73</v>
      </c>
      <c r="D1132" s="20" t="s">
        <v>65</v>
      </c>
      <c r="E1132" s="183" t="s">
        <v>299</v>
      </c>
      <c r="F1132" s="164" t="s">
        <v>108</v>
      </c>
      <c r="G1132" s="21">
        <f>G1133</f>
        <v>270</v>
      </c>
    </row>
    <row r="1133" spans="1:7" ht="12.75">
      <c r="A1133" s="16" t="s">
        <v>111</v>
      </c>
      <c r="B1133" s="19" t="s">
        <v>314</v>
      </c>
      <c r="C1133" s="20" t="s">
        <v>73</v>
      </c>
      <c r="D1133" s="20" t="s">
        <v>65</v>
      </c>
      <c r="E1133" s="183" t="s">
        <v>299</v>
      </c>
      <c r="F1133" s="164" t="s">
        <v>112</v>
      </c>
      <c r="G1133" s="21">
        <f>'МП пр.5'!G744</f>
        <v>270</v>
      </c>
    </row>
    <row r="1134" spans="1:7" s="205" customFormat="1" ht="12.75">
      <c r="A1134" s="216" t="s">
        <v>758</v>
      </c>
      <c r="B1134" s="209" t="s">
        <v>314</v>
      </c>
      <c r="C1134" s="208" t="s">
        <v>73</v>
      </c>
      <c r="D1134" s="208" t="s">
        <v>65</v>
      </c>
      <c r="E1134" s="211" t="s">
        <v>757</v>
      </c>
      <c r="F1134" s="214"/>
      <c r="G1134" s="212">
        <f>G1135</f>
        <v>1000</v>
      </c>
    </row>
    <row r="1135" spans="1:7" ht="25.5">
      <c r="A1135" s="216" t="s">
        <v>101</v>
      </c>
      <c r="B1135" s="209" t="s">
        <v>314</v>
      </c>
      <c r="C1135" s="208" t="s">
        <v>73</v>
      </c>
      <c r="D1135" s="208" t="s">
        <v>65</v>
      </c>
      <c r="E1135" s="211" t="s">
        <v>757</v>
      </c>
      <c r="F1135" s="214"/>
      <c r="G1135" s="212">
        <f>G1136</f>
        <v>1000</v>
      </c>
    </row>
    <row r="1136" spans="1:7" ht="25.5">
      <c r="A1136" s="207" t="s">
        <v>101</v>
      </c>
      <c r="B1136" s="209" t="s">
        <v>314</v>
      </c>
      <c r="C1136" s="208" t="s">
        <v>73</v>
      </c>
      <c r="D1136" s="208" t="s">
        <v>65</v>
      </c>
      <c r="E1136" s="211" t="s">
        <v>757</v>
      </c>
      <c r="F1136" s="214" t="s">
        <v>102</v>
      </c>
      <c r="G1136" s="212">
        <f>G1137</f>
        <v>1000</v>
      </c>
    </row>
    <row r="1137" spans="1:7" ht="12.75">
      <c r="A1137" s="207" t="s">
        <v>107</v>
      </c>
      <c r="B1137" s="209" t="s">
        <v>314</v>
      </c>
      <c r="C1137" s="208" t="s">
        <v>73</v>
      </c>
      <c r="D1137" s="208" t="s">
        <v>65</v>
      </c>
      <c r="E1137" s="211" t="s">
        <v>757</v>
      </c>
      <c r="F1137" s="214" t="s">
        <v>108</v>
      </c>
      <c r="G1137" s="212">
        <f>G1138</f>
        <v>1000</v>
      </c>
    </row>
    <row r="1138" spans="1:7" ht="12.75">
      <c r="A1138" s="207" t="s">
        <v>111</v>
      </c>
      <c r="B1138" s="209" t="s">
        <v>314</v>
      </c>
      <c r="C1138" s="208" t="s">
        <v>73</v>
      </c>
      <c r="D1138" s="208" t="s">
        <v>65</v>
      </c>
      <c r="E1138" s="211" t="s">
        <v>757</v>
      </c>
      <c r="F1138" s="214" t="s">
        <v>112</v>
      </c>
      <c r="G1138" s="212">
        <f>'МП пр.5'!G751</f>
        <v>1000</v>
      </c>
    </row>
    <row r="1139" spans="1:7" s="205" customFormat="1" ht="25.5">
      <c r="A1139" s="215" t="s">
        <v>760</v>
      </c>
      <c r="B1139" s="19" t="s">
        <v>314</v>
      </c>
      <c r="C1139" s="20" t="s">
        <v>73</v>
      </c>
      <c r="D1139" s="20" t="s">
        <v>65</v>
      </c>
      <c r="E1139" s="45" t="s">
        <v>759</v>
      </c>
      <c r="F1139" s="164"/>
      <c r="G1139" s="21">
        <f>G1140</f>
        <v>52.6</v>
      </c>
    </row>
    <row r="1140" spans="1:7" ht="25.5">
      <c r="A1140" s="215" t="s">
        <v>101</v>
      </c>
      <c r="B1140" s="150" t="s">
        <v>314</v>
      </c>
      <c r="C1140" s="140" t="s">
        <v>73</v>
      </c>
      <c r="D1140" s="140" t="s">
        <v>65</v>
      </c>
      <c r="E1140" s="332" t="s">
        <v>759</v>
      </c>
      <c r="F1140" s="179" t="s">
        <v>102</v>
      </c>
      <c r="G1140" s="151">
        <f>G1141</f>
        <v>52.6</v>
      </c>
    </row>
    <row r="1141" spans="1:7" ht="12.75">
      <c r="A1141" s="215" t="s">
        <v>107</v>
      </c>
      <c r="B1141" s="150" t="s">
        <v>314</v>
      </c>
      <c r="C1141" s="140" t="s">
        <v>73</v>
      </c>
      <c r="D1141" s="140" t="s">
        <v>65</v>
      </c>
      <c r="E1141" s="332" t="s">
        <v>759</v>
      </c>
      <c r="F1141" s="179" t="s">
        <v>108</v>
      </c>
      <c r="G1141" s="151">
        <f>G1142</f>
        <v>52.6</v>
      </c>
    </row>
    <row r="1142" spans="1:7" ht="12.75">
      <c r="A1142" s="215" t="s">
        <v>111</v>
      </c>
      <c r="B1142" s="150" t="s">
        <v>314</v>
      </c>
      <c r="C1142" s="140" t="s">
        <v>73</v>
      </c>
      <c r="D1142" s="140" t="s">
        <v>65</v>
      </c>
      <c r="E1142" s="332" t="s">
        <v>759</v>
      </c>
      <c r="F1142" s="179" t="s">
        <v>112</v>
      </c>
      <c r="G1142" s="151">
        <f>'МП пр.5'!G758</f>
        <v>52.6</v>
      </c>
    </row>
    <row r="1143" spans="1:7" ht="25.5">
      <c r="A1143" s="16" t="s">
        <v>615</v>
      </c>
      <c r="B1143" s="19" t="s">
        <v>314</v>
      </c>
      <c r="C1143" s="20" t="s">
        <v>73</v>
      </c>
      <c r="D1143" s="20" t="s">
        <v>65</v>
      </c>
      <c r="E1143" s="164" t="s">
        <v>616</v>
      </c>
      <c r="F1143" s="164"/>
      <c r="G1143" s="21">
        <f>G1144+G1149+G1153</f>
        <v>24947.6</v>
      </c>
    </row>
    <row r="1144" spans="1:7" ht="12.75">
      <c r="A1144" s="16" t="s">
        <v>213</v>
      </c>
      <c r="B1144" s="19" t="s">
        <v>314</v>
      </c>
      <c r="C1144" s="20" t="s">
        <v>73</v>
      </c>
      <c r="D1144" s="20" t="s">
        <v>65</v>
      </c>
      <c r="E1144" s="164" t="s">
        <v>617</v>
      </c>
      <c r="F1144" s="164"/>
      <c r="G1144" s="21">
        <f>G1145</f>
        <v>24037.5</v>
      </c>
    </row>
    <row r="1145" spans="1:7" ht="25.5">
      <c r="A1145" s="16" t="s">
        <v>101</v>
      </c>
      <c r="B1145" s="19" t="s">
        <v>314</v>
      </c>
      <c r="C1145" s="20" t="s">
        <v>73</v>
      </c>
      <c r="D1145" s="20" t="s">
        <v>65</v>
      </c>
      <c r="E1145" s="164" t="s">
        <v>617</v>
      </c>
      <c r="F1145" s="164" t="s">
        <v>102</v>
      </c>
      <c r="G1145" s="21">
        <f>G1146</f>
        <v>24037.5</v>
      </c>
    </row>
    <row r="1146" spans="1:7" ht="12.75">
      <c r="A1146" s="16" t="s">
        <v>107</v>
      </c>
      <c r="B1146" s="19" t="s">
        <v>314</v>
      </c>
      <c r="C1146" s="20" t="s">
        <v>73</v>
      </c>
      <c r="D1146" s="20" t="s">
        <v>65</v>
      </c>
      <c r="E1146" s="164" t="s">
        <v>617</v>
      </c>
      <c r="F1146" s="164" t="s">
        <v>108</v>
      </c>
      <c r="G1146" s="21">
        <f>G1147+G1148</f>
        <v>24037.5</v>
      </c>
    </row>
    <row r="1147" spans="1:7" ht="38.25">
      <c r="A1147" s="16" t="s">
        <v>109</v>
      </c>
      <c r="B1147" s="19" t="s">
        <v>314</v>
      </c>
      <c r="C1147" s="20" t="s">
        <v>73</v>
      </c>
      <c r="D1147" s="20" t="s">
        <v>65</v>
      </c>
      <c r="E1147" s="164" t="s">
        <v>617</v>
      </c>
      <c r="F1147" s="164" t="s">
        <v>110</v>
      </c>
      <c r="G1147" s="248">
        <f>22377.5+80-315+300</f>
        <v>22442.5</v>
      </c>
    </row>
    <row r="1148" spans="1:7" s="205" customFormat="1" ht="12.75">
      <c r="A1148" s="215" t="s">
        <v>111</v>
      </c>
      <c r="B1148" s="19" t="s">
        <v>314</v>
      </c>
      <c r="C1148" s="20" t="s">
        <v>73</v>
      </c>
      <c r="D1148" s="20" t="s">
        <v>65</v>
      </c>
      <c r="E1148" s="164" t="s">
        <v>617</v>
      </c>
      <c r="F1148" s="230">
        <v>612</v>
      </c>
      <c r="G1148" s="21">
        <v>1595</v>
      </c>
    </row>
    <row r="1149" spans="1:7" ht="51">
      <c r="A1149" s="16" t="s">
        <v>235</v>
      </c>
      <c r="B1149" s="19" t="s">
        <v>314</v>
      </c>
      <c r="C1149" s="20" t="s">
        <v>73</v>
      </c>
      <c r="D1149" s="20" t="s">
        <v>65</v>
      </c>
      <c r="E1149" s="164" t="s">
        <v>618</v>
      </c>
      <c r="F1149" s="164"/>
      <c r="G1149" s="21">
        <f>G1150</f>
        <v>475</v>
      </c>
    </row>
    <row r="1150" spans="1:7" ht="25.5">
      <c r="A1150" s="16" t="s">
        <v>101</v>
      </c>
      <c r="B1150" s="19" t="s">
        <v>314</v>
      </c>
      <c r="C1150" s="20" t="s">
        <v>73</v>
      </c>
      <c r="D1150" s="20" t="s">
        <v>65</v>
      </c>
      <c r="E1150" s="164" t="s">
        <v>618</v>
      </c>
      <c r="F1150" s="164" t="s">
        <v>102</v>
      </c>
      <c r="G1150" s="21">
        <f>G1151</f>
        <v>475</v>
      </c>
    </row>
    <row r="1151" spans="1:7" ht="12.75">
      <c r="A1151" s="16" t="s">
        <v>107</v>
      </c>
      <c r="B1151" s="19" t="s">
        <v>314</v>
      </c>
      <c r="C1151" s="20" t="s">
        <v>73</v>
      </c>
      <c r="D1151" s="20" t="s">
        <v>65</v>
      </c>
      <c r="E1151" s="164" t="s">
        <v>618</v>
      </c>
      <c r="F1151" s="164" t="s">
        <v>108</v>
      </c>
      <c r="G1151" s="21">
        <f>G1152</f>
        <v>475</v>
      </c>
    </row>
    <row r="1152" spans="1:7" ht="12.75">
      <c r="A1152" s="16" t="s">
        <v>111</v>
      </c>
      <c r="B1152" s="19" t="s">
        <v>314</v>
      </c>
      <c r="C1152" s="20" t="s">
        <v>73</v>
      </c>
      <c r="D1152" s="20" t="s">
        <v>65</v>
      </c>
      <c r="E1152" s="164" t="s">
        <v>618</v>
      </c>
      <c r="F1152" s="164" t="s">
        <v>112</v>
      </c>
      <c r="G1152" s="21">
        <f>600-125</f>
        <v>475</v>
      </c>
    </row>
    <row r="1153" spans="1:7" ht="12.75">
      <c r="A1153" s="16" t="s">
        <v>203</v>
      </c>
      <c r="B1153" s="19" t="s">
        <v>314</v>
      </c>
      <c r="C1153" s="20" t="s">
        <v>73</v>
      </c>
      <c r="D1153" s="20" t="s">
        <v>65</v>
      </c>
      <c r="E1153" s="164" t="s">
        <v>619</v>
      </c>
      <c r="F1153" s="164"/>
      <c r="G1153" s="21">
        <f>G1154</f>
        <v>435.1</v>
      </c>
    </row>
    <row r="1154" spans="1:7" ht="25.5">
      <c r="A1154" s="16" t="s">
        <v>101</v>
      </c>
      <c r="B1154" s="19" t="s">
        <v>314</v>
      </c>
      <c r="C1154" s="20" t="s">
        <v>73</v>
      </c>
      <c r="D1154" s="20" t="s">
        <v>65</v>
      </c>
      <c r="E1154" s="164" t="s">
        <v>619</v>
      </c>
      <c r="F1154" s="164" t="s">
        <v>102</v>
      </c>
      <c r="G1154" s="21">
        <f>G1155</f>
        <v>435.1</v>
      </c>
    </row>
    <row r="1155" spans="1:7" ht="12.75">
      <c r="A1155" s="16" t="s">
        <v>107</v>
      </c>
      <c r="B1155" s="19" t="s">
        <v>314</v>
      </c>
      <c r="C1155" s="20" t="s">
        <v>73</v>
      </c>
      <c r="D1155" s="20" t="s">
        <v>65</v>
      </c>
      <c r="E1155" s="164" t="s">
        <v>619</v>
      </c>
      <c r="F1155" s="164" t="s">
        <v>108</v>
      </c>
      <c r="G1155" s="21">
        <f>G1156</f>
        <v>435.1</v>
      </c>
    </row>
    <row r="1156" spans="1:7" ht="12.75">
      <c r="A1156" s="16" t="s">
        <v>111</v>
      </c>
      <c r="B1156" s="19" t="s">
        <v>314</v>
      </c>
      <c r="C1156" s="20" t="s">
        <v>73</v>
      </c>
      <c r="D1156" s="20" t="s">
        <v>65</v>
      </c>
      <c r="E1156" s="164" t="s">
        <v>619</v>
      </c>
      <c r="F1156" s="164" t="s">
        <v>112</v>
      </c>
      <c r="G1156" s="21">
        <v>435.1</v>
      </c>
    </row>
    <row r="1157" spans="1:7" ht="12.75">
      <c r="A1157" s="16" t="s">
        <v>29</v>
      </c>
      <c r="B1157" s="19" t="s">
        <v>314</v>
      </c>
      <c r="C1157" s="20" t="s">
        <v>73</v>
      </c>
      <c r="D1157" s="20" t="s">
        <v>65</v>
      </c>
      <c r="E1157" s="164" t="s">
        <v>620</v>
      </c>
      <c r="F1157" s="164"/>
      <c r="G1157" s="21">
        <f>G1158</f>
        <v>587.6</v>
      </c>
    </row>
    <row r="1158" spans="1:7" ht="12.75">
      <c r="A1158" s="333" t="s">
        <v>621</v>
      </c>
      <c r="B1158" s="19" t="s">
        <v>314</v>
      </c>
      <c r="C1158" s="20" t="s">
        <v>73</v>
      </c>
      <c r="D1158" s="20" t="s">
        <v>65</v>
      </c>
      <c r="E1158" s="164" t="s">
        <v>622</v>
      </c>
      <c r="F1158" s="164"/>
      <c r="G1158" s="21">
        <f>G1159</f>
        <v>587.6</v>
      </c>
    </row>
    <row r="1159" spans="1:7" ht="25.5">
      <c r="A1159" s="16" t="s">
        <v>101</v>
      </c>
      <c r="B1159" s="19" t="s">
        <v>314</v>
      </c>
      <c r="C1159" s="20" t="s">
        <v>73</v>
      </c>
      <c r="D1159" s="20" t="s">
        <v>65</v>
      </c>
      <c r="E1159" s="164" t="s">
        <v>622</v>
      </c>
      <c r="F1159" s="164" t="s">
        <v>102</v>
      </c>
      <c r="G1159" s="21">
        <f>G1160</f>
        <v>587.6</v>
      </c>
    </row>
    <row r="1160" spans="1:7" ht="12.75">
      <c r="A1160" s="16" t="s">
        <v>107</v>
      </c>
      <c r="B1160" s="19" t="s">
        <v>314</v>
      </c>
      <c r="C1160" s="20" t="s">
        <v>73</v>
      </c>
      <c r="D1160" s="20" t="s">
        <v>65</v>
      </c>
      <c r="E1160" s="164" t="s">
        <v>622</v>
      </c>
      <c r="F1160" s="164" t="s">
        <v>108</v>
      </c>
      <c r="G1160" s="21">
        <f>G1161</f>
        <v>587.6</v>
      </c>
    </row>
    <row r="1161" spans="1:7" ht="12.75">
      <c r="A1161" s="16" t="s">
        <v>111</v>
      </c>
      <c r="B1161" s="19" t="s">
        <v>314</v>
      </c>
      <c r="C1161" s="20" t="s">
        <v>73</v>
      </c>
      <c r="D1161" s="20" t="s">
        <v>65</v>
      </c>
      <c r="E1161" s="164" t="s">
        <v>622</v>
      </c>
      <c r="F1161" s="164" t="s">
        <v>112</v>
      </c>
      <c r="G1161" s="21">
        <v>587.6</v>
      </c>
    </row>
    <row r="1162" spans="1:9" ht="25.5">
      <c r="A1162" s="15" t="s">
        <v>380</v>
      </c>
      <c r="B1162" s="39" t="s">
        <v>315</v>
      </c>
      <c r="C1162" s="33"/>
      <c r="D1162" s="33"/>
      <c r="E1162" s="168"/>
      <c r="F1162" s="168"/>
      <c r="G1162" s="34">
        <f>G1178+G1211+G1351+G1163</f>
        <v>129149.40000000001</v>
      </c>
      <c r="I1162" s="228"/>
    </row>
    <row r="1163" spans="1:7" ht="12.75">
      <c r="A1163" s="15" t="s">
        <v>2</v>
      </c>
      <c r="B1163" s="33" t="s">
        <v>315</v>
      </c>
      <c r="C1163" s="33" t="s">
        <v>65</v>
      </c>
      <c r="D1163" s="33" t="s">
        <v>35</v>
      </c>
      <c r="E1163" s="33"/>
      <c r="F1163" s="33"/>
      <c r="G1163" s="34">
        <f>G1164+G1172</f>
        <v>292.6</v>
      </c>
    </row>
    <row r="1164" spans="1:7" ht="38.25">
      <c r="A1164" s="15" t="s">
        <v>17</v>
      </c>
      <c r="B1164" s="33" t="s">
        <v>315</v>
      </c>
      <c r="C1164" s="33" t="s">
        <v>65</v>
      </c>
      <c r="D1164" s="33" t="s">
        <v>67</v>
      </c>
      <c r="E1164" s="33"/>
      <c r="F1164" s="33"/>
      <c r="G1164" s="34">
        <f>G1165</f>
        <v>272.3</v>
      </c>
    </row>
    <row r="1165" spans="1:7" ht="25.5">
      <c r="A1165" s="16" t="s">
        <v>316</v>
      </c>
      <c r="B1165" s="20" t="s">
        <v>315</v>
      </c>
      <c r="C1165" s="20" t="s">
        <v>65</v>
      </c>
      <c r="D1165" s="20" t="s">
        <v>67</v>
      </c>
      <c r="E1165" s="20" t="s">
        <v>202</v>
      </c>
      <c r="F1165" s="33"/>
      <c r="G1165" s="21">
        <f>G1166</f>
        <v>272.3</v>
      </c>
    </row>
    <row r="1166" spans="1:7" ht="12.75">
      <c r="A1166" s="16" t="s">
        <v>49</v>
      </c>
      <c r="B1166" s="20" t="s">
        <v>315</v>
      </c>
      <c r="C1166" s="20" t="s">
        <v>65</v>
      </c>
      <c r="D1166" s="20" t="s">
        <v>67</v>
      </c>
      <c r="E1166" s="20" t="s">
        <v>208</v>
      </c>
      <c r="F1166" s="33"/>
      <c r="G1166" s="21">
        <f>G1167</f>
        <v>272.3</v>
      </c>
    </row>
    <row r="1167" spans="1:7" ht="12.75">
      <c r="A1167" s="16" t="s">
        <v>205</v>
      </c>
      <c r="B1167" s="20" t="s">
        <v>315</v>
      </c>
      <c r="C1167" s="20" t="s">
        <v>65</v>
      </c>
      <c r="D1167" s="20" t="s">
        <v>67</v>
      </c>
      <c r="E1167" s="20" t="s">
        <v>210</v>
      </c>
      <c r="F1167" s="20"/>
      <c r="G1167" s="21">
        <f>G1168</f>
        <v>272.3</v>
      </c>
    </row>
    <row r="1168" spans="1:7" ht="12.75">
      <c r="A1168" s="16" t="s">
        <v>124</v>
      </c>
      <c r="B1168" s="20" t="s">
        <v>315</v>
      </c>
      <c r="C1168" s="20" t="s">
        <v>65</v>
      </c>
      <c r="D1168" s="20" t="s">
        <v>67</v>
      </c>
      <c r="E1168" s="20" t="s">
        <v>210</v>
      </c>
      <c r="F1168" s="20" t="s">
        <v>125</v>
      </c>
      <c r="G1168" s="21">
        <f>G1169</f>
        <v>272.3</v>
      </c>
    </row>
    <row r="1169" spans="1:7" ht="12.75">
      <c r="A1169" s="16" t="s">
        <v>127</v>
      </c>
      <c r="B1169" s="20" t="s">
        <v>315</v>
      </c>
      <c r="C1169" s="20" t="s">
        <v>65</v>
      </c>
      <c r="D1169" s="20" t="s">
        <v>67</v>
      </c>
      <c r="E1169" s="20" t="s">
        <v>210</v>
      </c>
      <c r="F1169" s="20" t="s">
        <v>128</v>
      </c>
      <c r="G1169" s="21">
        <f>G1170+G1171</f>
        <v>272.3</v>
      </c>
    </row>
    <row r="1170" spans="1:7" ht="12.75">
      <c r="A1170" s="16" t="s">
        <v>157</v>
      </c>
      <c r="B1170" s="20" t="s">
        <v>315</v>
      </c>
      <c r="C1170" s="20" t="s">
        <v>65</v>
      </c>
      <c r="D1170" s="20" t="s">
        <v>67</v>
      </c>
      <c r="E1170" s="20" t="s">
        <v>210</v>
      </c>
      <c r="F1170" s="20" t="s">
        <v>131</v>
      </c>
      <c r="G1170" s="21">
        <f>5+10-5.3</f>
        <v>9.7</v>
      </c>
    </row>
    <row r="1171" spans="1:8" ht="12.75">
      <c r="A1171" s="215" t="s">
        <v>158</v>
      </c>
      <c r="B1171" s="20" t="s">
        <v>315</v>
      </c>
      <c r="C1171" s="20" t="s">
        <v>65</v>
      </c>
      <c r="D1171" s="20" t="s">
        <v>67</v>
      </c>
      <c r="E1171" s="20" t="s">
        <v>210</v>
      </c>
      <c r="F1171" s="20" t="s">
        <v>159</v>
      </c>
      <c r="G1171" s="248">
        <f>42+220.6</f>
        <v>262.6</v>
      </c>
      <c r="H1171" s="334"/>
    </row>
    <row r="1172" spans="1:7" ht="12.75">
      <c r="A1172" s="15" t="s">
        <v>62</v>
      </c>
      <c r="B1172" s="39" t="s">
        <v>315</v>
      </c>
      <c r="C1172" s="33" t="s">
        <v>65</v>
      </c>
      <c r="D1172" s="33" t="s">
        <v>86</v>
      </c>
      <c r="E1172" s="232"/>
      <c r="F1172" s="232"/>
      <c r="G1172" s="34">
        <f>G1173</f>
        <v>20.30000000000001</v>
      </c>
    </row>
    <row r="1173" spans="1:7" ht="25.5">
      <c r="A1173" s="31" t="s">
        <v>196</v>
      </c>
      <c r="B1173" s="19" t="s">
        <v>315</v>
      </c>
      <c r="C1173" s="20" t="s">
        <v>65</v>
      </c>
      <c r="D1173" s="20" t="s">
        <v>86</v>
      </c>
      <c r="E1173" s="20" t="s">
        <v>571</v>
      </c>
      <c r="F1173" s="232"/>
      <c r="G1173" s="21">
        <f>G1174</f>
        <v>20.30000000000001</v>
      </c>
    </row>
    <row r="1174" spans="1:7" ht="25.5">
      <c r="A1174" s="31" t="s">
        <v>678</v>
      </c>
      <c r="B1174" s="20" t="s">
        <v>315</v>
      </c>
      <c r="C1174" s="20" t="s">
        <v>65</v>
      </c>
      <c r="D1174" s="20" t="s">
        <v>86</v>
      </c>
      <c r="E1174" s="20" t="s">
        <v>573</v>
      </c>
      <c r="F1174" s="20"/>
      <c r="G1174" s="21">
        <f>G1175</f>
        <v>20.30000000000001</v>
      </c>
    </row>
    <row r="1175" spans="1:7" ht="25.5">
      <c r="A1175" s="16" t="s">
        <v>401</v>
      </c>
      <c r="B1175" s="20" t="s">
        <v>315</v>
      </c>
      <c r="C1175" s="20" t="s">
        <v>65</v>
      </c>
      <c r="D1175" s="20" t="s">
        <v>86</v>
      </c>
      <c r="E1175" s="20" t="s">
        <v>573</v>
      </c>
      <c r="F1175" s="20" t="s">
        <v>100</v>
      </c>
      <c r="G1175" s="21">
        <f>G1176</f>
        <v>20.30000000000001</v>
      </c>
    </row>
    <row r="1176" spans="1:7" ht="25.5">
      <c r="A1176" s="16" t="s">
        <v>732</v>
      </c>
      <c r="B1176" s="20" t="s">
        <v>315</v>
      </c>
      <c r="C1176" s="20" t="s">
        <v>65</v>
      </c>
      <c r="D1176" s="20" t="s">
        <v>86</v>
      </c>
      <c r="E1176" s="20" t="s">
        <v>573</v>
      </c>
      <c r="F1176" s="20" t="s">
        <v>96</v>
      </c>
      <c r="G1176" s="21">
        <f>G1177</f>
        <v>20.30000000000001</v>
      </c>
    </row>
    <row r="1177" spans="1:7" ht="12.75">
      <c r="A1177" s="16" t="s">
        <v>674</v>
      </c>
      <c r="B1177" s="20" t="s">
        <v>315</v>
      </c>
      <c r="C1177" s="20" t="s">
        <v>65</v>
      </c>
      <c r="D1177" s="20" t="s">
        <v>86</v>
      </c>
      <c r="E1177" s="20" t="s">
        <v>573</v>
      </c>
      <c r="F1177" s="20" t="s">
        <v>97</v>
      </c>
      <c r="G1177" s="21">
        <f>200-179.7</f>
        <v>20.30000000000001</v>
      </c>
    </row>
    <row r="1178" spans="1:7" ht="12.75">
      <c r="A1178" s="15" t="s">
        <v>5</v>
      </c>
      <c r="B1178" s="39" t="s">
        <v>315</v>
      </c>
      <c r="C1178" s="39" t="s">
        <v>67</v>
      </c>
      <c r="D1178" s="39" t="s">
        <v>35</v>
      </c>
      <c r="E1178" s="168"/>
      <c r="F1178" s="168"/>
      <c r="G1178" s="34">
        <f>G1188+G1179</f>
        <v>6639.6</v>
      </c>
    </row>
    <row r="1179" spans="1:7" ht="12.75">
      <c r="A1179" s="15" t="s">
        <v>381</v>
      </c>
      <c r="B1179" s="39" t="s">
        <v>315</v>
      </c>
      <c r="C1179" s="39" t="s">
        <v>67</v>
      </c>
      <c r="D1179" s="39" t="s">
        <v>75</v>
      </c>
      <c r="E1179" s="168"/>
      <c r="F1179" s="168"/>
      <c r="G1179" s="34">
        <f>G1180</f>
        <v>6.6000000000000005</v>
      </c>
    </row>
    <row r="1180" spans="1:7" ht="12.75">
      <c r="A1180" s="16" t="s">
        <v>624</v>
      </c>
      <c r="B1180" s="20" t="s">
        <v>315</v>
      </c>
      <c r="C1180" s="20" t="s">
        <v>67</v>
      </c>
      <c r="D1180" s="20" t="s">
        <v>75</v>
      </c>
      <c r="E1180" s="164" t="s">
        <v>625</v>
      </c>
      <c r="F1180" s="164"/>
      <c r="G1180" s="21">
        <f>G1181</f>
        <v>6.6000000000000005</v>
      </c>
    </row>
    <row r="1181" spans="1:7" ht="12.75">
      <c r="A1181" s="16" t="s">
        <v>626</v>
      </c>
      <c r="B1181" s="20" t="s">
        <v>315</v>
      </c>
      <c r="C1181" s="20" t="s">
        <v>67</v>
      </c>
      <c r="D1181" s="20" t="s">
        <v>75</v>
      </c>
      <c r="E1181" s="164" t="s">
        <v>627</v>
      </c>
      <c r="F1181" s="164"/>
      <c r="G1181" s="21">
        <f>G1182+G1185</f>
        <v>6.6000000000000005</v>
      </c>
    </row>
    <row r="1182" spans="1:7" ht="25.5">
      <c r="A1182" s="16" t="s">
        <v>401</v>
      </c>
      <c r="B1182" s="20" t="s">
        <v>315</v>
      </c>
      <c r="C1182" s="20" t="s">
        <v>67</v>
      </c>
      <c r="D1182" s="20" t="s">
        <v>75</v>
      </c>
      <c r="E1182" s="164" t="s">
        <v>627</v>
      </c>
      <c r="F1182" s="164" t="s">
        <v>100</v>
      </c>
      <c r="G1182" s="21">
        <f>G1183</f>
        <v>2.2</v>
      </c>
    </row>
    <row r="1183" spans="1:7" ht="25.5">
      <c r="A1183" s="16" t="s">
        <v>732</v>
      </c>
      <c r="B1183" s="20" t="s">
        <v>315</v>
      </c>
      <c r="C1183" s="20" t="s">
        <v>67</v>
      </c>
      <c r="D1183" s="20" t="s">
        <v>75</v>
      </c>
      <c r="E1183" s="164" t="s">
        <v>627</v>
      </c>
      <c r="F1183" s="164" t="s">
        <v>96</v>
      </c>
      <c r="G1183" s="21">
        <f>G1184</f>
        <v>2.2</v>
      </c>
    </row>
    <row r="1184" spans="1:7" ht="12.75">
      <c r="A1184" s="16" t="s">
        <v>674</v>
      </c>
      <c r="B1184" s="20" t="s">
        <v>315</v>
      </c>
      <c r="C1184" s="20" t="s">
        <v>67</v>
      </c>
      <c r="D1184" s="20" t="s">
        <v>75</v>
      </c>
      <c r="E1184" s="164" t="s">
        <v>627</v>
      </c>
      <c r="F1184" s="164" t="s">
        <v>97</v>
      </c>
      <c r="G1184" s="21">
        <f>0.1+3.2-1.1</f>
        <v>2.2</v>
      </c>
    </row>
    <row r="1185" spans="1:7" ht="12.75">
      <c r="A1185" s="16" t="s">
        <v>124</v>
      </c>
      <c r="B1185" s="20" t="s">
        <v>315</v>
      </c>
      <c r="C1185" s="20" t="s">
        <v>67</v>
      </c>
      <c r="D1185" s="20" t="s">
        <v>75</v>
      </c>
      <c r="E1185" s="20" t="s">
        <v>627</v>
      </c>
      <c r="F1185" s="20" t="s">
        <v>125</v>
      </c>
      <c r="G1185" s="21">
        <f>G1187</f>
        <v>4.4</v>
      </c>
    </row>
    <row r="1186" spans="1:7" ht="12.75">
      <c r="A1186" s="16" t="s">
        <v>127</v>
      </c>
      <c r="B1186" s="20" t="s">
        <v>315</v>
      </c>
      <c r="C1186" s="20" t="s">
        <v>67</v>
      </c>
      <c r="D1186" s="20" t="s">
        <v>75</v>
      </c>
      <c r="E1186" s="20" t="s">
        <v>627</v>
      </c>
      <c r="F1186" s="20" t="s">
        <v>128</v>
      </c>
      <c r="G1186" s="21">
        <f>G1187</f>
        <v>4.4</v>
      </c>
    </row>
    <row r="1187" spans="1:7" ht="12.75">
      <c r="A1187" s="16" t="s">
        <v>158</v>
      </c>
      <c r="B1187" s="20" t="s">
        <v>315</v>
      </c>
      <c r="C1187" s="20" t="s">
        <v>67</v>
      </c>
      <c r="D1187" s="20" t="s">
        <v>75</v>
      </c>
      <c r="E1187" s="20" t="s">
        <v>627</v>
      </c>
      <c r="F1187" s="20" t="s">
        <v>159</v>
      </c>
      <c r="G1187" s="21">
        <f>0.4+4</f>
        <v>4.4</v>
      </c>
    </row>
    <row r="1188" spans="1:7" ht="12.75">
      <c r="A1188" s="15" t="s">
        <v>81</v>
      </c>
      <c r="B1188" s="39" t="s">
        <v>315</v>
      </c>
      <c r="C1188" s="39" t="s">
        <v>67</v>
      </c>
      <c r="D1188" s="39" t="s">
        <v>74</v>
      </c>
      <c r="E1188" s="168"/>
      <c r="F1188" s="168"/>
      <c r="G1188" s="34">
        <f>G1190+G1200+G1206</f>
        <v>6633</v>
      </c>
    </row>
    <row r="1189" spans="1:7" ht="12.75">
      <c r="A1189" s="16" t="s">
        <v>549</v>
      </c>
      <c r="B1189" s="19" t="s">
        <v>315</v>
      </c>
      <c r="C1189" s="20" t="s">
        <v>67</v>
      </c>
      <c r="D1189" s="20" t="s">
        <v>74</v>
      </c>
      <c r="E1189" s="183" t="s">
        <v>623</v>
      </c>
      <c r="F1189" s="164"/>
      <c r="G1189" s="21">
        <f>G1190+G1200</f>
        <v>5234.6</v>
      </c>
    </row>
    <row r="1190" spans="1:7" ht="25.5">
      <c r="A1190" s="16" t="str">
        <f>'МП пр.5'!A893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190" s="19" t="s">
        <v>315</v>
      </c>
      <c r="C1190" s="20" t="s">
        <v>67</v>
      </c>
      <c r="D1190" s="20" t="s">
        <v>74</v>
      </c>
      <c r="E1190" s="183" t="str">
        <f>'МП пр.5'!B893</f>
        <v>7D 0 00 00000</v>
      </c>
      <c r="F1190" s="164"/>
      <c r="G1190" s="21">
        <f>G1191</f>
        <v>918</v>
      </c>
    </row>
    <row r="1191" spans="1:7" ht="12.75">
      <c r="A1191" s="28" t="str">
        <f>'МП пр.5'!A894</f>
        <v>Основное мероприятие "Обеспечение реализации программы"</v>
      </c>
      <c r="B1191" s="19" t="s">
        <v>315</v>
      </c>
      <c r="C1191" s="20" t="s">
        <v>67</v>
      </c>
      <c r="D1191" s="20" t="s">
        <v>74</v>
      </c>
      <c r="E1191" s="183" t="str">
        <f>'МП пр.5'!B894</f>
        <v>7D 0 01 00000</v>
      </c>
      <c r="F1191" s="164"/>
      <c r="G1191" s="21">
        <f>G1192+G1196</f>
        <v>918</v>
      </c>
    </row>
    <row r="1192" spans="1:7" ht="25.5">
      <c r="A1192" s="16" t="str">
        <f>'МП пр.5'!A895</f>
        <v>Разработка комплексных схем организации дорожного движения на территории Сусуманского городского округа </v>
      </c>
      <c r="B1192" s="19" t="s">
        <v>315</v>
      </c>
      <c r="C1192" s="20" t="s">
        <v>67</v>
      </c>
      <c r="D1192" s="20" t="s">
        <v>74</v>
      </c>
      <c r="E1192" s="183" t="str">
        <f>'МП пр.5'!B895</f>
        <v>7D 0 01 95410</v>
      </c>
      <c r="F1192" s="164"/>
      <c r="G1192" s="21">
        <f>G1193</f>
        <v>85.00000000000001</v>
      </c>
    </row>
    <row r="1193" spans="1:7" ht="25.5">
      <c r="A1193" s="16" t="s">
        <v>401</v>
      </c>
      <c r="B1193" s="19" t="s">
        <v>315</v>
      </c>
      <c r="C1193" s="20" t="s">
        <v>67</v>
      </c>
      <c r="D1193" s="20" t="s">
        <v>74</v>
      </c>
      <c r="E1193" s="183" t="s">
        <v>389</v>
      </c>
      <c r="F1193" s="164" t="s">
        <v>100</v>
      </c>
      <c r="G1193" s="21">
        <f>G1194</f>
        <v>85.00000000000001</v>
      </c>
    </row>
    <row r="1194" spans="1:7" ht="25.5">
      <c r="A1194" s="16" t="s">
        <v>732</v>
      </c>
      <c r="B1194" s="19" t="s">
        <v>315</v>
      </c>
      <c r="C1194" s="20" t="s">
        <v>67</v>
      </c>
      <c r="D1194" s="20" t="s">
        <v>74</v>
      </c>
      <c r="E1194" s="183" t="s">
        <v>389</v>
      </c>
      <c r="F1194" s="164" t="s">
        <v>96</v>
      </c>
      <c r="G1194" s="21">
        <f>G1195</f>
        <v>85.00000000000001</v>
      </c>
    </row>
    <row r="1195" spans="1:7" ht="12.75">
      <c r="A1195" s="16" t="s">
        <v>674</v>
      </c>
      <c r="B1195" s="19" t="s">
        <v>315</v>
      </c>
      <c r="C1195" s="20" t="s">
        <v>67</v>
      </c>
      <c r="D1195" s="20" t="s">
        <v>74</v>
      </c>
      <c r="E1195" s="183" t="s">
        <v>389</v>
      </c>
      <c r="F1195" s="164" t="s">
        <v>97</v>
      </c>
      <c r="G1195" s="21">
        <f>'МП пр.5'!G901</f>
        <v>85.00000000000001</v>
      </c>
    </row>
    <row r="1196" spans="1:7" ht="12.75">
      <c r="A1196" s="215" t="s">
        <v>786</v>
      </c>
      <c r="B1196" s="19" t="s">
        <v>315</v>
      </c>
      <c r="C1196" s="20" t="s">
        <v>67</v>
      </c>
      <c r="D1196" s="20" t="s">
        <v>74</v>
      </c>
      <c r="E1196" s="183" t="s">
        <v>785</v>
      </c>
      <c r="F1196" s="164"/>
      <c r="G1196" s="21">
        <f>G1197</f>
        <v>833</v>
      </c>
    </row>
    <row r="1197" spans="1:7" ht="25.5">
      <c r="A1197" s="16" t="s">
        <v>401</v>
      </c>
      <c r="B1197" s="19" t="s">
        <v>315</v>
      </c>
      <c r="C1197" s="20" t="s">
        <v>67</v>
      </c>
      <c r="D1197" s="20" t="s">
        <v>74</v>
      </c>
      <c r="E1197" s="183" t="s">
        <v>785</v>
      </c>
      <c r="F1197" s="164" t="s">
        <v>100</v>
      </c>
      <c r="G1197" s="21">
        <f>G1198</f>
        <v>833</v>
      </c>
    </row>
    <row r="1198" spans="1:7" ht="25.5">
      <c r="A1198" s="16" t="s">
        <v>732</v>
      </c>
      <c r="B1198" s="19" t="s">
        <v>315</v>
      </c>
      <c r="C1198" s="20" t="s">
        <v>67</v>
      </c>
      <c r="D1198" s="20" t="s">
        <v>74</v>
      </c>
      <c r="E1198" s="183" t="s">
        <v>785</v>
      </c>
      <c r="F1198" s="164" t="s">
        <v>96</v>
      </c>
      <c r="G1198" s="21">
        <f>G1199</f>
        <v>833</v>
      </c>
    </row>
    <row r="1199" spans="1:7" ht="12.75">
      <c r="A1199" s="16" t="s">
        <v>674</v>
      </c>
      <c r="B1199" s="19" t="s">
        <v>315</v>
      </c>
      <c r="C1199" s="20" t="s">
        <v>67</v>
      </c>
      <c r="D1199" s="20" t="s">
        <v>74</v>
      </c>
      <c r="E1199" s="183" t="s">
        <v>785</v>
      </c>
      <c r="F1199" s="164" t="s">
        <v>97</v>
      </c>
      <c r="G1199" s="21">
        <f>'МП пр.5'!G915</f>
        <v>833</v>
      </c>
    </row>
    <row r="1200" spans="1:7" ht="25.5">
      <c r="A1200" s="28" t="str">
        <f>'МП пр.5'!A1023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1200" s="19" t="s">
        <v>315</v>
      </c>
      <c r="C1200" s="20" t="s">
        <v>67</v>
      </c>
      <c r="D1200" s="20" t="s">
        <v>74</v>
      </c>
      <c r="E1200" s="183" t="str">
        <f>'МП пр.5'!B1023</f>
        <v>7S 0 00 00000 </v>
      </c>
      <c r="F1200" s="164"/>
      <c r="G1200" s="21">
        <f>G1201</f>
        <v>4316.6</v>
      </c>
    </row>
    <row r="1201" spans="1:7" ht="12.75">
      <c r="A1201" s="28" t="str">
        <f>'МП пр.5'!A1024</f>
        <v>Основное мероприятие "Обеспечение реализации программы"</v>
      </c>
      <c r="B1201" s="19" t="s">
        <v>315</v>
      </c>
      <c r="C1201" s="20" t="s">
        <v>67</v>
      </c>
      <c r="D1201" s="20" t="s">
        <v>74</v>
      </c>
      <c r="E1201" s="183" t="s">
        <v>383</v>
      </c>
      <c r="F1201" s="164"/>
      <c r="G1201" s="21">
        <f>G1202</f>
        <v>4316.6</v>
      </c>
    </row>
    <row r="1202" spans="1:7" ht="25.5">
      <c r="A1202" s="28" t="str">
        <f>'МП пр.5'!A1025</f>
        <v>Содержание автомобильных дорог общего пользования местного значения Сусуманского городского округа</v>
      </c>
      <c r="B1202" s="19" t="s">
        <v>315</v>
      </c>
      <c r="C1202" s="20" t="s">
        <v>67</v>
      </c>
      <c r="D1202" s="20" t="s">
        <v>74</v>
      </c>
      <c r="E1202" s="183" t="str">
        <f>'МП пр.5'!B1025</f>
        <v>7S 0 01 95310 </v>
      </c>
      <c r="F1202" s="164"/>
      <c r="G1202" s="21">
        <f>G1203</f>
        <v>4316.6</v>
      </c>
    </row>
    <row r="1203" spans="1:7" ht="25.5">
      <c r="A1203" s="16" t="s">
        <v>401</v>
      </c>
      <c r="B1203" s="19" t="s">
        <v>315</v>
      </c>
      <c r="C1203" s="20" t="s">
        <v>67</v>
      </c>
      <c r="D1203" s="20" t="s">
        <v>74</v>
      </c>
      <c r="E1203" s="183" t="s">
        <v>385</v>
      </c>
      <c r="F1203" s="164" t="s">
        <v>100</v>
      </c>
      <c r="G1203" s="21">
        <f>G1204</f>
        <v>4316.6</v>
      </c>
    </row>
    <row r="1204" spans="1:7" ht="25.5">
      <c r="A1204" s="16" t="s">
        <v>732</v>
      </c>
      <c r="B1204" s="19" t="s">
        <v>315</v>
      </c>
      <c r="C1204" s="20" t="s">
        <v>67</v>
      </c>
      <c r="D1204" s="20" t="s">
        <v>74</v>
      </c>
      <c r="E1204" s="183" t="s">
        <v>385</v>
      </c>
      <c r="F1204" s="164" t="s">
        <v>96</v>
      </c>
      <c r="G1204" s="21">
        <f>G1205</f>
        <v>4316.6</v>
      </c>
    </row>
    <row r="1205" spans="1:7" ht="12.75">
      <c r="A1205" s="16" t="s">
        <v>675</v>
      </c>
      <c r="B1205" s="19" t="s">
        <v>315</v>
      </c>
      <c r="C1205" s="20" t="s">
        <v>67</v>
      </c>
      <c r="D1205" s="20" t="s">
        <v>74</v>
      </c>
      <c r="E1205" s="183" t="s">
        <v>385</v>
      </c>
      <c r="F1205" s="164" t="s">
        <v>97</v>
      </c>
      <c r="G1205" s="21">
        <f>'МП пр.5'!G1030</f>
        <v>4316.6</v>
      </c>
    </row>
    <row r="1206" spans="1:7" ht="12.75">
      <c r="A1206" s="16" t="s">
        <v>307</v>
      </c>
      <c r="B1206" s="19" t="s">
        <v>315</v>
      </c>
      <c r="C1206" s="19" t="s">
        <v>67</v>
      </c>
      <c r="D1206" s="19" t="s">
        <v>74</v>
      </c>
      <c r="E1206" s="164" t="s">
        <v>628</v>
      </c>
      <c r="F1206" s="168"/>
      <c r="G1206" s="21">
        <f>G1207</f>
        <v>1398.4</v>
      </c>
    </row>
    <row r="1207" spans="1:7" ht="12.75">
      <c r="A1207" s="16" t="s">
        <v>629</v>
      </c>
      <c r="B1207" s="19" t="s">
        <v>315</v>
      </c>
      <c r="C1207" s="19" t="s">
        <v>67</v>
      </c>
      <c r="D1207" s="19" t="s">
        <v>74</v>
      </c>
      <c r="E1207" s="164" t="s">
        <v>630</v>
      </c>
      <c r="F1207" s="168"/>
      <c r="G1207" s="21">
        <f>G1208</f>
        <v>1398.4</v>
      </c>
    </row>
    <row r="1208" spans="1:7" ht="25.5">
      <c r="A1208" s="16" t="s">
        <v>401</v>
      </c>
      <c r="B1208" s="19" t="s">
        <v>315</v>
      </c>
      <c r="C1208" s="19" t="s">
        <v>67</v>
      </c>
      <c r="D1208" s="19" t="s">
        <v>74</v>
      </c>
      <c r="E1208" s="164" t="s">
        <v>630</v>
      </c>
      <c r="F1208" s="164" t="s">
        <v>100</v>
      </c>
      <c r="G1208" s="21">
        <f>G1209</f>
        <v>1398.4</v>
      </c>
    </row>
    <row r="1209" spans="1:7" ht="25.5">
      <c r="A1209" s="16" t="s">
        <v>732</v>
      </c>
      <c r="B1209" s="19" t="s">
        <v>315</v>
      </c>
      <c r="C1209" s="19" t="s">
        <v>67</v>
      </c>
      <c r="D1209" s="19" t="s">
        <v>74</v>
      </c>
      <c r="E1209" s="164" t="s">
        <v>630</v>
      </c>
      <c r="F1209" s="164" t="s">
        <v>96</v>
      </c>
      <c r="G1209" s="21">
        <f>G1210</f>
        <v>1398.4</v>
      </c>
    </row>
    <row r="1210" spans="1:7" ht="12.75">
      <c r="A1210" s="16" t="s">
        <v>675</v>
      </c>
      <c r="B1210" s="19" t="s">
        <v>315</v>
      </c>
      <c r="C1210" s="19" t="s">
        <v>67</v>
      </c>
      <c r="D1210" s="19" t="s">
        <v>74</v>
      </c>
      <c r="E1210" s="164" t="s">
        <v>630</v>
      </c>
      <c r="F1210" s="164" t="s">
        <v>97</v>
      </c>
      <c r="G1210" s="21">
        <v>1398.4</v>
      </c>
    </row>
    <row r="1211" spans="1:8" ht="12.75">
      <c r="A1211" s="14" t="s">
        <v>419</v>
      </c>
      <c r="B1211" s="39" t="s">
        <v>315</v>
      </c>
      <c r="C1211" s="39" t="s">
        <v>71</v>
      </c>
      <c r="D1211" s="39" t="s">
        <v>35</v>
      </c>
      <c r="E1211" s="164"/>
      <c r="F1211" s="164"/>
      <c r="G1211" s="34">
        <f>G1212+G1236+G1293</f>
        <v>119101.2</v>
      </c>
      <c r="H1211" s="228"/>
    </row>
    <row r="1212" spans="1:7" ht="12.75">
      <c r="A1212" s="14" t="s">
        <v>146</v>
      </c>
      <c r="B1212" s="39" t="s">
        <v>315</v>
      </c>
      <c r="C1212" s="39" t="s">
        <v>71</v>
      </c>
      <c r="D1212" s="39" t="s">
        <v>65</v>
      </c>
      <c r="E1212" s="168"/>
      <c r="F1212" s="168"/>
      <c r="G1212" s="34">
        <f>G1224+G1214</f>
        <v>19923.3</v>
      </c>
    </row>
    <row r="1213" spans="1:7" ht="12.75">
      <c r="A1213" s="16" t="s">
        <v>549</v>
      </c>
      <c r="B1213" s="19" t="s">
        <v>315</v>
      </c>
      <c r="C1213" s="19" t="s">
        <v>71</v>
      </c>
      <c r="D1213" s="19" t="s">
        <v>65</v>
      </c>
      <c r="E1213" s="183" t="s">
        <v>550</v>
      </c>
      <c r="F1213" s="164"/>
      <c r="G1213" s="21">
        <f>G1214</f>
        <v>9013.8</v>
      </c>
    </row>
    <row r="1214" spans="1:7" ht="38.25">
      <c r="A1214" s="28" t="str">
        <f>'МП пр.5'!A72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214" s="19" t="s">
        <v>315</v>
      </c>
      <c r="C1214" s="19" t="s">
        <v>71</v>
      </c>
      <c r="D1214" s="19" t="s">
        <v>65</v>
      </c>
      <c r="E1214" s="183" t="str">
        <f>'МП пр.5'!B72</f>
        <v>7Г 0 00 00000 </v>
      </c>
      <c r="F1214" s="164"/>
      <c r="G1214" s="21">
        <f>G1215</f>
        <v>9013.8</v>
      </c>
    </row>
    <row r="1215" spans="1:7" ht="25.5">
      <c r="A1215" s="28" t="str">
        <f>'МП пр.5'!A73</f>
        <v>Основное мероприятие "Оптимизация системы расселения в Сусуманском городском округе"</v>
      </c>
      <c r="B1215" s="19" t="s">
        <v>315</v>
      </c>
      <c r="C1215" s="19" t="s">
        <v>71</v>
      </c>
      <c r="D1215" s="19" t="s">
        <v>65</v>
      </c>
      <c r="E1215" s="183" t="str">
        <f>'МП пр.5'!B73</f>
        <v>7Г 0 01 00000 </v>
      </c>
      <c r="F1215" s="164"/>
      <c r="G1215" s="21">
        <f>G1216+G1220</f>
        <v>9013.8</v>
      </c>
    </row>
    <row r="1216" spans="1:7" ht="25.5">
      <c r="A1216" s="16" t="str">
        <f>'МП пр.5'!A74</f>
        <v>Осуществление мероприятий по переселению граждан из ветхого и аварийного жилищного фонда </v>
      </c>
      <c r="B1216" s="19" t="s">
        <v>315</v>
      </c>
      <c r="C1216" s="19" t="s">
        <v>71</v>
      </c>
      <c r="D1216" s="19" t="s">
        <v>65</v>
      </c>
      <c r="E1216" s="183" t="str">
        <f>'МП пр.5'!B74</f>
        <v>7Г 0 01 61000</v>
      </c>
      <c r="F1216" s="164"/>
      <c r="G1216" s="21">
        <f>G1217</f>
        <v>1912.4</v>
      </c>
    </row>
    <row r="1217" spans="1:7" ht="25.5">
      <c r="A1217" s="16" t="s">
        <v>401</v>
      </c>
      <c r="B1217" s="19" t="s">
        <v>315</v>
      </c>
      <c r="C1217" s="19" t="s">
        <v>71</v>
      </c>
      <c r="D1217" s="19" t="s">
        <v>65</v>
      </c>
      <c r="E1217" s="183" t="str">
        <f>'МП пр.5'!B75</f>
        <v>7Г 0 01 61000</v>
      </c>
      <c r="F1217" s="164" t="s">
        <v>100</v>
      </c>
      <c r="G1217" s="21">
        <f>G1218</f>
        <v>1912.4</v>
      </c>
    </row>
    <row r="1218" spans="1:7" ht="25.5">
      <c r="A1218" s="16" t="s">
        <v>732</v>
      </c>
      <c r="B1218" s="19" t="s">
        <v>315</v>
      </c>
      <c r="C1218" s="19" t="s">
        <v>71</v>
      </c>
      <c r="D1218" s="19" t="s">
        <v>65</v>
      </c>
      <c r="E1218" s="183" t="str">
        <f>'МП пр.5'!B76</f>
        <v>7Г 0 01 61000</v>
      </c>
      <c r="F1218" s="164" t="s">
        <v>96</v>
      </c>
      <c r="G1218" s="21">
        <f>'МП пр.5'!G80</f>
        <v>1912.4</v>
      </c>
    </row>
    <row r="1219" spans="1:7" ht="12.75">
      <c r="A1219" s="16" t="s">
        <v>674</v>
      </c>
      <c r="B1219" s="19" t="s">
        <v>315</v>
      </c>
      <c r="C1219" s="19" t="s">
        <v>71</v>
      </c>
      <c r="D1219" s="19" t="s">
        <v>65</v>
      </c>
      <c r="E1219" s="183" t="str">
        <f>'МП пр.5'!B77</f>
        <v>7Г 0 01 61000</v>
      </c>
      <c r="F1219" s="164" t="s">
        <v>97</v>
      </c>
      <c r="G1219" s="21">
        <f>'МП пр.5'!G80</f>
        <v>1912.4</v>
      </c>
    </row>
    <row r="1220" spans="1:7" ht="12.75">
      <c r="A1220" s="16" t="str">
        <f>'МП пр.5'!A81</f>
        <v>Оптимизация жилищного фонда в виде расселения </v>
      </c>
      <c r="B1220" s="19" t="s">
        <v>315</v>
      </c>
      <c r="C1220" s="19" t="s">
        <v>71</v>
      </c>
      <c r="D1220" s="19" t="s">
        <v>65</v>
      </c>
      <c r="E1220" s="183" t="str">
        <f>'МП пр.5'!B81</f>
        <v>7Г 0 01 96610 </v>
      </c>
      <c r="F1220" s="164"/>
      <c r="G1220" s="21">
        <f>G1221</f>
        <v>7101.4</v>
      </c>
    </row>
    <row r="1221" spans="1:7" ht="21" customHeight="1">
      <c r="A1221" s="16" t="s">
        <v>401</v>
      </c>
      <c r="B1221" s="19" t="s">
        <v>315</v>
      </c>
      <c r="C1221" s="19" t="s">
        <v>71</v>
      </c>
      <c r="D1221" s="19" t="s">
        <v>65</v>
      </c>
      <c r="E1221" s="183" t="s">
        <v>390</v>
      </c>
      <c r="F1221" s="164" t="s">
        <v>100</v>
      </c>
      <c r="G1221" s="21">
        <f>G1222</f>
        <v>7101.4</v>
      </c>
    </row>
    <row r="1222" spans="1:7" ht="25.5">
      <c r="A1222" s="16" t="s">
        <v>732</v>
      </c>
      <c r="B1222" s="19" t="s">
        <v>315</v>
      </c>
      <c r="C1222" s="19" t="s">
        <v>71</v>
      </c>
      <c r="D1222" s="19" t="s">
        <v>65</v>
      </c>
      <c r="E1222" s="183" t="s">
        <v>390</v>
      </c>
      <c r="F1222" s="164" t="s">
        <v>96</v>
      </c>
      <c r="G1222" s="21">
        <f>G1223</f>
        <v>7101.4</v>
      </c>
    </row>
    <row r="1223" spans="1:7" ht="12.75">
      <c r="A1223" s="16" t="s">
        <v>674</v>
      </c>
      <c r="B1223" s="19" t="s">
        <v>315</v>
      </c>
      <c r="C1223" s="19" t="s">
        <v>71</v>
      </c>
      <c r="D1223" s="19" t="s">
        <v>65</v>
      </c>
      <c r="E1223" s="183" t="s">
        <v>390</v>
      </c>
      <c r="F1223" s="164" t="s">
        <v>97</v>
      </c>
      <c r="G1223" s="21">
        <f>'МП пр.5'!G87</f>
        <v>7101.4</v>
      </c>
    </row>
    <row r="1224" spans="1:7" ht="12.75">
      <c r="A1224" s="31" t="s">
        <v>197</v>
      </c>
      <c r="B1224" s="19" t="s">
        <v>315</v>
      </c>
      <c r="C1224" s="19" t="s">
        <v>71</v>
      </c>
      <c r="D1224" s="19" t="s">
        <v>65</v>
      </c>
      <c r="E1224" s="164" t="s">
        <v>555</v>
      </c>
      <c r="F1224" s="164"/>
      <c r="G1224" s="21">
        <f>G1225+G1229</f>
        <v>10909.5</v>
      </c>
    </row>
    <row r="1225" spans="1:7" ht="12.75">
      <c r="A1225" s="16" t="s">
        <v>232</v>
      </c>
      <c r="B1225" s="19" t="s">
        <v>315</v>
      </c>
      <c r="C1225" s="19" t="s">
        <v>71</v>
      </c>
      <c r="D1225" s="19" t="s">
        <v>65</v>
      </c>
      <c r="E1225" s="164" t="s">
        <v>556</v>
      </c>
      <c r="F1225" s="164"/>
      <c r="G1225" s="21">
        <f>G1226</f>
        <v>5415.7</v>
      </c>
    </row>
    <row r="1226" spans="1:7" ht="25.5">
      <c r="A1226" s="16" t="s">
        <v>401</v>
      </c>
      <c r="B1226" s="19" t="s">
        <v>315</v>
      </c>
      <c r="C1226" s="19" t="s">
        <v>71</v>
      </c>
      <c r="D1226" s="19" t="s">
        <v>65</v>
      </c>
      <c r="E1226" s="164" t="s">
        <v>556</v>
      </c>
      <c r="F1226" s="164" t="s">
        <v>100</v>
      </c>
      <c r="G1226" s="21">
        <f>G1227</f>
        <v>5415.7</v>
      </c>
    </row>
    <row r="1227" spans="1:7" ht="25.5">
      <c r="A1227" s="16" t="s">
        <v>732</v>
      </c>
      <c r="B1227" s="19" t="s">
        <v>315</v>
      </c>
      <c r="C1227" s="19" t="s">
        <v>71</v>
      </c>
      <c r="D1227" s="19" t="s">
        <v>65</v>
      </c>
      <c r="E1227" s="164" t="s">
        <v>556</v>
      </c>
      <c r="F1227" s="164" t="s">
        <v>96</v>
      </c>
      <c r="G1227" s="21">
        <f>G1228</f>
        <v>5415.7</v>
      </c>
    </row>
    <row r="1228" spans="1:7" ht="12.75">
      <c r="A1228" s="16" t="s">
        <v>674</v>
      </c>
      <c r="B1228" s="19" t="s">
        <v>315</v>
      </c>
      <c r="C1228" s="19" t="s">
        <v>71</v>
      </c>
      <c r="D1228" s="19" t="s">
        <v>65</v>
      </c>
      <c r="E1228" s="164" t="s">
        <v>556</v>
      </c>
      <c r="F1228" s="164" t="s">
        <v>97</v>
      </c>
      <c r="G1228" s="21">
        <f>5415.7</f>
        <v>5415.7</v>
      </c>
    </row>
    <row r="1229" spans="1:7" ht="12.75">
      <c r="A1229" s="16" t="s">
        <v>236</v>
      </c>
      <c r="B1229" s="19" t="s">
        <v>315</v>
      </c>
      <c r="C1229" s="19" t="s">
        <v>71</v>
      </c>
      <c r="D1229" s="19" t="s">
        <v>65</v>
      </c>
      <c r="E1229" s="164" t="s">
        <v>631</v>
      </c>
      <c r="F1229" s="164"/>
      <c r="G1229" s="21">
        <f>G1230+G1233</f>
        <v>5493.8</v>
      </c>
    </row>
    <row r="1230" spans="1:7" ht="25.5">
      <c r="A1230" s="16" t="s">
        <v>401</v>
      </c>
      <c r="B1230" s="19" t="s">
        <v>315</v>
      </c>
      <c r="C1230" s="19" t="s">
        <v>71</v>
      </c>
      <c r="D1230" s="19" t="s">
        <v>65</v>
      </c>
      <c r="E1230" s="164" t="s">
        <v>631</v>
      </c>
      <c r="F1230" s="164" t="s">
        <v>100</v>
      </c>
      <c r="G1230" s="21">
        <f>G1231</f>
        <v>2139.8</v>
      </c>
    </row>
    <row r="1231" spans="1:7" ht="25.5">
      <c r="A1231" s="16" t="s">
        <v>732</v>
      </c>
      <c r="B1231" s="19" t="s">
        <v>315</v>
      </c>
      <c r="C1231" s="19" t="s">
        <v>71</v>
      </c>
      <c r="D1231" s="19" t="s">
        <v>65</v>
      </c>
      <c r="E1231" s="164" t="s">
        <v>631</v>
      </c>
      <c r="F1231" s="164" t="s">
        <v>96</v>
      </c>
      <c r="G1231" s="21">
        <f>G1232</f>
        <v>2139.8</v>
      </c>
    </row>
    <row r="1232" spans="1:7" ht="12.75">
      <c r="A1232" s="16" t="s">
        <v>674</v>
      </c>
      <c r="B1232" s="19" t="s">
        <v>315</v>
      </c>
      <c r="C1232" s="19" t="s">
        <v>71</v>
      </c>
      <c r="D1232" s="19" t="s">
        <v>65</v>
      </c>
      <c r="E1232" s="164" t="s">
        <v>631</v>
      </c>
      <c r="F1232" s="164" t="s">
        <v>97</v>
      </c>
      <c r="G1232" s="21">
        <v>2139.8</v>
      </c>
    </row>
    <row r="1233" spans="1:7" ht="12.75">
      <c r="A1233" s="16" t="s">
        <v>124</v>
      </c>
      <c r="B1233" s="19" t="s">
        <v>315</v>
      </c>
      <c r="C1233" s="19" t="s">
        <v>71</v>
      </c>
      <c r="D1233" s="19" t="s">
        <v>65</v>
      </c>
      <c r="E1233" s="164" t="s">
        <v>631</v>
      </c>
      <c r="F1233" s="164" t="s">
        <v>125</v>
      </c>
      <c r="G1233" s="21">
        <f>G1234</f>
        <v>3354</v>
      </c>
    </row>
    <row r="1234" spans="1:7" ht="12.75">
      <c r="A1234" s="16" t="s">
        <v>127</v>
      </c>
      <c r="B1234" s="19" t="s">
        <v>315</v>
      </c>
      <c r="C1234" s="19" t="s">
        <v>71</v>
      </c>
      <c r="D1234" s="19" t="s">
        <v>65</v>
      </c>
      <c r="E1234" s="164" t="s">
        <v>631</v>
      </c>
      <c r="F1234" s="164" t="s">
        <v>128</v>
      </c>
      <c r="G1234" s="21">
        <f>G1235</f>
        <v>3354</v>
      </c>
    </row>
    <row r="1235" spans="1:7" ht="12.75">
      <c r="A1235" s="16" t="s">
        <v>129</v>
      </c>
      <c r="B1235" s="19" t="s">
        <v>315</v>
      </c>
      <c r="C1235" s="19" t="s">
        <v>71</v>
      </c>
      <c r="D1235" s="19" t="s">
        <v>65</v>
      </c>
      <c r="E1235" s="164" t="s">
        <v>631</v>
      </c>
      <c r="F1235" s="164" t="s">
        <v>130</v>
      </c>
      <c r="G1235" s="21">
        <v>3354</v>
      </c>
    </row>
    <row r="1236" spans="1:7" ht="12.75">
      <c r="A1236" s="15" t="s">
        <v>199</v>
      </c>
      <c r="B1236" s="39" t="s">
        <v>315</v>
      </c>
      <c r="C1236" s="39" t="s">
        <v>71</v>
      </c>
      <c r="D1236" s="39" t="s">
        <v>66</v>
      </c>
      <c r="E1236" s="188"/>
      <c r="F1236" s="168"/>
      <c r="G1236" s="34">
        <f>G1237+G1284</f>
        <v>86242.09999999999</v>
      </c>
    </row>
    <row r="1237" spans="1:7" s="63" customFormat="1" ht="12.75">
      <c r="A1237" s="16" t="s">
        <v>549</v>
      </c>
      <c r="B1237" s="19" t="s">
        <v>315</v>
      </c>
      <c r="C1237" s="19" t="s">
        <v>71</v>
      </c>
      <c r="D1237" s="19" t="s">
        <v>66</v>
      </c>
      <c r="E1237" s="183" t="s">
        <v>623</v>
      </c>
      <c r="F1237" s="164"/>
      <c r="G1237" s="21">
        <f>G1238+G1261+G1278</f>
        <v>80271.2</v>
      </c>
    </row>
    <row r="1238" spans="1:7" ht="30" customHeight="1">
      <c r="A1238" s="16" t="str">
        <f>'МП пр.5'!A859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1238" s="19" t="s">
        <v>315</v>
      </c>
      <c r="C1238" s="19" t="s">
        <v>71</v>
      </c>
      <c r="D1238" s="19" t="s">
        <v>66</v>
      </c>
      <c r="E1238" s="183" t="str">
        <f>'МП пр.5'!B859</f>
        <v>7Я 0 00 00000</v>
      </c>
      <c r="F1238" s="164"/>
      <c r="G1238" s="21">
        <f>G1239+G1252</f>
        <v>51371.1</v>
      </c>
    </row>
    <row r="1239" spans="1:7" ht="25.5">
      <c r="A1239" s="31" t="str">
        <f>'МП пр.5'!A860</f>
        <v>Основное мероприятие "Содействие в организации бесперебойной работы в сфере предоставления услуг жилищно- коммунального хозяйства в отопительный период"</v>
      </c>
      <c r="B1239" s="19" t="s">
        <v>315</v>
      </c>
      <c r="C1239" s="19" t="s">
        <v>71</v>
      </c>
      <c r="D1239" s="19" t="s">
        <v>66</v>
      </c>
      <c r="E1239" s="183" t="str">
        <f>'МП пр.5'!B860</f>
        <v>7Я 0 01 00000</v>
      </c>
      <c r="F1239" s="164"/>
      <c r="G1239" s="21">
        <f>G1240+G1244+G1248</f>
        <v>3051.1</v>
      </c>
    </row>
    <row r="1240" spans="1:7" ht="25.5">
      <c r="A1240" s="16" t="str">
        <f>'МП пр.5'!A861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1240" s="19" t="s">
        <v>315</v>
      </c>
      <c r="C1240" s="19" t="s">
        <v>71</v>
      </c>
      <c r="D1240" s="19" t="s">
        <v>66</v>
      </c>
      <c r="E1240" s="183" t="str">
        <f>'МП пр.5'!B861</f>
        <v>7Я 0 01 98700</v>
      </c>
      <c r="F1240" s="164"/>
      <c r="G1240" s="21">
        <f>G1241</f>
        <v>2531.1</v>
      </c>
    </row>
    <row r="1241" spans="1:7" ht="25.5">
      <c r="A1241" s="16" t="str">
        <f>'МП пр.5'!A864</f>
        <v>Закупка товаров, работ и услуг для обеспечения государственных (муниципальных) нужд</v>
      </c>
      <c r="B1241" s="19" t="s">
        <v>315</v>
      </c>
      <c r="C1241" s="19" t="s">
        <v>71</v>
      </c>
      <c r="D1241" s="19" t="s">
        <v>66</v>
      </c>
      <c r="E1241" s="183" t="s">
        <v>301</v>
      </c>
      <c r="F1241" s="164" t="s">
        <v>100</v>
      </c>
      <c r="G1241" s="21">
        <f>G1242</f>
        <v>2531.1</v>
      </c>
    </row>
    <row r="1242" spans="1:7" ht="25.5">
      <c r="A1242" s="16" t="s">
        <v>732</v>
      </c>
      <c r="B1242" s="19" t="s">
        <v>315</v>
      </c>
      <c r="C1242" s="19" t="s">
        <v>71</v>
      </c>
      <c r="D1242" s="19" t="s">
        <v>66</v>
      </c>
      <c r="E1242" s="183" t="s">
        <v>301</v>
      </c>
      <c r="F1242" s="164" t="s">
        <v>96</v>
      </c>
      <c r="G1242" s="21">
        <f>G1243</f>
        <v>2531.1</v>
      </c>
    </row>
    <row r="1243" spans="1:7" ht="12.75">
      <c r="A1243" s="16" t="s">
        <v>674</v>
      </c>
      <c r="B1243" s="19" t="s">
        <v>315</v>
      </c>
      <c r="C1243" s="19" t="s">
        <v>71</v>
      </c>
      <c r="D1243" s="19" t="s">
        <v>66</v>
      </c>
      <c r="E1243" s="183" t="s">
        <v>301</v>
      </c>
      <c r="F1243" s="164" t="s">
        <v>97</v>
      </c>
      <c r="G1243" s="21">
        <f>'МП пр.5'!G866</f>
        <v>2531.1</v>
      </c>
    </row>
    <row r="1244" spans="1:7" ht="25.5">
      <c r="A1244" s="16" t="str">
        <f>'МП пр.5'!A867</f>
        <v>Частичное возмещение недополученных доходов по оказанию жилищно- коммунальных услуг населению</v>
      </c>
      <c r="B1244" s="19" t="s">
        <v>315</v>
      </c>
      <c r="C1244" s="19" t="s">
        <v>71</v>
      </c>
      <c r="D1244" s="19" t="s">
        <v>66</v>
      </c>
      <c r="E1244" s="185" t="s">
        <v>787</v>
      </c>
      <c r="F1244" s="164"/>
      <c r="G1244" s="21">
        <f>G1245</f>
        <v>170</v>
      </c>
    </row>
    <row r="1245" spans="1:7" ht="12.75">
      <c r="A1245" s="16" t="s">
        <v>124</v>
      </c>
      <c r="B1245" s="19" t="s">
        <v>315</v>
      </c>
      <c r="C1245" s="19" t="s">
        <v>71</v>
      </c>
      <c r="D1245" s="19" t="s">
        <v>66</v>
      </c>
      <c r="E1245" s="183" t="s">
        <v>787</v>
      </c>
      <c r="F1245" s="164" t="s">
        <v>125</v>
      </c>
      <c r="G1245" s="21">
        <f>G1246</f>
        <v>170</v>
      </c>
    </row>
    <row r="1246" spans="1:7" ht="25.5">
      <c r="A1246" s="16" t="s">
        <v>160</v>
      </c>
      <c r="B1246" s="19" t="s">
        <v>315</v>
      </c>
      <c r="C1246" s="19" t="s">
        <v>71</v>
      </c>
      <c r="D1246" s="19" t="s">
        <v>66</v>
      </c>
      <c r="E1246" s="183" t="s">
        <v>787</v>
      </c>
      <c r="F1246" s="164" t="s">
        <v>126</v>
      </c>
      <c r="G1246" s="21">
        <f>G1247</f>
        <v>170</v>
      </c>
    </row>
    <row r="1247" spans="1:7" ht="38.25">
      <c r="A1247" s="16" t="s">
        <v>400</v>
      </c>
      <c r="B1247" s="19" t="s">
        <v>315</v>
      </c>
      <c r="C1247" s="19" t="s">
        <v>71</v>
      </c>
      <c r="D1247" s="19" t="s">
        <v>66</v>
      </c>
      <c r="E1247" s="183" t="s">
        <v>787</v>
      </c>
      <c r="F1247" s="164" t="s">
        <v>399</v>
      </c>
      <c r="G1247" s="21">
        <f>'МП пр.5'!G867</f>
        <v>170</v>
      </c>
    </row>
    <row r="1248" spans="1:7" s="205" customFormat="1" ht="25.5">
      <c r="A1248" s="16" t="str">
        <f>'МП пр.5'!A867</f>
        <v>Частичное возмещение недополученных доходов по оказанию жилищно- коммунальных услуг населению</v>
      </c>
      <c r="B1248" s="19" t="s">
        <v>315</v>
      </c>
      <c r="C1248" s="19" t="s">
        <v>71</v>
      </c>
      <c r="D1248" s="19" t="s">
        <v>66</v>
      </c>
      <c r="E1248" s="183" t="str">
        <f>'МП пр.5'!B874</f>
        <v>7Я 0 01 98730</v>
      </c>
      <c r="F1248" s="164"/>
      <c r="G1248" s="21">
        <f>G1249</f>
        <v>350</v>
      </c>
    </row>
    <row r="1249" spans="1:7" ht="12.75">
      <c r="A1249" s="16" t="s">
        <v>124</v>
      </c>
      <c r="B1249" s="19" t="s">
        <v>315</v>
      </c>
      <c r="C1249" s="19" t="s">
        <v>71</v>
      </c>
      <c r="D1249" s="19" t="s">
        <v>66</v>
      </c>
      <c r="E1249" s="183" t="str">
        <f>'МП пр.5'!B875</f>
        <v>7Я 0 01 98730</v>
      </c>
      <c r="F1249" s="164" t="s">
        <v>125</v>
      </c>
      <c r="G1249" s="21">
        <f>G1250</f>
        <v>350</v>
      </c>
    </row>
    <row r="1250" spans="1:7" ht="25.5">
      <c r="A1250" s="16" t="s">
        <v>160</v>
      </c>
      <c r="B1250" s="19" t="s">
        <v>315</v>
      </c>
      <c r="C1250" s="19" t="s">
        <v>71</v>
      </c>
      <c r="D1250" s="19" t="s">
        <v>66</v>
      </c>
      <c r="E1250" s="183" t="str">
        <f>'МП пр.5'!B876</f>
        <v>7Я 0 01 98730</v>
      </c>
      <c r="F1250" s="164" t="s">
        <v>126</v>
      </c>
      <c r="G1250" s="21">
        <f>G1251</f>
        <v>350</v>
      </c>
    </row>
    <row r="1251" spans="1:7" ht="32.25" customHeight="1">
      <c r="A1251" s="16" t="s">
        <v>400</v>
      </c>
      <c r="B1251" s="19" t="s">
        <v>315</v>
      </c>
      <c r="C1251" s="19" t="s">
        <v>71</v>
      </c>
      <c r="D1251" s="19" t="s">
        <v>66</v>
      </c>
      <c r="E1251" s="183" t="str">
        <f>'МП пр.5'!B877</f>
        <v>7Я 0 01 98730</v>
      </c>
      <c r="F1251" s="164" t="s">
        <v>399</v>
      </c>
      <c r="G1251" s="21">
        <f>'МП пр.5'!G874</f>
        <v>350</v>
      </c>
    </row>
    <row r="1252" spans="1:7" s="205" customFormat="1" ht="27" customHeight="1">
      <c r="A1252" s="16" t="str">
        <f>'МП пр.5'!A880</f>
        <v>Основное мероприятие "Субсидии муниципальным образованиям на оказание финансовой поддержки в обеспечении  организации тепло-, водоснабжения "</v>
      </c>
      <c r="B1252" s="19" t="s">
        <v>315</v>
      </c>
      <c r="C1252" s="19" t="s">
        <v>71</v>
      </c>
      <c r="D1252" s="19" t="s">
        <v>66</v>
      </c>
      <c r="E1252" s="183" t="str">
        <f>'МП пр.5'!B880</f>
        <v>7Я 0 02 00000</v>
      </c>
      <c r="F1252" s="164"/>
      <c r="G1252" s="21">
        <f>G1253+G1257</f>
        <v>48320</v>
      </c>
    </row>
    <row r="1253" spans="1:7" s="206" customFormat="1" ht="25.5">
      <c r="A1253" s="207" t="str">
        <f>'МП пр.5'!A881</f>
        <v>Субсидии муниципальным образованиям на оказание финансовой поддержки в обеспечении  организации тепло-, водоснабжения  (поставка и перевозка угля)</v>
      </c>
      <c r="B1253" s="209" t="s">
        <v>315</v>
      </c>
      <c r="C1253" s="209" t="s">
        <v>71</v>
      </c>
      <c r="D1253" s="209" t="s">
        <v>66</v>
      </c>
      <c r="E1253" s="184" t="str">
        <f>'МП пр.5'!B881</f>
        <v>7Я 0 02 61090</v>
      </c>
      <c r="F1253" s="214"/>
      <c r="G1253" s="212">
        <f>G1254</f>
        <v>48300</v>
      </c>
    </row>
    <row r="1254" spans="1:7" s="206" customFormat="1" ht="12.75">
      <c r="A1254" s="207" t="s">
        <v>124</v>
      </c>
      <c r="B1254" s="209" t="s">
        <v>315</v>
      </c>
      <c r="C1254" s="209" t="s">
        <v>71</v>
      </c>
      <c r="D1254" s="209" t="s">
        <v>66</v>
      </c>
      <c r="E1254" s="184" t="str">
        <f>'МП пр.5'!B882</f>
        <v>7Я 0 02 61090</v>
      </c>
      <c r="F1254" s="214" t="s">
        <v>125</v>
      </c>
      <c r="G1254" s="212">
        <f>G1255</f>
        <v>48300</v>
      </c>
    </row>
    <row r="1255" spans="1:7" s="206" customFormat="1" ht="25.5">
      <c r="A1255" s="207" t="s">
        <v>160</v>
      </c>
      <c r="B1255" s="209" t="s">
        <v>315</v>
      </c>
      <c r="C1255" s="209" t="s">
        <v>71</v>
      </c>
      <c r="D1255" s="209" t="s">
        <v>66</v>
      </c>
      <c r="E1255" s="184" t="str">
        <f>'МП пр.5'!B883</f>
        <v>7Я 0 02 61090</v>
      </c>
      <c r="F1255" s="214" t="s">
        <v>126</v>
      </c>
      <c r="G1255" s="212">
        <f>G1256</f>
        <v>48300</v>
      </c>
    </row>
    <row r="1256" spans="1:7" s="206" customFormat="1" ht="38.25">
      <c r="A1256" s="207" t="s">
        <v>400</v>
      </c>
      <c r="B1256" s="209" t="s">
        <v>315</v>
      </c>
      <c r="C1256" s="209" t="s">
        <v>71</v>
      </c>
      <c r="D1256" s="209" t="s">
        <v>66</v>
      </c>
      <c r="E1256" s="184" t="str">
        <f>'МП пр.5'!B884</f>
        <v>7Я 0 02 61090</v>
      </c>
      <c r="F1256" s="214" t="s">
        <v>399</v>
      </c>
      <c r="G1256" s="212">
        <f>'МП пр.5'!G886</f>
        <v>48300</v>
      </c>
    </row>
    <row r="1257" spans="1:7" s="205" customFormat="1" ht="42" customHeight="1">
      <c r="A1257" s="16" t="str">
        <f>'МП пр.5'!A887</f>
        <v>Субсидии муниципальным образованиям на оказание финансовой поддержки в обеспечении  организации тепло-, водоснабжения  (поставка и перевозка угля) за счет средств местного бюджета</v>
      </c>
      <c r="B1257" s="19" t="s">
        <v>315</v>
      </c>
      <c r="C1257" s="19" t="s">
        <v>71</v>
      </c>
      <c r="D1257" s="19" t="s">
        <v>66</v>
      </c>
      <c r="E1257" s="183" t="str">
        <f>'МП пр.5'!B887</f>
        <v>7Я 0 02 S1090</v>
      </c>
      <c r="F1257" s="164"/>
      <c r="G1257" s="21">
        <f>G1258</f>
        <v>20</v>
      </c>
    </row>
    <row r="1258" spans="1:7" ht="12.75">
      <c r="A1258" s="16" t="s">
        <v>124</v>
      </c>
      <c r="B1258" s="19" t="s">
        <v>315</v>
      </c>
      <c r="C1258" s="19" t="s">
        <v>71</v>
      </c>
      <c r="D1258" s="19" t="s">
        <v>66</v>
      </c>
      <c r="E1258" s="183" t="str">
        <f>'МП пр.5'!B888</f>
        <v>7Я 0 02 S1090</v>
      </c>
      <c r="F1258" s="164" t="s">
        <v>125</v>
      </c>
      <c r="G1258" s="21">
        <f>G1259</f>
        <v>20</v>
      </c>
    </row>
    <row r="1259" spans="1:7" ht="25.5">
      <c r="A1259" s="16" t="s">
        <v>160</v>
      </c>
      <c r="B1259" s="19" t="s">
        <v>315</v>
      </c>
      <c r="C1259" s="19" t="s">
        <v>71</v>
      </c>
      <c r="D1259" s="19" t="s">
        <v>66</v>
      </c>
      <c r="E1259" s="183" t="str">
        <f>'МП пр.5'!B889</f>
        <v>7Я 0 02 S1090</v>
      </c>
      <c r="F1259" s="164" t="s">
        <v>126</v>
      </c>
      <c r="G1259" s="21">
        <f>G1260</f>
        <v>20</v>
      </c>
    </row>
    <row r="1260" spans="1:7" ht="38.25">
      <c r="A1260" s="16" t="s">
        <v>400</v>
      </c>
      <c r="B1260" s="19" t="s">
        <v>315</v>
      </c>
      <c r="C1260" s="19" t="s">
        <v>71</v>
      </c>
      <c r="D1260" s="19" t="s">
        <v>66</v>
      </c>
      <c r="E1260" s="183" t="str">
        <f>'МП пр.5'!B890</f>
        <v>7Я 0 02 S1090</v>
      </c>
      <c r="F1260" s="164" t="s">
        <v>399</v>
      </c>
      <c r="G1260" s="21">
        <f>'МП пр.5'!G892</f>
        <v>20</v>
      </c>
    </row>
    <row r="1261" spans="1:7" ht="25.5">
      <c r="A1261" s="16" t="str">
        <f>'МП пр.5'!A985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1261" s="19" t="s">
        <v>632</v>
      </c>
      <c r="C1261" s="19" t="s">
        <v>71</v>
      </c>
      <c r="D1261" s="19" t="s">
        <v>66</v>
      </c>
      <c r="E1261" s="183" t="str">
        <f>'МП пр.5'!B985</f>
        <v>7N 0 00 00000</v>
      </c>
      <c r="F1261" s="164"/>
      <c r="G1261" s="21">
        <f>G1262</f>
        <v>28891.8</v>
      </c>
    </row>
    <row r="1262" spans="1:7" ht="25.5">
      <c r="A1262" s="16" t="str">
        <f>'МП пр.5'!A986</f>
        <v>Основное мероприятие "Проведение реконструкции, ремонта или замены оборудования на объектах коммунальной инфраструктуры"</v>
      </c>
      <c r="B1262" s="19" t="s">
        <v>632</v>
      </c>
      <c r="C1262" s="19" t="s">
        <v>71</v>
      </c>
      <c r="D1262" s="19" t="s">
        <v>66</v>
      </c>
      <c r="E1262" s="183" t="str">
        <f>'МП пр.5'!B986</f>
        <v>7N 0 01 00000</v>
      </c>
      <c r="F1262" s="164"/>
      <c r="G1262" s="21">
        <f>G1263+G1268+G1273</f>
        <v>28891.8</v>
      </c>
    </row>
    <row r="1263" spans="1:7" ht="21" customHeight="1">
      <c r="A1263" s="207" t="str">
        <f>'МП пр.5'!A987</f>
        <v>Подготовка коммунальной инфраструктуры населенных пунктов к отопительным периодам </v>
      </c>
      <c r="B1263" s="209" t="s">
        <v>632</v>
      </c>
      <c r="C1263" s="209" t="s">
        <v>71</v>
      </c>
      <c r="D1263" s="209" t="s">
        <v>66</v>
      </c>
      <c r="E1263" s="214" t="str">
        <f>'МП пр.5'!B987</f>
        <v>7N 0 01 62110</v>
      </c>
      <c r="F1263" s="208"/>
      <c r="G1263" s="212">
        <f>G1264</f>
        <v>8594</v>
      </c>
    </row>
    <row r="1264" spans="1:7" ht="25.5">
      <c r="A1264" s="207" t="s">
        <v>401</v>
      </c>
      <c r="B1264" s="209" t="s">
        <v>632</v>
      </c>
      <c r="C1264" s="209" t="s">
        <v>71</v>
      </c>
      <c r="D1264" s="209" t="s">
        <v>66</v>
      </c>
      <c r="E1264" s="208" t="s">
        <v>699</v>
      </c>
      <c r="F1264" s="208" t="s">
        <v>100</v>
      </c>
      <c r="G1264" s="212">
        <f>G1265</f>
        <v>8594</v>
      </c>
    </row>
    <row r="1265" spans="1:7" ht="25.5">
      <c r="A1265" s="207" t="s">
        <v>732</v>
      </c>
      <c r="B1265" s="209" t="s">
        <v>632</v>
      </c>
      <c r="C1265" s="209" t="s">
        <v>71</v>
      </c>
      <c r="D1265" s="209" t="s">
        <v>66</v>
      </c>
      <c r="E1265" s="208" t="s">
        <v>699</v>
      </c>
      <c r="F1265" s="208" t="s">
        <v>96</v>
      </c>
      <c r="G1265" s="212">
        <f>G1266+G1267</f>
        <v>8594</v>
      </c>
    </row>
    <row r="1266" spans="1:7" ht="25.5">
      <c r="A1266" s="207" t="s">
        <v>698</v>
      </c>
      <c r="B1266" s="209" t="s">
        <v>632</v>
      </c>
      <c r="C1266" s="209" t="s">
        <v>71</v>
      </c>
      <c r="D1266" s="209" t="s">
        <v>66</v>
      </c>
      <c r="E1266" s="211" t="s">
        <v>699</v>
      </c>
      <c r="F1266" s="208" t="s">
        <v>700</v>
      </c>
      <c r="G1266" s="212">
        <f>'МП пр.5'!G993</f>
        <v>2028</v>
      </c>
    </row>
    <row r="1267" spans="1:7" ht="12.75">
      <c r="A1267" s="207" t="s">
        <v>674</v>
      </c>
      <c r="B1267" s="209" t="s">
        <v>632</v>
      </c>
      <c r="C1267" s="209" t="s">
        <v>71</v>
      </c>
      <c r="D1267" s="209" t="s">
        <v>66</v>
      </c>
      <c r="E1267" s="211" t="s">
        <v>699</v>
      </c>
      <c r="F1267" s="208" t="s">
        <v>97</v>
      </c>
      <c r="G1267" s="212">
        <f>'МП пр.5'!G995</f>
        <v>6566</v>
      </c>
    </row>
    <row r="1268" spans="1:7" ht="25.5">
      <c r="A1268" s="16" t="str">
        <f>'МП пр.5'!A996</f>
        <v>Модернизация и реконструкция объектов инженерной и коммунальной инфраструктуры в населенных пунктах городских округов Магаданской области</v>
      </c>
      <c r="B1268" s="19" t="s">
        <v>632</v>
      </c>
      <c r="C1268" s="19" t="s">
        <v>71</v>
      </c>
      <c r="D1268" s="19" t="s">
        <v>66</v>
      </c>
      <c r="E1268" s="45" t="str">
        <f>'МП пр.5'!B996</f>
        <v>7N 0 01  98100</v>
      </c>
      <c r="F1268" s="112"/>
      <c r="G1268" s="21">
        <f>G1269</f>
        <v>20000</v>
      </c>
    </row>
    <row r="1269" spans="1:7" ht="15" customHeight="1">
      <c r="A1269" s="16" t="s">
        <v>401</v>
      </c>
      <c r="B1269" s="19" t="s">
        <v>632</v>
      </c>
      <c r="C1269" s="19" t="s">
        <v>71</v>
      </c>
      <c r="D1269" s="19" t="s">
        <v>66</v>
      </c>
      <c r="E1269" s="45" t="s">
        <v>702</v>
      </c>
      <c r="F1269" s="20" t="s">
        <v>100</v>
      </c>
      <c r="G1269" s="21">
        <f>G1270</f>
        <v>20000</v>
      </c>
    </row>
    <row r="1270" spans="1:7" ht="25.5">
      <c r="A1270" s="16" t="s">
        <v>732</v>
      </c>
      <c r="B1270" s="19" t="s">
        <v>632</v>
      </c>
      <c r="C1270" s="19" t="s">
        <v>71</v>
      </c>
      <c r="D1270" s="19" t="s">
        <v>66</v>
      </c>
      <c r="E1270" s="45" t="s">
        <v>702</v>
      </c>
      <c r="F1270" s="20" t="s">
        <v>96</v>
      </c>
      <c r="G1270" s="21">
        <f>G1272+G1271</f>
        <v>20000</v>
      </c>
    </row>
    <row r="1271" spans="1:7" ht="25.5">
      <c r="A1271" s="16" t="str">
        <f>'МП пр.5'!A1001</f>
        <v>Закупка товаров, работ и услуг в целях капитального ремонта государственного (муниципального) имущества</v>
      </c>
      <c r="B1271" s="19" t="s">
        <v>632</v>
      </c>
      <c r="C1271" s="19" t="s">
        <v>71</v>
      </c>
      <c r="D1271" s="19" t="s">
        <v>66</v>
      </c>
      <c r="E1271" s="45" t="s">
        <v>702</v>
      </c>
      <c r="F1271" s="20" t="s">
        <v>700</v>
      </c>
      <c r="G1271" s="21">
        <f>'МП пр.5'!G1001</f>
        <v>7070</v>
      </c>
    </row>
    <row r="1272" spans="1:7" ht="12.75">
      <c r="A1272" s="16" t="s">
        <v>674</v>
      </c>
      <c r="B1272" s="19" t="s">
        <v>632</v>
      </c>
      <c r="C1272" s="19" t="s">
        <v>71</v>
      </c>
      <c r="D1272" s="19" t="s">
        <v>66</v>
      </c>
      <c r="E1272" s="45" t="s">
        <v>702</v>
      </c>
      <c r="F1272" s="20" t="s">
        <v>97</v>
      </c>
      <c r="G1272" s="21">
        <f>'МП пр.5'!G1004</f>
        <v>12930</v>
      </c>
    </row>
    <row r="1273" spans="1:7" ht="38.25">
      <c r="A1273" s="16" t="str">
        <f>'МП пр.5'!A1005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1273" s="19" t="s">
        <v>632</v>
      </c>
      <c r="C1273" s="19" t="s">
        <v>71</v>
      </c>
      <c r="D1273" s="19" t="s">
        <v>66</v>
      </c>
      <c r="E1273" s="45" t="str">
        <f>'МП пр.5'!B1005</f>
        <v>7N 0 01  98200</v>
      </c>
      <c r="F1273" s="112"/>
      <c r="G1273" s="21">
        <f>G1274</f>
        <v>297.8</v>
      </c>
    </row>
    <row r="1274" spans="1:7" ht="25.5">
      <c r="A1274" s="16" t="s">
        <v>401</v>
      </c>
      <c r="B1274" s="19" t="s">
        <v>632</v>
      </c>
      <c r="C1274" s="19" t="s">
        <v>71</v>
      </c>
      <c r="D1274" s="19" t="s">
        <v>66</v>
      </c>
      <c r="E1274" s="45" t="s">
        <v>704</v>
      </c>
      <c r="F1274" s="20" t="s">
        <v>100</v>
      </c>
      <c r="G1274" s="21">
        <f>G1275</f>
        <v>297.8</v>
      </c>
    </row>
    <row r="1275" spans="1:7" ht="25.5">
      <c r="A1275" s="16" t="s">
        <v>732</v>
      </c>
      <c r="B1275" s="19" t="s">
        <v>632</v>
      </c>
      <c r="C1275" s="19" t="s">
        <v>71</v>
      </c>
      <c r="D1275" s="19" t="s">
        <v>66</v>
      </c>
      <c r="E1275" s="45" t="s">
        <v>704</v>
      </c>
      <c r="F1275" s="20" t="s">
        <v>96</v>
      </c>
      <c r="G1275" s="21">
        <f>G1277+G1276</f>
        <v>297.8</v>
      </c>
    </row>
    <row r="1276" spans="1:7" ht="25.5">
      <c r="A1276" s="16" t="str">
        <f>'МП пр.5'!A1010</f>
        <v>Закупка товаров, работ и услуг в целях капитального ремонта государственного (муниципального) имущества</v>
      </c>
      <c r="B1276" s="19" t="s">
        <v>632</v>
      </c>
      <c r="C1276" s="19" t="s">
        <v>71</v>
      </c>
      <c r="D1276" s="19" t="s">
        <v>66</v>
      </c>
      <c r="E1276" s="45" t="s">
        <v>704</v>
      </c>
      <c r="F1276" s="20" t="s">
        <v>700</v>
      </c>
      <c r="G1276" s="21">
        <f>'МП пр.5'!G1010</f>
        <v>130.9</v>
      </c>
    </row>
    <row r="1277" spans="1:7" ht="12.75">
      <c r="A1277" s="16" t="s">
        <v>674</v>
      </c>
      <c r="B1277" s="19" t="s">
        <v>632</v>
      </c>
      <c r="C1277" s="19" t="s">
        <v>71</v>
      </c>
      <c r="D1277" s="19" t="s">
        <v>66</v>
      </c>
      <c r="E1277" s="45" t="s">
        <v>704</v>
      </c>
      <c r="F1277" s="20" t="s">
        <v>97</v>
      </c>
      <c r="G1277" s="21">
        <f>'МП пр.5'!G1013</f>
        <v>166.9</v>
      </c>
    </row>
    <row r="1278" spans="1:7" ht="25.5">
      <c r="A1278" s="16" t="s">
        <v>682</v>
      </c>
      <c r="B1278" s="19" t="s">
        <v>632</v>
      </c>
      <c r="C1278" s="19" t="s">
        <v>71</v>
      </c>
      <c r="D1278" s="19" t="s">
        <v>66</v>
      </c>
      <c r="E1278" s="45" t="s">
        <v>683</v>
      </c>
      <c r="F1278" s="20"/>
      <c r="G1278" s="21">
        <f>G1279</f>
        <v>8.3</v>
      </c>
    </row>
    <row r="1279" spans="1:7" ht="28.5" customHeight="1">
      <c r="A1279" s="31" t="s">
        <v>684</v>
      </c>
      <c r="B1279" s="19" t="s">
        <v>632</v>
      </c>
      <c r="C1279" s="19" t="s">
        <v>71</v>
      </c>
      <c r="D1279" s="19" t="s">
        <v>66</v>
      </c>
      <c r="E1279" s="45" t="s">
        <v>685</v>
      </c>
      <c r="F1279" s="20"/>
      <c r="G1279" s="21">
        <f>G1280</f>
        <v>8.3</v>
      </c>
    </row>
    <row r="1280" spans="1:7" ht="25.5">
      <c r="A1280" s="16" t="s">
        <v>686</v>
      </c>
      <c r="B1280" s="19" t="s">
        <v>632</v>
      </c>
      <c r="C1280" s="19" t="s">
        <v>71</v>
      </c>
      <c r="D1280" s="19" t="s">
        <v>66</v>
      </c>
      <c r="E1280" s="45" t="s">
        <v>687</v>
      </c>
      <c r="F1280" s="20"/>
      <c r="G1280" s="21">
        <f>G1281</f>
        <v>8.3</v>
      </c>
    </row>
    <row r="1281" spans="1:7" ht="25.5">
      <c r="A1281" s="16" t="s">
        <v>401</v>
      </c>
      <c r="B1281" s="19" t="s">
        <v>632</v>
      </c>
      <c r="C1281" s="19" t="s">
        <v>71</v>
      </c>
      <c r="D1281" s="19" t="s">
        <v>66</v>
      </c>
      <c r="E1281" s="45" t="s">
        <v>687</v>
      </c>
      <c r="F1281" s="20" t="s">
        <v>100</v>
      </c>
      <c r="G1281" s="21">
        <f>G1282</f>
        <v>8.3</v>
      </c>
    </row>
    <row r="1282" spans="1:7" ht="25.5">
      <c r="A1282" s="16" t="s">
        <v>732</v>
      </c>
      <c r="B1282" s="19" t="s">
        <v>632</v>
      </c>
      <c r="C1282" s="19" t="s">
        <v>71</v>
      </c>
      <c r="D1282" s="19" t="s">
        <v>66</v>
      </c>
      <c r="E1282" s="45" t="s">
        <v>687</v>
      </c>
      <c r="F1282" s="20" t="s">
        <v>96</v>
      </c>
      <c r="G1282" s="21">
        <f>G1283</f>
        <v>8.3</v>
      </c>
    </row>
    <row r="1283" spans="1:7" ht="12.75">
      <c r="A1283" s="16" t="s">
        <v>674</v>
      </c>
      <c r="B1283" s="19" t="s">
        <v>632</v>
      </c>
      <c r="C1283" s="19" t="s">
        <v>71</v>
      </c>
      <c r="D1283" s="19" t="s">
        <v>66</v>
      </c>
      <c r="E1283" s="45" t="s">
        <v>687</v>
      </c>
      <c r="F1283" s="20" t="s">
        <v>97</v>
      </c>
      <c r="G1283" s="21">
        <f>'МП пр.5'!G1039</f>
        <v>8.3</v>
      </c>
    </row>
    <row r="1284" spans="1:7" ht="12.75">
      <c r="A1284" s="16" t="s">
        <v>200</v>
      </c>
      <c r="B1284" s="19" t="s">
        <v>315</v>
      </c>
      <c r="C1284" s="19" t="s">
        <v>71</v>
      </c>
      <c r="D1284" s="19" t="s">
        <v>66</v>
      </c>
      <c r="E1284" s="164" t="s">
        <v>633</v>
      </c>
      <c r="F1284" s="164"/>
      <c r="G1284" s="21">
        <f>G1285+G1289</f>
        <v>5970.9</v>
      </c>
    </row>
    <row r="1285" spans="1:7" ht="25.5">
      <c r="A1285" s="16" t="s">
        <v>649</v>
      </c>
      <c r="B1285" s="19" t="s">
        <v>315</v>
      </c>
      <c r="C1285" s="19" t="s">
        <v>71</v>
      </c>
      <c r="D1285" s="19" t="s">
        <v>66</v>
      </c>
      <c r="E1285" s="164" t="s">
        <v>634</v>
      </c>
      <c r="F1285" s="164"/>
      <c r="G1285" s="21">
        <f>G1286</f>
        <v>2620.2</v>
      </c>
    </row>
    <row r="1286" spans="1:7" ht="12.75">
      <c r="A1286" s="16" t="s">
        <v>124</v>
      </c>
      <c r="B1286" s="19" t="s">
        <v>315</v>
      </c>
      <c r="C1286" s="19" t="s">
        <v>71</v>
      </c>
      <c r="D1286" s="19" t="s">
        <v>66</v>
      </c>
      <c r="E1286" s="164" t="s">
        <v>634</v>
      </c>
      <c r="F1286" s="164" t="s">
        <v>125</v>
      </c>
      <c r="G1286" s="21">
        <f>G1287</f>
        <v>2620.2</v>
      </c>
    </row>
    <row r="1287" spans="1:7" ht="25.5">
      <c r="A1287" s="16" t="s">
        <v>160</v>
      </c>
      <c r="B1287" s="19" t="s">
        <v>315</v>
      </c>
      <c r="C1287" s="19" t="s">
        <v>71</v>
      </c>
      <c r="D1287" s="19" t="s">
        <v>66</v>
      </c>
      <c r="E1287" s="164" t="s">
        <v>634</v>
      </c>
      <c r="F1287" s="164" t="s">
        <v>126</v>
      </c>
      <c r="G1287" s="21">
        <f>G1288</f>
        <v>2620.2</v>
      </c>
    </row>
    <row r="1288" spans="1:7" ht="27.75" customHeight="1">
      <c r="A1288" s="16" t="s">
        <v>400</v>
      </c>
      <c r="B1288" s="19" t="s">
        <v>315</v>
      </c>
      <c r="C1288" s="19" t="s">
        <v>71</v>
      </c>
      <c r="D1288" s="19" t="s">
        <v>66</v>
      </c>
      <c r="E1288" s="164" t="s">
        <v>634</v>
      </c>
      <c r="F1288" s="164" t="s">
        <v>399</v>
      </c>
      <c r="G1288" s="21">
        <v>2620.2</v>
      </c>
    </row>
    <row r="1289" spans="1:7" ht="12.75">
      <c r="A1289" s="16" t="s">
        <v>237</v>
      </c>
      <c r="B1289" s="19" t="s">
        <v>315</v>
      </c>
      <c r="C1289" s="19" t="s">
        <v>71</v>
      </c>
      <c r="D1289" s="19" t="s">
        <v>66</v>
      </c>
      <c r="E1289" s="164" t="s">
        <v>635</v>
      </c>
      <c r="F1289" s="164"/>
      <c r="G1289" s="21">
        <f>G1290</f>
        <v>3350.7</v>
      </c>
    </row>
    <row r="1290" spans="1:7" ht="25.5">
      <c r="A1290" s="16" t="s">
        <v>401</v>
      </c>
      <c r="B1290" s="19" t="s">
        <v>315</v>
      </c>
      <c r="C1290" s="19" t="s">
        <v>71</v>
      </c>
      <c r="D1290" s="19" t="s">
        <v>66</v>
      </c>
      <c r="E1290" s="164" t="s">
        <v>635</v>
      </c>
      <c r="F1290" s="164" t="s">
        <v>100</v>
      </c>
      <c r="G1290" s="21">
        <f>G1291</f>
        <v>3350.7</v>
      </c>
    </row>
    <row r="1291" spans="1:7" ht="25.5">
      <c r="A1291" s="16" t="s">
        <v>732</v>
      </c>
      <c r="B1291" s="19" t="s">
        <v>315</v>
      </c>
      <c r="C1291" s="19" t="s">
        <v>71</v>
      </c>
      <c r="D1291" s="19" t="s">
        <v>66</v>
      </c>
      <c r="E1291" s="164" t="s">
        <v>635</v>
      </c>
      <c r="F1291" s="164" t="s">
        <v>96</v>
      </c>
      <c r="G1291" s="21">
        <f>G1292</f>
        <v>3350.7</v>
      </c>
    </row>
    <row r="1292" spans="1:7" ht="12.75">
      <c r="A1292" s="16" t="s">
        <v>674</v>
      </c>
      <c r="B1292" s="19" t="s">
        <v>315</v>
      </c>
      <c r="C1292" s="19" t="s">
        <v>71</v>
      </c>
      <c r="D1292" s="19" t="s">
        <v>66</v>
      </c>
      <c r="E1292" s="164" t="s">
        <v>635</v>
      </c>
      <c r="F1292" s="164" t="s">
        <v>97</v>
      </c>
      <c r="G1292" s="21">
        <v>3350.7</v>
      </c>
    </row>
    <row r="1293" spans="1:7" ht="12.75">
      <c r="A1293" s="15" t="s">
        <v>201</v>
      </c>
      <c r="B1293" s="39" t="s">
        <v>315</v>
      </c>
      <c r="C1293" s="39" t="s">
        <v>71</v>
      </c>
      <c r="D1293" s="39" t="s">
        <v>69</v>
      </c>
      <c r="E1293" s="168"/>
      <c r="F1293" s="168"/>
      <c r="G1293" s="34">
        <f>G1295+G1305+G1328+G1333+G1345</f>
        <v>12935.8</v>
      </c>
    </row>
    <row r="1294" spans="1:7" s="205" customFormat="1" ht="12.75">
      <c r="A1294" s="16" t="s">
        <v>549</v>
      </c>
      <c r="B1294" s="19" t="s">
        <v>315</v>
      </c>
      <c r="C1294" s="19" t="s">
        <v>71</v>
      </c>
      <c r="D1294" s="19" t="s">
        <v>69</v>
      </c>
      <c r="E1294" s="183" t="s">
        <v>623</v>
      </c>
      <c r="F1294" s="164"/>
      <c r="G1294" s="21">
        <f>G1295+G1305</f>
        <v>8109.799999999999</v>
      </c>
    </row>
    <row r="1295" spans="1:7" s="205" customFormat="1" ht="30" customHeight="1">
      <c r="A1295" s="16" t="str">
        <f>'МП пр.5'!A217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1295" s="19" t="s">
        <v>315</v>
      </c>
      <c r="C1295" s="19" t="s">
        <v>71</v>
      </c>
      <c r="D1295" s="19" t="s">
        <v>69</v>
      </c>
      <c r="E1295" s="183" t="str">
        <f>'МП пр.5'!B217</f>
        <v>7К 0 00 00000 </v>
      </c>
      <c r="F1295" s="164"/>
      <c r="G1295" s="21">
        <f>G1296</f>
        <v>2273.5</v>
      </c>
    </row>
    <row r="1296" spans="1:7" ht="25.5">
      <c r="A1296" s="31" t="str">
        <f>'МП пр.5'!A218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296" s="19" t="s">
        <v>315</v>
      </c>
      <c r="C1296" s="19" t="s">
        <v>71</v>
      </c>
      <c r="D1296" s="19" t="s">
        <v>69</v>
      </c>
      <c r="E1296" s="183" t="str">
        <f>'МП пр.5'!B218</f>
        <v>7К 0 01 00000 </v>
      </c>
      <c r="F1296" s="164"/>
      <c r="G1296" s="21">
        <f>G1301+G1297</f>
        <v>2273.5</v>
      </c>
    </row>
    <row r="1297" spans="1:7" s="206" customFormat="1" ht="29.25" customHeight="1">
      <c r="A1297" s="192" t="str">
        <f>'МП пр.5'!A219</f>
        <v>Формирование современной городской среды при реализации проектов благоустройства территорий муниципальных образований  </v>
      </c>
      <c r="B1297" s="209" t="s">
        <v>315</v>
      </c>
      <c r="C1297" s="209" t="s">
        <v>71</v>
      </c>
      <c r="D1297" s="209" t="s">
        <v>69</v>
      </c>
      <c r="E1297" s="184" t="str">
        <f>'МП пр.5'!B219</f>
        <v>7К 0 01 R5550</v>
      </c>
      <c r="F1297" s="214"/>
      <c r="G1297" s="212">
        <f>G1298</f>
        <v>2218.5</v>
      </c>
    </row>
    <row r="1298" spans="1:7" s="206" customFormat="1" ht="25.5">
      <c r="A1298" s="207" t="s">
        <v>401</v>
      </c>
      <c r="B1298" s="209" t="s">
        <v>315</v>
      </c>
      <c r="C1298" s="209" t="s">
        <v>71</v>
      </c>
      <c r="D1298" s="209" t="s">
        <v>69</v>
      </c>
      <c r="E1298" s="184" t="str">
        <f>'МП пр.5'!B220</f>
        <v>7К 0 01 R5550</v>
      </c>
      <c r="F1298" s="214" t="str">
        <f>'МП пр.5'!E222</f>
        <v>200</v>
      </c>
      <c r="G1298" s="212">
        <f>G1299</f>
        <v>2218.5</v>
      </c>
    </row>
    <row r="1299" spans="1:7" s="206" customFormat="1" ht="25.5">
      <c r="A1299" s="207" t="s">
        <v>732</v>
      </c>
      <c r="B1299" s="209" t="s">
        <v>315</v>
      </c>
      <c r="C1299" s="209" t="s">
        <v>71</v>
      </c>
      <c r="D1299" s="209" t="s">
        <v>69</v>
      </c>
      <c r="E1299" s="184" t="str">
        <f>'МП пр.5'!B221</f>
        <v>7К 0 01 R5550</v>
      </c>
      <c r="F1299" s="214" t="str">
        <f>'МП пр.5'!E223</f>
        <v>240</v>
      </c>
      <c r="G1299" s="212">
        <f>G1300</f>
        <v>2218.5</v>
      </c>
    </row>
    <row r="1300" spans="1:7" s="206" customFormat="1" ht="12.75">
      <c r="A1300" s="207" t="s">
        <v>675</v>
      </c>
      <c r="B1300" s="209" t="s">
        <v>315</v>
      </c>
      <c r="C1300" s="209" t="s">
        <v>71</v>
      </c>
      <c r="D1300" s="209" t="s">
        <v>69</v>
      </c>
      <c r="E1300" s="184" t="str">
        <f>'МП пр.5'!B222</f>
        <v>7К 0 01 R5550</v>
      </c>
      <c r="F1300" s="214" t="str">
        <f>'МП пр.5'!E224</f>
        <v>244</v>
      </c>
      <c r="G1300" s="212">
        <f>'МП пр.5'!G225</f>
        <v>2218.5</v>
      </c>
    </row>
    <row r="1301" spans="1:7" ht="27" customHeight="1">
      <c r="A1301" s="16" t="str">
        <f>'МП пр.5'!A226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301" s="19" t="s">
        <v>315</v>
      </c>
      <c r="C1301" s="19" t="s">
        <v>71</v>
      </c>
      <c r="D1301" s="19" t="s">
        <v>69</v>
      </c>
      <c r="E1301" s="183" t="str">
        <f>'МП пр.5'!B226</f>
        <v>7К 0 01 L5550</v>
      </c>
      <c r="F1301" s="164"/>
      <c r="G1301" s="21">
        <f>G1302</f>
        <v>55</v>
      </c>
    </row>
    <row r="1302" spans="1:7" ht="18" customHeight="1">
      <c r="A1302" s="16" t="s">
        <v>401</v>
      </c>
      <c r="B1302" s="19" t="s">
        <v>315</v>
      </c>
      <c r="C1302" s="19" t="s">
        <v>71</v>
      </c>
      <c r="D1302" s="19" t="s">
        <v>69</v>
      </c>
      <c r="E1302" s="183" t="s">
        <v>639</v>
      </c>
      <c r="F1302" s="164" t="s">
        <v>100</v>
      </c>
      <c r="G1302" s="21">
        <f>G1303</f>
        <v>55</v>
      </c>
    </row>
    <row r="1303" spans="1:7" ht="25.5">
      <c r="A1303" s="16" t="s">
        <v>732</v>
      </c>
      <c r="B1303" s="19" t="s">
        <v>315</v>
      </c>
      <c r="C1303" s="19" t="s">
        <v>71</v>
      </c>
      <c r="D1303" s="19" t="s">
        <v>69</v>
      </c>
      <c r="E1303" s="183" t="s">
        <v>639</v>
      </c>
      <c r="F1303" s="164" t="s">
        <v>96</v>
      </c>
      <c r="G1303" s="21">
        <f>G1304</f>
        <v>55</v>
      </c>
    </row>
    <row r="1304" spans="1:7" ht="12.75">
      <c r="A1304" s="16" t="s">
        <v>674</v>
      </c>
      <c r="B1304" s="19" t="s">
        <v>315</v>
      </c>
      <c r="C1304" s="19" t="s">
        <v>71</v>
      </c>
      <c r="D1304" s="19" t="s">
        <v>69</v>
      </c>
      <c r="E1304" s="183" t="s">
        <v>639</v>
      </c>
      <c r="F1304" s="164" t="s">
        <v>97</v>
      </c>
      <c r="G1304" s="21">
        <f>'МП пр.5'!G231</f>
        <v>55</v>
      </c>
    </row>
    <row r="1305" spans="1:7" ht="25.5">
      <c r="A1305" s="16" t="str">
        <f>'МП пр.5'!A1049</f>
        <v>Муниципальная программа "Благоустройство Сусуманского городского округа на 2018- 2020 годы"</v>
      </c>
      <c r="B1305" s="19" t="s">
        <v>315</v>
      </c>
      <c r="C1305" s="19" t="s">
        <v>71</v>
      </c>
      <c r="D1305" s="19" t="s">
        <v>69</v>
      </c>
      <c r="E1305" s="183" t="str">
        <f>'МП пр.5'!B1049</f>
        <v>7Z 0 00 00000</v>
      </c>
      <c r="F1305" s="164"/>
      <c r="G1305" s="21">
        <f>G1306+G1319</f>
        <v>5836.299999999999</v>
      </c>
    </row>
    <row r="1306" spans="1:7" ht="12.75">
      <c r="A1306" s="31" t="str">
        <f>'МП пр.5'!A1050</f>
        <v>Основное мероприятие "Обеспечение реализации программы"</v>
      </c>
      <c r="B1306" s="19" t="s">
        <v>315</v>
      </c>
      <c r="C1306" s="19" t="s">
        <v>71</v>
      </c>
      <c r="D1306" s="19" t="s">
        <v>69</v>
      </c>
      <c r="E1306" s="183" t="str">
        <f>'МП пр.5'!B1050</f>
        <v>7Z 0 01 00000</v>
      </c>
      <c r="F1306" s="164"/>
      <c r="G1306" s="21">
        <f>G1315+G1307+G1311</f>
        <v>2396.3999999999996</v>
      </c>
    </row>
    <row r="1307" spans="1:7" s="206" customFormat="1" ht="12.75">
      <c r="A1307" s="192" t="str">
        <f>'МП пр.5'!A1051</f>
        <v>Мероприятия по благоустройству территории Сусуманского городского округа</v>
      </c>
      <c r="B1307" s="209" t="s">
        <v>315</v>
      </c>
      <c r="C1307" s="209" t="s">
        <v>71</v>
      </c>
      <c r="D1307" s="209" t="s">
        <v>69</v>
      </c>
      <c r="E1307" s="184" t="str">
        <f>'МП пр.5'!B1051</f>
        <v>7Z 0 01 62010</v>
      </c>
      <c r="F1307" s="214"/>
      <c r="G1307" s="212">
        <f>G1308</f>
        <v>1274.8999999999999</v>
      </c>
    </row>
    <row r="1308" spans="1:7" s="206" customFormat="1" ht="25.5">
      <c r="A1308" s="207" t="s">
        <v>401</v>
      </c>
      <c r="B1308" s="209" t="s">
        <v>315</v>
      </c>
      <c r="C1308" s="209" t="s">
        <v>71</v>
      </c>
      <c r="D1308" s="209" t="s">
        <v>69</v>
      </c>
      <c r="E1308" s="184" t="str">
        <f>'МП пр.5'!B1052</f>
        <v>7Z 0 01 62010</v>
      </c>
      <c r="F1308" s="214" t="s">
        <v>100</v>
      </c>
      <c r="G1308" s="212">
        <f>G1309</f>
        <v>1274.8999999999999</v>
      </c>
    </row>
    <row r="1309" spans="1:7" s="206" customFormat="1" ht="25.5">
      <c r="A1309" s="207" t="s">
        <v>732</v>
      </c>
      <c r="B1309" s="209" t="s">
        <v>315</v>
      </c>
      <c r="C1309" s="209" t="s">
        <v>71</v>
      </c>
      <c r="D1309" s="209" t="s">
        <v>69</v>
      </c>
      <c r="E1309" s="184" t="str">
        <f>'МП пр.5'!B1053</f>
        <v>7Z 0 01 62010</v>
      </c>
      <c r="F1309" s="214" t="s">
        <v>96</v>
      </c>
      <c r="G1309" s="212">
        <f>G1310</f>
        <v>1274.8999999999999</v>
      </c>
    </row>
    <row r="1310" spans="1:7" s="206" customFormat="1" ht="12.75">
      <c r="A1310" s="207" t="s">
        <v>674</v>
      </c>
      <c r="B1310" s="209" t="s">
        <v>315</v>
      </c>
      <c r="C1310" s="209" t="s">
        <v>71</v>
      </c>
      <c r="D1310" s="209" t="s">
        <v>69</v>
      </c>
      <c r="E1310" s="184" t="str">
        <f>'МП пр.5'!B1054</f>
        <v>7Z 0 01 62010</v>
      </c>
      <c r="F1310" s="214" t="s">
        <v>97</v>
      </c>
      <c r="G1310" s="212">
        <f>'МП пр.5'!G1057</f>
        <v>1274.8999999999999</v>
      </c>
    </row>
    <row r="1311" spans="1:7" ht="29.25" customHeight="1">
      <c r="A1311" s="31" t="str">
        <f>'МП пр.5'!A1058</f>
        <v>Мероприятия по благоустройству территории Сусуманского городского округа за счет средств местного бюджета</v>
      </c>
      <c r="B1311" s="19" t="s">
        <v>315</v>
      </c>
      <c r="C1311" s="19" t="s">
        <v>71</v>
      </c>
      <c r="D1311" s="19" t="s">
        <v>69</v>
      </c>
      <c r="E1311" s="183" t="str">
        <f>'МП пр.5'!B1058</f>
        <v>7Z 0 01 S2010</v>
      </c>
      <c r="F1311" s="164"/>
      <c r="G1311" s="21">
        <f>G1312</f>
        <v>142</v>
      </c>
    </row>
    <row r="1312" spans="1:7" ht="25.5">
      <c r="A1312" s="16" t="s">
        <v>401</v>
      </c>
      <c r="B1312" s="19" t="s">
        <v>315</v>
      </c>
      <c r="C1312" s="19" t="s">
        <v>71</v>
      </c>
      <c r="D1312" s="19" t="s">
        <v>69</v>
      </c>
      <c r="E1312" s="183" t="str">
        <f>'МП пр.5'!B1059</f>
        <v>7Z 0 01 S2010</v>
      </c>
      <c r="F1312" s="164" t="s">
        <v>100</v>
      </c>
      <c r="G1312" s="21">
        <f>G1313</f>
        <v>142</v>
      </c>
    </row>
    <row r="1313" spans="1:7" ht="25.5">
      <c r="A1313" s="16" t="s">
        <v>732</v>
      </c>
      <c r="B1313" s="19" t="s">
        <v>315</v>
      </c>
      <c r="C1313" s="19" t="s">
        <v>71</v>
      </c>
      <c r="D1313" s="19" t="s">
        <v>69</v>
      </c>
      <c r="E1313" s="183" t="str">
        <f>'МП пр.5'!B1060</f>
        <v>7Z 0 01 S2010</v>
      </c>
      <c r="F1313" s="164" t="s">
        <v>96</v>
      </c>
      <c r="G1313" s="21">
        <f>G1314</f>
        <v>142</v>
      </c>
    </row>
    <row r="1314" spans="1:7" ht="12.75">
      <c r="A1314" s="16" t="s">
        <v>674</v>
      </c>
      <c r="B1314" s="19" t="s">
        <v>315</v>
      </c>
      <c r="C1314" s="19" t="s">
        <v>71</v>
      </c>
      <c r="D1314" s="19" t="s">
        <v>69</v>
      </c>
      <c r="E1314" s="183" t="str">
        <f>'МП пр.5'!B1061</f>
        <v>7Z 0 01 S2010</v>
      </c>
      <c r="F1314" s="164" t="s">
        <v>97</v>
      </c>
      <c r="G1314" s="21">
        <f>'МП пр.5'!G1064</f>
        <v>142</v>
      </c>
    </row>
    <row r="1315" spans="1:7" ht="12.75">
      <c r="A1315" s="16" t="str">
        <f>'МП пр.5'!A1065</f>
        <v>Ремонт и обслуживание линий электропередач уличного освещения </v>
      </c>
      <c r="B1315" s="19" t="s">
        <v>315</v>
      </c>
      <c r="C1315" s="19" t="s">
        <v>71</v>
      </c>
      <c r="D1315" s="19" t="s">
        <v>69</v>
      </c>
      <c r="E1315" s="183" t="str">
        <f>'МП пр.5'!B1065</f>
        <v>7Z 0 01 98310</v>
      </c>
      <c r="F1315" s="173"/>
      <c r="G1315" s="21">
        <f>G1317</f>
        <v>979.5</v>
      </c>
    </row>
    <row r="1316" spans="1:7" ht="25.5">
      <c r="A1316" s="16" t="s">
        <v>401</v>
      </c>
      <c r="B1316" s="19" t="s">
        <v>315</v>
      </c>
      <c r="C1316" s="19" t="s">
        <v>71</v>
      </c>
      <c r="D1316" s="19" t="s">
        <v>69</v>
      </c>
      <c r="E1316" s="183" t="s">
        <v>396</v>
      </c>
      <c r="F1316" s="164" t="s">
        <v>100</v>
      </c>
      <c r="G1316" s="21">
        <f>G1317</f>
        <v>979.5</v>
      </c>
    </row>
    <row r="1317" spans="1:7" ht="25.5">
      <c r="A1317" s="16" t="s">
        <v>732</v>
      </c>
      <c r="B1317" s="19" t="s">
        <v>315</v>
      </c>
      <c r="C1317" s="19" t="s">
        <v>71</v>
      </c>
      <c r="D1317" s="19" t="s">
        <v>69</v>
      </c>
      <c r="E1317" s="183" t="s">
        <v>396</v>
      </c>
      <c r="F1317" s="164" t="s">
        <v>96</v>
      </c>
      <c r="G1317" s="21">
        <f>G1318</f>
        <v>979.5</v>
      </c>
    </row>
    <row r="1318" spans="1:7" ht="12.75">
      <c r="A1318" s="16" t="s">
        <v>674</v>
      </c>
      <c r="B1318" s="19" t="s">
        <v>315</v>
      </c>
      <c r="C1318" s="19" t="s">
        <v>71</v>
      </c>
      <c r="D1318" s="19" t="s">
        <v>69</v>
      </c>
      <c r="E1318" s="183" t="s">
        <v>396</v>
      </c>
      <c r="F1318" s="164" t="s">
        <v>97</v>
      </c>
      <c r="G1318" s="21">
        <f>'МП пр.5'!G1071</f>
        <v>979.5</v>
      </c>
    </row>
    <row r="1319" spans="1:7" ht="38.25">
      <c r="A1319" s="215" t="s">
        <v>781</v>
      </c>
      <c r="B1319" s="19" t="s">
        <v>315</v>
      </c>
      <c r="C1319" s="19" t="s">
        <v>71</v>
      </c>
      <c r="D1319" s="19" t="s">
        <v>69</v>
      </c>
      <c r="E1319" s="45" t="s">
        <v>761</v>
      </c>
      <c r="F1319" s="164"/>
      <c r="G1319" s="21">
        <f>G1320+G1324</f>
        <v>3439.9</v>
      </c>
    </row>
    <row r="1320" spans="1:7" ht="25.5">
      <c r="A1320" s="216" t="s">
        <v>762</v>
      </c>
      <c r="B1320" s="209" t="s">
        <v>315</v>
      </c>
      <c r="C1320" s="209" t="s">
        <v>71</v>
      </c>
      <c r="D1320" s="209" t="s">
        <v>69</v>
      </c>
      <c r="E1320" s="211" t="s">
        <v>772</v>
      </c>
      <c r="F1320" s="214"/>
      <c r="G1320" s="212">
        <f>G1321</f>
        <v>3321</v>
      </c>
    </row>
    <row r="1321" spans="1:7" ht="25.5">
      <c r="A1321" s="216" t="s">
        <v>401</v>
      </c>
      <c r="B1321" s="209" t="s">
        <v>315</v>
      </c>
      <c r="C1321" s="209" t="s">
        <v>71</v>
      </c>
      <c r="D1321" s="209" t="s">
        <v>69</v>
      </c>
      <c r="E1321" s="211" t="s">
        <v>772</v>
      </c>
      <c r="F1321" s="214" t="s">
        <v>100</v>
      </c>
      <c r="G1321" s="212">
        <f>G1322</f>
        <v>3321</v>
      </c>
    </row>
    <row r="1322" spans="1:7" ht="25.5">
      <c r="A1322" s="207" t="s">
        <v>732</v>
      </c>
      <c r="B1322" s="209" t="s">
        <v>315</v>
      </c>
      <c r="C1322" s="209" t="s">
        <v>71</v>
      </c>
      <c r="D1322" s="209" t="s">
        <v>69</v>
      </c>
      <c r="E1322" s="211" t="s">
        <v>772</v>
      </c>
      <c r="F1322" s="214" t="s">
        <v>96</v>
      </c>
      <c r="G1322" s="212">
        <f>G1323</f>
        <v>3321</v>
      </c>
    </row>
    <row r="1323" spans="1:7" ht="12.75">
      <c r="A1323" s="216" t="s">
        <v>674</v>
      </c>
      <c r="B1323" s="209" t="s">
        <v>315</v>
      </c>
      <c r="C1323" s="209" t="s">
        <v>71</v>
      </c>
      <c r="D1323" s="209" t="s">
        <v>69</v>
      </c>
      <c r="E1323" s="211" t="s">
        <v>772</v>
      </c>
      <c r="F1323" s="214" t="s">
        <v>97</v>
      </c>
      <c r="G1323" s="212">
        <f>'МП пр.5'!G1079</f>
        <v>3321</v>
      </c>
    </row>
    <row r="1324" spans="1:7" s="205" customFormat="1" ht="12.75">
      <c r="A1324" s="216" t="s">
        <v>778</v>
      </c>
      <c r="B1324" s="209" t="s">
        <v>315</v>
      </c>
      <c r="C1324" s="209" t="s">
        <v>71</v>
      </c>
      <c r="D1324" s="209" t="s">
        <v>69</v>
      </c>
      <c r="E1324" s="211" t="s">
        <v>773</v>
      </c>
      <c r="F1324" s="214"/>
      <c r="G1324" s="212">
        <f>G1325</f>
        <v>118.9</v>
      </c>
    </row>
    <row r="1325" spans="1:7" ht="25.5">
      <c r="A1325" s="216" t="s">
        <v>401</v>
      </c>
      <c r="B1325" s="209" t="s">
        <v>315</v>
      </c>
      <c r="C1325" s="209" t="s">
        <v>71</v>
      </c>
      <c r="D1325" s="209" t="s">
        <v>69</v>
      </c>
      <c r="E1325" s="211" t="s">
        <v>773</v>
      </c>
      <c r="F1325" s="214" t="s">
        <v>100</v>
      </c>
      <c r="G1325" s="212">
        <f>G1326</f>
        <v>118.9</v>
      </c>
    </row>
    <row r="1326" spans="1:7" ht="25.5">
      <c r="A1326" s="207" t="s">
        <v>732</v>
      </c>
      <c r="B1326" s="209" t="s">
        <v>315</v>
      </c>
      <c r="C1326" s="209" t="s">
        <v>71</v>
      </c>
      <c r="D1326" s="209" t="s">
        <v>69</v>
      </c>
      <c r="E1326" s="211" t="s">
        <v>773</v>
      </c>
      <c r="F1326" s="214" t="s">
        <v>96</v>
      </c>
      <c r="G1326" s="212">
        <f>G1327</f>
        <v>118.9</v>
      </c>
    </row>
    <row r="1327" spans="1:7" ht="12.75">
      <c r="A1327" s="216" t="s">
        <v>674</v>
      </c>
      <c r="B1327" s="209" t="s">
        <v>315</v>
      </c>
      <c r="C1327" s="209" t="s">
        <v>71</v>
      </c>
      <c r="D1327" s="209" t="s">
        <v>69</v>
      </c>
      <c r="E1327" s="211" t="s">
        <v>773</v>
      </c>
      <c r="F1327" s="214" t="s">
        <v>97</v>
      </c>
      <c r="G1327" s="212">
        <f>'МП пр.5'!G1086</f>
        <v>118.9</v>
      </c>
    </row>
    <row r="1328" spans="1:7" ht="12.75">
      <c r="A1328" s="31" t="s">
        <v>640</v>
      </c>
      <c r="B1328" s="19" t="s">
        <v>315</v>
      </c>
      <c r="C1328" s="19" t="s">
        <v>71</v>
      </c>
      <c r="D1328" s="19" t="s">
        <v>69</v>
      </c>
      <c r="E1328" s="164" t="s">
        <v>641</v>
      </c>
      <c r="F1328" s="164"/>
      <c r="G1328" s="151">
        <f>G1329</f>
        <v>2082.8</v>
      </c>
    </row>
    <row r="1329" spans="1:7" ht="12.75">
      <c r="A1329" s="16" t="s">
        <v>650</v>
      </c>
      <c r="B1329" s="19" t="s">
        <v>315</v>
      </c>
      <c r="C1329" s="19" t="s">
        <v>71</v>
      </c>
      <c r="D1329" s="19" t="s">
        <v>69</v>
      </c>
      <c r="E1329" s="164" t="s">
        <v>651</v>
      </c>
      <c r="F1329" s="164"/>
      <c r="G1329" s="21">
        <f>G1330</f>
        <v>2082.8</v>
      </c>
    </row>
    <row r="1330" spans="1:7" ht="25.5">
      <c r="A1330" s="16" t="s">
        <v>401</v>
      </c>
      <c r="B1330" s="19" t="s">
        <v>315</v>
      </c>
      <c r="C1330" s="19" t="s">
        <v>71</v>
      </c>
      <c r="D1330" s="19" t="s">
        <v>69</v>
      </c>
      <c r="E1330" s="164" t="s">
        <v>651</v>
      </c>
      <c r="F1330" s="164" t="s">
        <v>100</v>
      </c>
      <c r="G1330" s="21">
        <f>G1331</f>
        <v>2082.8</v>
      </c>
    </row>
    <row r="1331" spans="1:7" ht="25.5">
      <c r="A1331" s="16" t="s">
        <v>732</v>
      </c>
      <c r="B1331" s="19" t="s">
        <v>315</v>
      </c>
      <c r="C1331" s="19" t="s">
        <v>71</v>
      </c>
      <c r="D1331" s="19" t="s">
        <v>69</v>
      </c>
      <c r="E1331" s="164" t="s">
        <v>651</v>
      </c>
      <c r="F1331" s="164" t="s">
        <v>96</v>
      </c>
      <c r="G1331" s="21">
        <f>G1332</f>
        <v>2082.8</v>
      </c>
    </row>
    <row r="1332" spans="1:7" ht="12.75">
      <c r="A1332" s="16" t="s">
        <v>674</v>
      </c>
      <c r="B1332" s="19" t="s">
        <v>315</v>
      </c>
      <c r="C1332" s="19" t="s">
        <v>71</v>
      </c>
      <c r="D1332" s="19" t="s">
        <v>69</v>
      </c>
      <c r="E1332" s="164" t="s">
        <v>651</v>
      </c>
      <c r="F1332" s="164" t="s">
        <v>97</v>
      </c>
      <c r="G1332" s="21">
        <f>1697.4+385.4</f>
        <v>2082.8</v>
      </c>
    </row>
    <row r="1333" spans="1:7" ht="12.75">
      <c r="A1333" s="28" t="s">
        <v>642</v>
      </c>
      <c r="B1333" s="19" t="s">
        <v>315</v>
      </c>
      <c r="C1333" s="19" t="s">
        <v>71</v>
      </c>
      <c r="D1333" s="19" t="s">
        <v>69</v>
      </c>
      <c r="E1333" s="164" t="s">
        <v>643</v>
      </c>
      <c r="F1333" s="164"/>
      <c r="G1333" s="21">
        <f>G1334+G1338</f>
        <v>1007.5</v>
      </c>
    </row>
    <row r="1334" spans="1:7" ht="12.75">
      <c r="A1334" s="31" t="s">
        <v>234</v>
      </c>
      <c r="B1334" s="19" t="s">
        <v>315</v>
      </c>
      <c r="C1334" s="19" t="s">
        <v>71</v>
      </c>
      <c r="D1334" s="19" t="s">
        <v>69</v>
      </c>
      <c r="E1334" s="164" t="s">
        <v>644</v>
      </c>
      <c r="F1334" s="164"/>
      <c r="G1334" s="21">
        <f>G1335</f>
        <v>596</v>
      </c>
    </row>
    <row r="1335" spans="1:7" ht="25.5">
      <c r="A1335" s="16" t="s">
        <v>401</v>
      </c>
      <c r="B1335" s="19" t="s">
        <v>315</v>
      </c>
      <c r="C1335" s="19" t="s">
        <v>71</v>
      </c>
      <c r="D1335" s="19" t="s">
        <v>69</v>
      </c>
      <c r="E1335" s="164" t="s">
        <v>644</v>
      </c>
      <c r="F1335" s="164" t="s">
        <v>100</v>
      </c>
      <c r="G1335" s="21">
        <f>G1336</f>
        <v>596</v>
      </c>
    </row>
    <row r="1336" spans="1:7" ht="25.5">
      <c r="A1336" s="16" t="s">
        <v>732</v>
      </c>
      <c r="B1336" s="19" t="s">
        <v>315</v>
      </c>
      <c r="C1336" s="19" t="s">
        <v>71</v>
      </c>
      <c r="D1336" s="19" t="s">
        <v>69</v>
      </c>
      <c r="E1336" s="164" t="s">
        <v>644</v>
      </c>
      <c r="F1336" s="164" t="s">
        <v>96</v>
      </c>
      <c r="G1336" s="21">
        <f>G1337</f>
        <v>596</v>
      </c>
    </row>
    <row r="1337" spans="1:7" ht="12.75">
      <c r="A1337" s="16" t="s">
        <v>675</v>
      </c>
      <c r="B1337" s="19" t="s">
        <v>315</v>
      </c>
      <c r="C1337" s="19" t="s">
        <v>71</v>
      </c>
      <c r="D1337" s="19" t="s">
        <v>69</v>
      </c>
      <c r="E1337" s="164" t="s">
        <v>644</v>
      </c>
      <c r="F1337" s="164" t="s">
        <v>97</v>
      </c>
      <c r="G1337" s="21">
        <v>596</v>
      </c>
    </row>
    <row r="1338" spans="1:7" ht="25.5">
      <c r="A1338" s="16" t="s">
        <v>442</v>
      </c>
      <c r="B1338" s="19" t="s">
        <v>315</v>
      </c>
      <c r="C1338" s="19" t="s">
        <v>71</v>
      </c>
      <c r="D1338" s="19" t="s">
        <v>69</v>
      </c>
      <c r="E1338" s="164" t="s">
        <v>645</v>
      </c>
      <c r="F1338" s="164"/>
      <c r="G1338" s="21">
        <f>G1339+G1342</f>
        <v>411.5</v>
      </c>
    </row>
    <row r="1339" spans="1:7" ht="12.75">
      <c r="A1339" s="16" t="s">
        <v>124</v>
      </c>
      <c r="B1339" s="19" t="s">
        <v>315</v>
      </c>
      <c r="C1339" s="19" t="s">
        <v>71</v>
      </c>
      <c r="D1339" s="19" t="s">
        <v>69</v>
      </c>
      <c r="E1339" s="164" t="s">
        <v>645</v>
      </c>
      <c r="F1339" s="164" t="s">
        <v>125</v>
      </c>
      <c r="G1339" s="21">
        <f>G1340</f>
        <v>140.3</v>
      </c>
    </row>
    <row r="1340" spans="1:7" ht="25.5">
      <c r="A1340" s="16" t="s">
        <v>160</v>
      </c>
      <c r="B1340" s="19" t="s">
        <v>315</v>
      </c>
      <c r="C1340" s="19" t="s">
        <v>71</v>
      </c>
      <c r="D1340" s="19" t="s">
        <v>69</v>
      </c>
      <c r="E1340" s="164" t="s">
        <v>645</v>
      </c>
      <c r="F1340" s="164" t="s">
        <v>126</v>
      </c>
      <c r="G1340" s="21">
        <f>G1341</f>
        <v>140.3</v>
      </c>
    </row>
    <row r="1341" spans="1:7" ht="27" customHeight="1">
      <c r="A1341" s="16" t="s">
        <v>400</v>
      </c>
      <c r="B1341" s="19" t="s">
        <v>315</v>
      </c>
      <c r="C1341" s="19" t="s">
        <v>71</v>
      </c>
      <c r="D1341" s="19" t="s">
        <v>69</v>
      </c>
      <c r="E1341" s="164" t="s">
        <v>645</v>
      </c>
      <c r="F1341" s="164" t="s">
        <v>399</v>
      </c>
      <c r="G1341" s="21">
        <v>140.3</v>
      </c>
    </row>
    <row r="1342" spans="1:7" ht="27" customHeight="1">
      <c r="A1342" s="16" t="s">
        <v>401</v>
      </c>
      <c r="B1342" s="19" t="s">
        <v>315</v>
      </c>
      <c r="C1342" s="19" t="s">
        <v>71</v>
      </c>
      <c r="D1342" s="19" t="s">
        <v>69</v>
      </c>
      <c r="E1342" s="164" t="s">
        <v>645</v>
      </c>
      <c r="F1342" s="164" t="s">
        <v>100</v>
      </c>
      <c r="G1342" s="21">
        <f>G1343</f>
        <v>271.2</v>
      </c>
    </row>
    <row r="1343" spans="1:7" ht="27" customHeight="1">
      <c r="A1343" s="16" t="s">
        <v>732</v>
      </c>
      <c r="B1343" s="19" t="s">
        <v>315</v>
      </c>
      <c r="C1343" s="19" t="s">
        <v>71</v>
      </c>
      <c r="D1343" s="19" t="s">
        <v>69</v>
      </c>
      <c r="E1343" s="164" t="s">
        <v>645</v>
      </c>
      <c r="F1343" s="164" t="s">
        <v>96</v>
      </c>
      <c r="G1343" s="21">
        <f>G1344</f>
        <v>271.2</v>
      </c>
    </row>
    <row r="1344" spans="1:7" ht="27" customHeight="1">
      <c r="A1344" s="16" t="s">
        <v>675</v>
      </c>
      <c r="B1344" s="19" t="s">
        <v>315</v>
      </c>
      <c r="C1344" s="19" t="s">
        <v>71</v>
      </c>
      <c r="D1344" s="19" t="s">
        <v>69</v>
      </c>
      <c r="E1344" s="164" t="s">
        <v>645</v>
      </c>
      <c r="F1344" s="164" t="s">
        <v>97</v>
      </c>
      <c r="G1344" s="248">
        <f>100.1+171.1</f>
        <v>271.2</v>
      </c>
    </row>
    <row r="1345" spans="1:7" ht="47.25" customHeight="1">
      <c r="A1345" s="237" t="s">
        <v>652</v>
      </c>
      <c r="B1345" s="19" t="s">
        <v>315</v>
      </c>
      <c r="C1345" s="19" t="s">
        <v>71</v>
      </c>
      <c r="D1345" s="19" t="s">
        <v>69</v>
      </c>
      <c r="E1345" s="20" t="s">
        <v>534</v>
      </c>
      <c r="F1345" s="20"/>
      <c r="G1345" s="21">
        <f>G1346</f>
        <v>1735.7</v>
      </c>
    </row>
    <row r="1346" spans="1:7" ht="28.5" customHeight="1">
      <c r="A1346" s="16" t="s">
        <v>659</v>
      </c>
      <c r="B1346" s="19" t="s">
        <v>315</v>
      </c>
      <c r="C1346" s="19" t="s">
        <v>71</v>
      </c>
      <c r="D1346" s="19" t="s">
        <v>69</v>
      </c>
      <c r="E1346" s="20" t="s">
        <v>660</v>
      </c>
      <c r="F1346" s="20"/>
      <c r="G1346" s="21">
        <f>G1347</f>
        <v>1735.7</v>
      </c>
    </row>
    <row r="1347" spans="1:7" ht="28.5" customHeight="1">
      <c r="A1347" s="16" t="s">
        <v>661</v>
      </c>
      <c r="B1347" s="19" t="s">
        <v>315</v>
      </c>
      <c r="C1347" s="19" t="s">
        <v>71</v>
      </c>
      <c r="D1347" s="19" t="s">
        <v>69</v>
      </c>
      <c r="E1347" s="20" t="s">
        <v>662</v>
      </c>
      <c r="F1347" s="20"/>
      <c r="G1347" s="21">
        <f>G1348</f>
        <v>1735.7</v>
      </c>
    </row>
    <row r="1348" spans="1:7" ht="18.75" customHeight="1">
      <c r="A1348" s="16" t="s">
        <v>401</v>
      </c>
      <c r="B1348" s="19" t="s">
        <v>315</v>
      </c>
      <c r="C1348" s="19" t="s">
        <v>71</v>
      </c>
      <c r="D1348" s="19" t="s">
        <v>69</v>
      </c>
      <c r="E1348" s="20" t="s">
        <v>662</v>
      </c>
      <c r="F1348" s="20" t="s">
        <v>100</v>
      </c>
      <c r="G1348" s="21">
        <f>G1349</f>
        <v>1735.7</v>
      </c>
    </row>
    <row r="1349" spans="1:7" ht="28.5" customHeight="1">
      <c r="A1349" s="16" t="s">
        <v>732</v>
      </c>
      <c r="B1349" s="19" t="s">
        <v>315</v>
      </c>
      <c r="C1349" s="19" t="s">
        <v>71</v>
      </c>
      <c r="D1349" s="19" t="s">
        <v>69</v>
      </c>
      <c r="E1349" s="20" t="s">
        <v>662</v>
      </c>
      <c r="F1349" s="20" t="s">
        <v>96</v>
      </c>
      <c r="G1349" s="21">
        <f>G1350</f>
        <v>1735.7</v>
      </c>
    </row>
    <row r="1350" spans="1:7" ht="18.75" customHeight="1">
      <c r="A1350" s="16" t="s">
        <v>674</v>
      </c>
      <c r="B1350" s="19" t="s">
        <v>315</v>
      </c>
      <c r="C1350" s="19" t="s">
        <v>71</v>
      </c>
      <c r="D1350" s="19" t="s">
        <v>69</v>
      </c>
      <c r="E1350" s="20" t="s">
        <v>662</v>
      </c>
      <c r="F1350" s="20" t="s">
        <v>97</v>
      </c>
      <c r="G1350" s="21">
        <f>976+759.7</f>
        <v>1735.7</v>
      </c>
    </row>
    <row r="1351" spans="1:7" ht="12.75">
      <c r="A1351" s="15" t="s">
        <v>428</v>
      </c>
      <c r="B1351" s="39" t="s">
        <v>315</v>
      </c>
      <c r="C1351" s="39" t="s">
        <v>75</v>
      </c>
      <c r="D1351" s="39" t="s">
        <v>35</v>
      </c>
      <c r="E1351" s="168"/>
      <c r="F1351" s="168"/>
      <c r="G1351" s="34">
        <f>G1352</f>
        <v>3116</v>
      </c>
    </row>
    <row r="1352" spans="1:7" ht="12.75">
      <c r="A1352" s="15" t="s">
        <v>342</v>
      </c>
      <c r="B1352" s="39" t="s">
        <v>315</v>
      </c>
      <c r="C1352" s="39" t="s">
        <v>75</v>
      </c>
      <c r="D1352" s="39" t="s">
        <v>71</v>
      </c>
      <c r="E1352" s="168"/>
      <c r="F1352" s="168"/>
      <c r="G1352" s="34">
        <f>G1364+G1354</f>
        <v>3116</v>
      </c>
    </row>
    <row r="1353" spans="1:7" s="205" customFormat="1" ht="12.75">
      <c r="A1353" s="16" t="s">
        <v>549</v>
      </c>
      <c r="B1353" s="19" t="s">
        <v>315</v>
      </c>
      <c r="C1353" s="19" t="s">
        <v>75</v>
      </c>
      <c r="D1353" s="19" t="s">
        <v>71</v>
      </c>
      <c r="E1353" s="183" t="s">
        <v>623</v>
      </c>
      <c r="F1353" s="168"/>
      <c r="G1353" s="21">
        <f>G1354+G1364</f>
        <v>3116</v>
      </c>
    </row>
    <row r="1354" spans="1:7" s="205" customFormat="1" ht="36.75" customHeight="1">
      <c r="A1354" s="16" t="str">
        <f>'МП пр.5'!A916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2017- 2018 годы"</v>
      </c>
      <c r="B1354" s="19" t="s">
        <v>315</v>
      </c>
      <c r="C1354" s="19" t="s">
        <v>75</v>
      </c>
      <c r="D1354" s="19" t="s">
        <v>71</v>
      </c>
      <c r="E1354" s="183" t="str">
        <f>'МП пр.5'!B916</f>
        <v>7F 0 00 00000</v>
      </c>
      <c r="F1354" s="164"/>
      <c r="G1354" s="335">
        <f>G1355</f>
        <v>3100</v>
      </c>
    </row>
    <row r="1355" spans="1:7" ht="25.5">
      <c r="A1355" s="210" t="str">
        <f>'МП пр.5'!A917</f>
        <v>Основное мероприятие "Разработка технической документации гидротехнических сооружений"</v>
      </c>
      <c r="B1355" s="19" t="s">
        <v>315</v>
      </c>
      <c r="C1355" s="19" t="s">
        <v>75</v>
      </c>
      <c r="D1355" s="19" t="s">
        <v>71</v>
      </c>
      <c r="E1355" s="183" t="str">
        <f>'МП пр.5'!B917</f>
        <v>7F 0 01 00000</v>
      </c>
      <c r="F1355" s="164"/>
      <c r="G1355" s="21">
        <f>G1356+G1360</f>
        <v>3100</v>
      </c>
    </row>
    <row r="1356" spans="1:7" ht="25.5">
      <c r="A1356" s="16" t="str">
        <f>'МП пр.5'!A918</f>
        <v> Разработка проектно- сметной документации и выполнение инженерных изысканий по объекту: "Межпоселенческий полигон ТКО в городе Сусуман"</v>
      </c>
      <c r="B1356" s="19" t="s">
        <v>315</v>
      </c>
      <c r="C1356" s="19" t="s">
        <v>75</v>
      </c>
      <c r="D1356" s="19" t="s">
        <v>71</v>
      </c>
      <c r="E1356" s="183" t="str">
        <f>'МП пр.5'!B918</f>
        <v>7F 0 01 73710</v>
      </c>
      <c r="F1356" s="164"/>
      <c r="G1356" s="21">
        <f>G1357</f>
        <v>3040</v>
      </c>
    </row>
    <row r="1357" spans="1:7" ht="25.5">
      <c r="A1357" s="16" t="s">
        <v>401</v>
      </c>
      <c r="B1357" s="19" t="s">
        <v>315</v>
      </c>
      <c r="C1357" s="19" t="s">
        <v>75</v>
      </c>
      <c r="D1357" s="19" t="s">
        <v>71</v>
      </c>
      <c r="E1357" s="183" t="s">
        <v>345</v>
      </c>
      <c r="F1357" s="164" t="s">
        <v>100</v>
      </c>
      <c r="G1357" s="21">
        <f>G1358</f>
        <v>3040</v>
      </c>
    </row>
    <row r="1358" spans="1:7" ht="24" customHeight="1">
      <c r="A1358" s="16" t="s">
        <v>732</v>
      </c>
      <c r="B1358" s="19" t="s">
        <v>315</v>
      </c>
      <c r="C1358" s="19" t="s">
        <v>75</v>
      </c>
      <c r="D1358" s="19" t="s">
        <v>71</v>
      </c>
      <c r="E1358" s="183" t="s">
        <v>345</v>
      </c>
      <c r="F1358" s="164" t="s">
        <v>96</v>
      </c>
      <c r="G1358" s="21">
        <f>G1359</f>
        <v>3040</v>
      </c>
    </row>
    <row r="1359" spans="1:7" ht="15" customHeight="1">
      <c r="A1359" s="16" t="s">
        <v>674</v>
      </c>
      <c r="B1359" s="19" t="s">
        <v>315</v>
      </c>
      <c r="C1359" s="19" t="s">
        <v>75</v>
      </c>
      <c r="D1359" s="19" t="s">
        <v>71</v>
      </c>
      <c r="E1359" s="183" t="s">
        <v>345</v>
      </c>
      <c r="F1359" s="164" t="s">
        <v>97</v>
      </c>
      <c r="G1359" s="21">
        <f>'МП пр.5'!G924</f>
        <v>3040</v>
      </c>
    </row>
    <row r="1360" spans="1:7" ht="38.25" customHeight="1">
      <c r="A1360" s="16" t="str">
        <f>'МП пр.5'!A925</f>
        <v>Разработка проектно- сметной документации и выполнение инженерных изысканий по объекту "Межпоселенческий полигон ТКО в городе Сусуман" за счет средств местного бюджета</v>
      </c>
      <c r="B1360" s="19" t="s">
        <v>315</v>
      </c>
      <c r="C1360" s="19" t="s">
        <v>75</v>
      </c>
      <c r="D1360" s="19" t="s">
        <v>71</v>
      </c>
      <c r="E1360" s="183" t="str">
        <f>'МП пр.5'!B925</f>
        <v>7F 0 01 S3710</v>
      </c>
      <c r="F1360" s="164"/>
      <c r="G1360" s="21">
        <f>G1361</f>
        <v>60</v>
      </c>
    </row>
    <row r="1361" spans="1:7" s="205" customFormat="1" ht="15" customHeight="1">
      <c r="A1361" s="16" t="s">
        <v>401</v>
      </c>
      <c r="B1361" s="19" t="s">
        <v>315</v>
      </c>
      <c r="C1361" s="19" t="s">
        <v>75</v>
      </c>
      <c r="D1361" s="19" t="s">
        <v>71</v>
      </c>
      <c r="E1361" s="183" t="s">
        <v>346</v>
      </c>
      <c r="F1361" s="164" t="s">
        <v>100</v>
      </c>
      <c r="G1361" s="21">
        <f>G1362</f>
        <v>60</v>
      </c>
    </row>
    <row r="1362" spans="1:7" s="205" customFormat="1" ht="24" customHeight="1">
      <c r="A1362" s="16" t="s">
        <v>732</v>
      </c>
      <c r="B1362" s="19" t="s">
        <v>315</v>
      </c>
      <c r="C1362" s="19" t="s">
        <v>75</v>
      </c>
      <c r="D1362" s="19" t="s">
        <v>71</v>
      </c>
      <c r="E1362" s="183" t="s">
        <v>346</v>
      </c>
      <c r="F1362" s="164" t="s">
        <v>96</v>
      </c>
      <c r="G1362" s="21">
        <f>G1363</f>
        <v>60</v>
      </c>
    </row>
    <row r="1363" spans="1:7" s="205" customFormat="1" ht="15" customHeight="1">
      <c r="A1363" s="16" t="s">
        <v>674</v>
      </c>
      <c r="B1363" s="19" t="s">
        <v>315</v>
      </c>
      <c r="C1363" s="19" t="s">
        <v>75</v>
      </c>
      <c r="D1363" s="19" t="s">
        <v>71</v>
      </c>
      <c r="E1363" s="183" t="s">
        <v>346</v>
      </c>
      <c r="F1363" s="164" t="s">
        <v>97</v>
      </c>
      <c r="G1363" s="21">
        <f>'МП пр.5'!G931</f>
        <v>60</v>
      </c>
    </row>
    <row r="1364" spans="1:7" s="205" customFormat="1" ht="24" customHeight="1">
      <c r="A1364" s="16" t="str">
        <f>'МП пр.5'!A1040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1364" s="19" t="s">
        <v>315</v>
      </c>
      <c r="C1364" s="19" t="s">
        <v>75</v>
      </c>
      <c r="D1364" s="19" t="s">
        <v>71</v>
      </c>
      <c r="E1364" s="164" t="str">
        <f>'МП пр.5'!B1040</f>
        <v>7W 0 00 00000</v>
      </c>
      <c r="F1364" s="164"/>
      <c r="G1364" s="21">
        <f>G1365</f>
        <v>16</v>
      </c>
    </row>
    <row r="1365" spans="1:7" s="205" customFormat="1" ht="29.25" customHeight="1">
      <c r="A1365" s="31" t="str">
        <f>'МП пр.5'!A1041</f>
        <v>Основное мероприятие "Снос ветхого, заброшенного жилья на территории Сусуманского городского округа"</v>
      </c>
      <c r="B1365" s="19" t="s">
        <v>315</v>
      </c>
      <c r="C1365" s="19" t="s">
        <v>75</v>
      </c>
      <c r="D1365" s="19" t="s">
        <v>71</v>
      </c>
      <c r="E1365" s="164" t="str">
        <f>'МП пр.5'!B1041</f>
        <v>7W 0 01 00000</v>
      </c>
      <c r="F1365" s="164"/>
      <c r="G1365" s="21">
        <f>G1366</f>
        <v>16</v>
      </c>
    </row>
    <row r="1366" spans="1:7" ht="40.5" customHeight="1">
      <c r="A1366" s="31" t="str">
        <f>'МП пр.5'!A1042</f>
        <v>Снос ветхого, заброшенного жилья, в том числе вдоль автомобильных дорог, расположенных на территории  Сусуманского городского округа за счет средств местного бюджета</v>
      </c>
      <c r="B1366" s="19" t="s">
        <v>315</v>
      </c>
      <c r="C1366" s="19" t="s">
        <v>75</v>
      </c>
      <c r="D1366" s="19" t="s">
        <v>71</v>
      </c>
      <c r="E1366" s="164" t="str">
        <f>'МП пр.5'!B1042</f>
        <v>7W 0 01 S3520</v>
      </c>
      <c r="F1366" s="164"/>
      <c r="G1366" s="21">
        <f>G1367</f>
        <v>16</v>
      </c>
    </row>
    <row r="1367" spans="1:7" s="205" customFormat="1" ht="18.75" customHeight="1">
      <c r="A1367" s="16" t="s">
        <v>401</v>
      </c>
      <c r="B1367" s="19" t="s">
        <v>315</v>
      </c>
      <c r="C1367" s="19" t="s">
        <v>75</v>
      </c>
      <c r="D1367" s="19" t="s">
        <v>71</v>
      </c>
      <c r="E1367" s="164" t="s">
        <v>434</v>
      </c>
      <c r="F1367" s="164" t="s">
        <v>100</v>
      </c>
      <c r="G1367" s="21">
        <f>G1368</f>
        <v>16</v>
      </c>
    </row>
    <row r="1368" spans="1:7" s="205" customFormat="1" ht="27.75" customHeight="1">
      <c r="A1368" s="16" t="s">
        <v>732</v>
      </c>
      <c r="B1368" s="19" t="s">
        <v>315</v>
      </c>
      <c r="C1368" s="19" t="s">
        <v>75</v>
      </c>
      <c r="D1368" s="19" t="s">
        <v>71</v>
      </c>
      <c r="E1368" s="164" t="s">
        <v>434</v>
      </c>
      <c r="F1368" s="164" t="s">
        <v>96</v>
      </c>
      <c r="G1368" s="21">
        <f>G1369</f>
        <v>16</v>
      </c>
    </row>
    <row r="1369" spans="1:7" ht="12.75">
      <c r="A1369" s="16" t="s">
        <v>674</v>
      </c>
      <c r="B1369" s="19" t="s">
        <v>315</v>
      </c>
      <c r="C1369" s="19" t="s">
        <v>75</v>
      </c>
      <c r="D1369" s="19" t="s">
        <v>71</v>
      </c>
      <c r="E1369" s="164" t="s">
        <v>434</v>
      </c>
      <c r="F1369" s="164" t="s">
        <v>97</v>
      </c>
      <c r="G1369" s="21">
        <f>'МП пр.5'!G1048</f>
        <v>16</v>
      </c>
    </row>
    <row r="1370" spans="1:7" ht="12.75">
      <c r="A1370" s="32" t="s">
        <v>76</v>
      </c>
      <c r="B1370" s="336"/>
      <c r="C1370" s="336"/>
      <c r="D1370" s="336"/>
      <c r="E1370" s="337"/>
      <c r="F1370" s="337"/>
      <c r="G1370" s="338">
        <f>G8+G267+G306+G364+G460+G825+G1162</f>
        <v>772918.5</v>
      </c>
    </row>
    <row r="1371" ht="12.75">
      <c r="H1371" s="228"/>
    </row>
    <row r="1372" ht="12.75">
      <c r="G1372" s="160"/>
    </row>
  </sheetData>
  <sheetProtection/>
  <autoFilter ref="A7:G1371"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01"/>
  <sheetViews>
    <sheetView view="pageBreakPreview" zoomScale="110" zoomScaleNormal="140" zoomScaleSheetLayoutView="110" zoomScalePageLayoutView="0" workbookViewId="0" topLeftCell="A1">
      <selection activeCell="A1" sqref="A1:G1094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15.25390625" style="274" customWidth="1"/>
    <col min="8" max="8" width="11.875" style="274" customWidth="1"/>
    <col min="9" max="9" width="65.75390625" style="0" customWidth="1"/>
  </cols>
  <sheetData>
    <row r="1" spans="1:9" s="5" customFormat="1" ht="12.75">
      <c r="A1" s="370" t="s">
        <v>424</v>
      </c>
      <c r="B1" s="371"/>
      <c r="C1" s="371"/>
      <c r="D1" s="371"/>
      <c r="E1" s="371"/>
      <c r="F1" s="371"/>
      <c r="G1" s="371"/>
      <c r="H1" s="294"/>
      <c r="I1" s="119"/>
    </row>
    <row r="2" spans="1:9" s="5" customFormat="1" ht="12.75" customHeight="1">
      <c r="A2" s="370" t="str">
        <f>'пр.2 по разд'!A2:D2</f>
        <v>к  решению Собрания представителей Сусуманского городского округа</v>
      </c>
      <c r="B2" s="370"/>
      <c r="C2" s="370"/>
      <c r="D2" s="370"/>
      <c r="E2" s="370"/>
      <c r="F2" s="370"/>
      <c r="G2" s="370"/>
      <c r="H2" s="295"/>
      <c r="I2" s="118"/>
    </row>
    <row r="3" spans="1:9" s="5" customFormat="1" ht="12.75">
      <c r="A3" s="372" t="str">
        <f>'пр.4 вед.стр.'!A3:G3</f>
        <v>от 28.11.2018 г. № 278</v>
      </c>
      <c r="B3" s="371"/>
      <c r="C3" s="371"/>
      <c r="D3" s="371"/>
      <c r="E3" s="371"/>
      <c r="F3" s="371"/>
      <c r="G3" s="371"/>
      <c r="H3" s="294"/>
      <c r="I3" s="119"/>
    </row>
    <row r="4" spans="1:8" s="5" customFormat="1" ht="19.5" customHeight="1">
      <c r="A4" s="368" t="s">
        <v>443</v>
      </c>
      <c r="B4" s="368"/>
      <c r="C4" s="369"/>
      <c r="D4" s="369"/>
      <c r="E4" s="369"/>
      <c r="F4" s="369"/>
      <c r="G4" s="369"/>
      <c r="H4" s="213"/>
    </row>
    <row r="5" spans="1:8" s="5" customFormat="1" ht="12.75">
      <c r="A5" s="268"/>
      <c r="B5" s="117"/>
      <c r="C5" s="117"/>
      <c r="D5" s="117"/>
      <c r="E5" s="117"/>
      <c r="F5" s="117"/>
      <c r="G5" s="339"/>
      <c r="H5" s="213"/>
    </row>
    <row r="6" spans="1:16" s="5" customFormat="1" ht="26.25" customHeight="1">
      <c r="A6" s="100" t="s">
        <v>31</v>
      </c>
      <c r="B6" s="101" t="s">
        <v>46</v>
      </c>
      <c r="C6" s="101" t="s">
        <v>45</v>
      </c>
      <c r="D6" s="101" t="s">
        <v>44</v>
      </c>
      <c r="E6" s="100" t="s">
        <v>47</v>
      </c>
      <c r="F6" s="100" t="s">
        <v>0</v>
      </c>
      <c r="G6" s="101" t="str">
        <f>'пр.4 вед.стр.'!G6</f>
        <v>Сумма</v>
      </c>
      <c r="H6" s="213"/>
      <c r="P6" s="315"/>
    </row>
    <row r="7" spans="1:8" s="5" customFormat="1" ht="12.75">
      <c r="A7" s="102">
        <v>1</v>
      </c>
      <c r="B7" s="101">
        <v>2</v>
      </c>
      <c r="C7" s="101">
        <v>3</v>
      </c>
      <c r="D7" s="101">
        <v>4</v>
      </c>
      <c r="E7" s="100">
        <v>5</v>
      </c>
      <c r="F7" s="100">
        <v>6</v>
      </c>
      <c r="G7" s="100">
        <v>7</v>
      </c>
      <c r="H7" s="213"/>
    </row>
    <row r="8" spans="1:8" s="74" customFormat="1" ht="32.25">
      <c r="A8" s="103" t="s">
        <v>790</v>
      </c>
      <c r="B8" s="101" t="s">
        <v>171</v>
      </c>
      <c r="C8" s="104"/>
      <c r="D8" s="104"/>
      <c r="E8" s="100"/>
      <c r="F8" s="100"/>
      <c r="G8" s="340">
        <f>G9</f>
        <v>1063</v>
      </c>
      <c r="H8" s="296"/>
    </row>
    <row r="9" spans="1:8" s="74" customFormat="1" ht="33" customHeight="1">
      <c r="A9" s="103" t="s">
        <v>679</v>
      </c>
      <c r="B9" s="101" t="s">
        <v>447</v>
      </c>
      <c r="C9" s="104"/>
      <c r="D9" s="104"/>
      <c r="E9" s="100"/>
      <c r="F9" s="100"/>
      <c r="G9" s="340">
        <f>G10+G27+G34</f>
        <v>1063</v>
      </c>
      <c r="H9" s="296"/>
    </row>
    <row r="10" spans="1:8" s="74" customFormat="1" ht="21.75">
      <c r="A10" s="103" t="s">
        <v>170</v>
      </c>
      <c r="B10" s="101" t="s">
        <v>448</v>
      </c>
      <c r="C10" s="104"/>
      <c r="D10" s="104"/>
      <c r="E10" s="100"/>
      <c r="F10" s="100"/>
      <c r="G10" s="340">
        <f>G11</f>
        <v>916.1999999999999</v>
      </c>
      <c r="H10" s="296"/>
    </row>
    <row r="11" spans="1:8" s="74" customFormat="1" ht="12.75">
      <c r="A11" s="113" t="s">
        <v>8</v>
      </c>
      <c r="B11" s="101" t="s">
        <v>448</v>
      </c>
      <c r="C11" s="104" t="s">
        <v>68</v>
      </c>
      <c r="D11" s="104" t="s">
        <v>35</v>
      </c>
      <c r="E11" s="100"/>
      <c r="F11" s="100"/>
      <c r="G11" s="340">
        <f>G12+G17+G22</f>
        <v>916.1999999999999</v>
      </c>
      <c r="H11" s="296"/>
    </row>
    <row r="12" spans="1:8" s="5" customFormat="1" ht="12.75">
      <c r="A12" s="109" t="s">
        <v>9</v>
      </c>
      <c r="B12" s="107" t="s">
        <v>448</v>
      </c>
      <c r="C12" s="108" t="s">
        <v>68</v>
      </c>
      <c r="D12" s="108" t="s">
        <v>65</v>
      </c>
      <c r="E12" s="105"/>
      <c r="F12" s="105"/>
      <c r="G12" s="341">
        <f>G13</f>
        <v>166.8</v>
      </c>
      <c r="H12" s="213"/>
    </row>
    <row r="13" spans="1:8" s="5" customFormat="1" ht="22.5">
      <c r="A13" s="109" t="s">
        <v>101</v>
      </c>
      <c r="B13" s="107" t="s">
        <v>448</v>
      </c>
      <c r="C13" s="108" t="s">
        <v>68</v>
      </c>
      <c r="D13" s="108" t="s">
        <v>65</v>
      </c>
      <c r="E13" s="105">
        <v>600</v>
      </c>
      <c r="F13" s="105"/>
      <c r="G13" s="341">
        <f>G14</f>
        <v>166.8</v>
      </c>
      <c r="H13" s="213"/>
    </row>
    <row r="14" spans="1:8" s="5" customFormat="1" ht="12.75">
      <c r="A14" s="109" t="s">
        <v>107</v>
      </c>
      <c r="B14" s="107" t="s">
        <v>448</v>
      </c>
      <c r="C14" s="108" t="s">
        <v>68</v>
      </c>
      <c r="D14" s="108" t="s">
        <v>65</v>
      </c>
      <c r="E14" s="105">
        <v>610</v>
      </c>
      <c r="F14" s="105"/>
      <c r="G14" s="341">
        <f>G15</f>
        <v>166.8</v>
      </c>
      <c r="H14" s="213"/>
    </row>
    <row r="15" spans="1:8" s="5" customFormat="1" ht="12.75">
      <c r="A15" s="109" t="s">
        <v>111</v>
      </c>
      <c r="B15" s="107" t="s">
        <v>448</v>
      </c>
      <c r="C15" s="108" t="s">
        <v>68</v>
      </c>
      <c r="D15" s="108" t="s">
        <v>65</v>
      </c>
      <c r="E15" s="105">
        <v>612</v>
      </c>
      <c r="F15" s="105"/>
      <c r="G15" s="341">
        <f>G16</f>
        <v>166.8</v>
      </c>
      <c r="H15" s="213"/>
    </row>
    <row r="16" spans="1:8" s="5" customFormat="1" ht="22.5">
      <c r="A16" s="106" t="s">
        <v>152</v>
      </c>
      <c r="B16" s="107" t="s">
        <v>448</v>
      </c>
      <c r="C16" s="108" t="s">
        <v>68</v>
      </c>
      <c r="D16" s="108" t="s">
        <v>65</v>
      </c>
      <c r="E16" s="105">
        <v>612</v>
      </c>
      <c r="F16" s="105">
        <v>725</v>
      </c>
      <c r="G16" s="341">
        <v>166.8</v>
      </c>
      <c r="H16" s="213"/>
    </row>
    <row r="17" spans="1:8" s="5" customFormat="1" ht="12.75">
      <c r="A17" s="106" t="s">
        <v>10</v>
      </c>
      <c r="B17" s="107" t="s">
        <v>448</v>
      </c>
      <c r="C17" s="108" t="s">
        <v>68</v>
      </c>
      <c r="D17" s="108" t="s">
        <v>66</v>
      </c>
      <c r="E17" s="105"/>
      <c r="F17" s="105"/>
      <c r="G17" s="341">
        <f>G18</f>
        <v>608.8</v>
      </c>
      <c r="H17" s="213"/>
    </row>
    <row r="18" spans="1:8" s="5" customFormat="1" ht="22.5">
      <c r="A18" s="109" t="s">
        <v>101</v>
      </c>
      <c r="B18" s="107" t="s">
        <v>448</v>
      </c>
      <c r="C18" s="108" t="s">
        <v>68</v>
      </c>
      <c r="D18" s="108" t="s">
        <v>66</v>
      </c>
      <c r="E18" s="105">
        <v>600</v>
      </c>
      <c r="F18" s="105"/>
      <c r="G18" s="341">
        <f>G19</f>
        <v>608.8</v>
      </c>
      <c r="H18" s="213"/>
    </row>
    <row r="19" spans="1:8" s="5" customFormat="1" ht="12.75">
      <c r="A19" s="109" t="s">
        <v>107</v>
      </c>
      <c r="B19" s="107" t="s">
        <v>448</v>
      </c>
      <c r="C19" s="108" t="s">
        <v>68</v>
      </c>
      <c r="D19" s="108" t="s">
        <v>66</v>
      </c>
      <c r="E19" s="105">
        <v>610</v>
      </c>
      <c r="F19" s="105"/>
      <c r="G19" s="341">
        <f>G20</f>
        <v>608.8</v>
      </c>
      <c r="H19" s="213"/>
    </row>
    <row r="20" spans="1:8" s="5" customFormat="1" ht="12.75">
      <c r="A20" s="109" t="s">
        <v>111</v>
      </c>
      <c r="B20" s="107" t="s">
        <v>448</v>
      </c>
      <c r="C20" s="108" t="s">
        <v>68</v>
      </c>
      <c r="D20" s="108" t="s">
        <v>66</v>
      </c>
      <c r="E20" s="105">
        <v>612</v>
      </c>
      <c r="F20" s="105"/>
      <c r="G20" s="341">
        <f>G21</f>
        <v>608.8</v>
      </c>
      <c r="H20" s="213"/>
    </row>
    <row r="21" spans="1:8" s="5" customFormat="1" ht="22.5">
      <c r="A21" s="106" t="s">
        <v>152</v>
      </c>
      <c r="B21" s="107" t="s">
        <v>448</v>
      </c>
      <c r="C21" s="108" t="s">
        <v>68</v>
      </c>
      <c r="D21" s="108" t="s">
        <v>66</v>
      </c>
      <c r="E21" s="105">
        <v>612</v>
      </c>
      <c r="F21" s="105">
        <v>725</v>
      </c>
      <c r="G21" s="341">
        <v>608.8</v>
      </c>
      <c r="H21" s="213"/>
    </row>
    <row r="22" spans="1:8" s="5" customFormat="1" ht="12.75">
      <c r="A22" s="109" t="s">
        <v>357</v>
      </c>
      <c r="B22" s="107" t="s">
        <v>448</v>
      </c>
      <c r="C22" s="108" t="s">
        <v>68</v>
      </c>
      <c r="D22" s="108" t="s">
        <v>69</v>
      </c>
      <c r="E22" s="105"/>
      <c r="F22" s="105"/>
      <c r="G22" s="341">
        <f>G23</f>
        <v>140.6</v>
      </c>
      <c r="H22" s="279"/>
    </row>
    <row r="23" spans="1:8" s="5" customFormat="1" ht="22.5">
      <c r="A23" s="109" t="s">
        <v>101</v>
      </c>
      <c r="B23" s="107" t="s">
        <v>448</v>
      </c>
      <c r="C23" s="108" t="s">
        <v>68</v>
      </c>
      <c r="D23" s="108" t="s">
        <v>69</v>
      </c>
      <c r="E23" s="105">
        <v>600</v>
      </c>
      <c r="F23" s="105"/>
      <c r="G23" s="341">
        <f>G24</f>
        <v>140.6</v>
      </c>
      <c r="H23" s="213"/>
    </row>
    <row r="24" spans="1:8" s="5" customFormat="1" ht="12.75">
      <c r="A24" s="109" t="s">
        <v>107</v>
      </c>
      <c r="B24" s="107" t="s">
        <v>448</v>
      </c>
      <c r="C24" s="108" t="s">
        <v>68</v>
      </c>
      <c r="D24" s="108" t="s">
        <v>69</v>
      </c>
      <c r="E24" s="105">
        <v>610</v>
      </c>
      <c r="F24" s="105"/>
      <c r="G24" s="341">
        <f>G25</f>
        <v>140.6</v>
      </c>
      <c r="H24" s="213"/>
    </row>
    <row r="25" spans="1:8" s="5" customFormat="1" ht="12.75">
      <c r="A25" s="109" t="s">
        <v>111</v>
      </c>
      <c r="B25" s="107" t="s">
        <v>448</v>
      </c>
      <c r="C25" s="108" t="s">
        <v>68</v>
      </c>
      <c r="D25" s="108" t="s">
        <v>69</v>
      </c>
      <c r="E25" s="105">
        <v>612</v>
      </c>
      <c r="F25" s="105"/>
      <c r="G25" s="341">
        <f>G26</f>
        <v>140.6</v>
      </c>
      <c r="H25" s="213"/>
    </row>
    <row r="26" spans="1:8" s="5" customFormat="1" ht="22.5">
      <c r="A26" s="106" t="s">
        <v>152</v>
      </c>
      <c r="B26" s="107" t="s">
        <v>448</v>
      </c>
      <c r="C26" s="108" t="s">
        <v>68</v>
      </c>
      <c r="D26" s="108" t="s">
        <v>69</v>
      </c>
      <c r="E26" s="105">
        <v>612</v>
      </c>
      <c r="F26" s="105">
        <v>725</v>
      </c>
      <c r="G26" s="341">
        <v>140.6</v>
      </c>
      <c r="H26" s="213"/>
    </row>
    <row r="27" spans="1:8" s="74" customFormat="1" ht="12.75">
      <c r="A27" s="113" t="s">
        <v>450</v>
      </c>
      <c r="B27" s="101" t="s">
        <v>451</v>
      </c>
      <c r="C27" s="104"/>
      <c r="D27" s="104"/>
      <c r="E27" s="100"/>
      <c r="F27" s="100"/>
      <c r="G27" s="340">
        <f>G28</f>
        <v>36.8</v>
      </c>
      <c r="H27" s="296"/>
    </row>
    <row r="28" spans="1:8" s="74" customFormat="1" ht="12.75">
      <c r="A28" s="113" t="s">
        <v>8</v>
      </c>
      <c r="B28" s="101" t="s">
        <v>451</v>
      </c>
      <c r="C28" s="104" t="s">
        <v>68</v>
      </c>
      <c r="D28" s="104" t="s">
        <v>35</v>
      </c>
      <c r="E28" s="100"/>
      <c r="F28" s="100"/>
      <c r="G28" s="340">
        <f>G33</f>
        <v>36.8</v>
      </c>
      <c r="H28" s="296"/>
    </row>
    <row r="29" spans="1:8" s="5" customFormat="1" ht="12.75">
      <c r="A29" s="109" t="s">
        <v>357</v>
      </c>
      <c r="B29" s="107" t="s">
        <v>451</v>
      </c>
      <c r="C29" s="108" t="s">
        <v>68</v>
      </c>
      <c r="D29" s="108" t="s">
        <v>69</v>
      </c>
      <c r="E29" s="105"/>
      <c r="F29" s="105"/>
      <c r="G29" s="341">
        <f>G30</f>
        <v>36.8</v>
      </c>
      <c r="H29" s="213"/>
    </row>
    <row r="30" spans="1:8" s="5" customFormat="1" ht="22.5">
      <c r="A30" s="109" t="s">
        <v>101</v>
      </c>
      <c r="B30" s="107" t="s">
        <v>451</v>
      </c>
      <c r="C30" s="108" t="s">
        <v>68</v>
      </c>
      <c r="D30" s="108" t="s">
        <v>69</v>
      </c>
      <c r="E30" s="105">
        <v>600</v>
      </c>
      <c r="F30" s="105"/>
      <c r="G30" s="341">
        <f>G31</f>
        <v>36.8</v>
      </c>
      <c r="H30" s="213"/>
    </row>
    <row r="31" spans="1:8" s="5" customFormat="1" ht="12.75">
      <c r="A31" s="109" t="s">
        <v>107</v>
      </c>
      <c r="B31" s="107" t="s">
        <v>451</v>
      </c>
      <c r="C31" s="108" t="s">
        <v>68</v>
      </c>
      <c r="D31" s="108" t="s">
        <v>69</v>
      </c>
      <c r="E31" s="105">
        <v>610</v>
      </c>
      <c r="F31" s="105"/>
      <c r="G31" s="341">
        <f>G32</f>
        <v>36.8</v>
      </c>
      <c r="H31" s="213"/>
    </row>
    <row r="32" spans="1:8" s="5" customFormat="1" ht="12.75">
      <c r="A32" s="109" t="s">
        <v>111</v>
      </c>
      <c r="B32" s="107" t="s">
        <v>451</v>
      </c>
      <c r="C32" s="108" t="s">
        <v>68</v>
      </c>
      <c r="D32" s="108" t="s">
        <v>69</v>
      </c>
      <c r="E32" s="105">
        <v>612</v>
      </c>
      <c r="F32" s="105"/>
      <c r="G32" s="341">
        <f>G33</f>
        <v>36.8</v>
      </c>
      <c r="H32" s="213"/>
    </row>
    <row r="33" spans="1:8" s="5" customFormat="1" ht="22.5">
      <c r="A33" s="106" t="s">
        <v>152</v>
      </c>
      <c r="B33" s="107" t="s">
        <v>451</v>
      </c>
      <c r="C33" s="108" t="s">
        <v>68</v>
      </c>
      <c r="D33" s="108" t="s">
        <v>69</v>
      </c>
      <c r="E33" s="105">
        <v>612</v>
      </c>
      <c r="F33" s="105">
        <v>725</v>
      </c>
      <c r="G33" s="341">
        <v>36.8</v>
      </c>
      <c r="H33" s="213"/>
    </row>
    <row r="34" spans="1:8" s="74" customFormat="1" ht="12.75">
      <c r="A34" s="103" t="s">
        <v>352</v>
      </c>
      <c r="B34" s="101" t="s">
        <v>449</v>
      </c>
      <c r="C34" s="108"/>
      <c r="D34" s="108"/>
      <c r="E34" s="100"/>
      <c r="F34" s="100"/>
      <c r="G34" s="340">
        <f aca="true" t="shared" si="0" ref="G34:G39">G35</f>
        <v>110</v>
      </c>
      <c r="H34" s="296"/>
    </row>
    <row r="35" spans="1:8" s="74" customFormat="1" ht="12.75">
      <c r="A35" s="113" t="s">
        <v>8</v>
      </c>
      <c r="B35" s="101" t="s">
        <v>449</v>
      </c>
      <c r="C35" s="104" t="s">
        <v>68</v>
      </c>
      <c r="D35" s="104" t="s">
        <v>35</v>
      </c>
      <c r="E35" s="100"/>
      <c r="F35" s="100"/>
      <c r="G35" s="340">
        <f>G36+G41</f>
        <v>110</v>
      </c>
      <c r="H35" s="296"/>
    </row>
    <row r="36" spans="1:8" s="5" customFormat="1" ht="12.75">
      <c r="A36" s="106" t="s">
        <v>10</v>
      </c>
      <c r="B36" s="107" t="s">
        <v>449</v>
      </c>
      <c r="C36" s="108" t="s">
        <v>68</v>
      </c>
      <c r="D36" s="108" t="s">
        <v>66</v>
      </c>
      <c r="E36" s="105"/>
      <c r="F36" s="105"/>
      <c r="G36" s="341">
        <f t="shared" si="0"/>
        <v>44</v>
      </c>
      <c r="H36" s="213"/>
    </row>
    <row r="37" spans="1:8" s="5" customFormat="1" ht="22.5">
      <c r="A37" s="109" t="s">
        <v>101</v>
      </c>
      <c r="B37" s="107" t="s">
        <v>449</v>
      </c>
      <c r="C37" s="108" t="s">
        <v>68</v>
      </c>
      <c r="D37" s="108" t="s">
        <v>66</v>
      </c>
      <c r="E37" s="105">
        <v>600</v>
      </c>
      <c r="F37" s="105"/>
      <c r="G37" s="341">
        <f t="shared" si="0"/>
        <v>44</v>
      </c>
      <c r="H37" s="213"/>
    </row>
    <row r="38" spans="1:8" s="5" customFormat="1" ht="12.75">
      <c r="A38" s="109" t="s">
        <v>107</v>
      </c>
      <c r="B38" s="107" t="s">
        <v>449</v>
      </c>
      <c r="C38" s="108" t="s">
        <v>68</v>
      </c>
      <c r="D38" s="108" t="s">
        <v>66</v>
      </c>
      <c r="E38" s="105">
        <v>610</v>
      </c>
      <c r="F38" s="105"/>
      <c r="G38" s="341">
        <f t="shared" si="0"/>
        <v>44</v>
      </c>
      <c r="H38" s="213"/>
    </row>
    <row r="39" spans="1:8" s="5" customFormat="1" ht="12.75">
      <c r="A39" s="109" t="s">
        <v>111</v>
      </c>
      <c r="B39" s="107" t="s">
        <v>449</v>
      </c>
      <c r="C39" s="108" t="s">
        <v>68</v>
      </c>
      <c r="D39" s="108" t="s">
        <v>66</v>
      </c>
      <c r="E39" s="105">
        <v>612</v>
      </c>
      <c r="F39" s="105"/>
      <c r="G39" s="341">
        <f t="shared" si="0"/>
        <v>44</v>
      </c>
      <c r="H39" s="213"/>
    </row>
    <row r="40" spans="1:8" s="5" customFormat="1" ht="22.5">
      <c r="A40" s="106" t="s">
        <v>152</v>
      </c>
      <c r="B40" s="107" t="s">
        <v>449</v>
      </c>
      <c r="C40" s="108" t="s">
        <v>68</v>
      </c>
      <c r="D40" s="108" t="s">
        <v>66</v>
      </c>
      <c r="E40" s="105">
        <v>612</v>
      </c>
      <c r="F40" s="105">
        <v>725</v>
      </c>
      <c r="G40" s="341">
        <v>44</v>
      </c>
      <c r="H40" s="213"/>
    </row>
    <row r="41" spans="1:8" s="5" customFormat="1" ht="12.75">
      <c r="A41" s="109" t="s">
        <v>357</v>
      </c>
      <c r="B41" s="107" t="s">
        <v>449</v>
      </c>
      <c r="C41" s="108" t="s">
        <v>68</v>
      </c>
      <c r="D41" s="108" t="s">
        <v>69</v>
      </c>
      <c r="E41" s="105"/>
      <c r="F41" s="105"/>
      <c r="G41" s="341">
        <f>G42</f>
        <v>66</v>
      </c>
      <c r="H41" s="213"/>
    </row>
    <row r="42" spans="1:8" s="5" customFormat="1" ht="22.5">
      <c r="A42" s="109" t="s">
        <v>101</v>
      </c>
      <c r="B42" s="107" t="s">
        <v>449</v>
      </c>
      <c r="C42" s="108" t="s">
        <v>68</v>
      </c>
      <c r="D42" s="108" t="s">
        <v>69</v>
      </c>
      <c r="E42" s="105">
        <v>600</v>
      </c>
      <c r="F42" s="105"/>
      <c r="G42" s="341">
        <f>G43</f>
        <v>66</v>
      </c>
      <c r="H42" s="213"/>
    </row>
    <row r="43" spans="1:8" s="5" customFormat="1" ht="12.75">
      <c r="A43" s="109" t="s">
        <v>107</v>
      </c>
      <c r="B43" s="107" t="s">
        <v>449</v>
      </c>
      <c r="C43" s="108" t="s">
        <v>68</v>
      </c>
      <c r="D43" s="108" t="s">
        <v>69</v>
      </c>
      <c r="E43" s="105">
        <v>610</v>
      </c>
      <c r="F43" s="105"/>
      <c r="G43" s="341">
        <f>G44</f>
        <v>66</v>
      </c>
      <c r="H43" s="213"/>
    </row>
    <row r="44" spans="1:8" s="5" customFormat="1" ht="12.75">
      <c r="A44" s="109" t="s">
        <v>111</v>
      </c>
      <c r="B44" s="107" t="s">
        <v>449</v>
      </c>
      <c r="C44" s="108" t="s">
        <v>68</v>
      </c>
      <c r="D44" s="108" t="s">
        <v>69</v>
      </c>
      <c r="E44" s="105">
        <v>612</v>
      </c>
      <c r="F44" s="105"/>
      <c r="G44" s="341">
        <f>G45</f>
        <v>66</v>
      </c>
      <c r="H44" s="213"/>
    </row>
    <row r="45" spans="1:8" s="5" customFormat="1" ht="22.5">
      <c r="A45" s="106" t="s">
        <v>152</v>
      </c>
      <c r="B45" s="107" t="s">
        <v>449</v>
      </c>
      <c r="C45" s="108" t="s">
        <v>68</v>
      </c>
      <c r="D45" s="108" t="s">
        <v>69</v>
      </c>
      <c r="E45" s="105">
        <v>612</v>
      </c>
      <c r="F45" s="105">
        <v>725</v>
      </c>
      <c r="G45" s="341">
        <v>66</v>
      </c>
      <c r="H45" s="213"/>
    </row>
    <row r="46" spans="1:8" s="74" customFormat="1" ht="21.75">
      <c r="A46" s="103" t="s">
        <v>452</v>
      </c>
      <c r="B46" s="101" t="s">
        <v>182</v>
      </c>
      <c r="C46" s="104"/>
      <c r="D46" s="104"/>
      <c r="E46" s="100"/>
      <c r="F46" s="100"/>
      <c r="G46" s="340">
        <f>G47+G59</f>
        <v>587.7</v>
      </c>
      <c r="H46" s="296"/>
    </row>
    <row r="47" spans="1:8" s="74" customFormat="1" ht="32.25">
      <c r="A47" s="103" t="s">
        <v>217</v>
      </c>
      <c r="B47" s="101" t="s">
        <v>280</v>
      </c>
      <c r="C47" s="104"/>
      <c r="D47" s="104"/>
      <c r="E47" s="100"/>
      <c r="F47" s="100"/>
      <c r="G47" s="340">
        <f>G48</f>
        <v>470.5</v>
      </c>
      <c r="H47" s="296"/>
    </row>
    <row r="48" spans="1:8" s="74" customFormat="1" ht="12.75">
      <c r="A48" s="103" t="s">
        <v>181</v>
      </c>
      <c r="B48" s="101" t="s">
        <v>281</v>
      </c>
      <c r="C48" s="104"/>
      <c r="D48" s="104"/>
      <c r="E48" s="100"/>
      <c r="F48" s="100"/>
      <c r="G48" s="340">
        <f>G49</f>
        <v>470.5</v>
      </c>
      <c r="H48" s="296"/>
    </row>
    <row r="49" spans="1:8" s="74" customFormat="1" ht="12.75">
      <c r="A49" s="113" t="s">
        <v>8</v>
      </c>
      <c r="B49" s="101" t="s">
        <v>281</v>
      </c>
      <c r="C49" s="104" t="s">
        <v>68</v>
      </c>
      <c r="D49" s="104" t="s">
        <v>35</v>
      </c>
      <c r="E49" s="100"/>
      <c r="F49" s="100"/>
      <c r="G49" s="340">
        <f>G50</f>
        <v>470.5</v>
      </c>
      <c r="H49" s="296"/>
    </row>
    <row r="50" spans="1:8" s="5" customFormat="1" ht="12.75">
      <c r="A50" s="111" t="s">
        <v>403</v>
      </c>
      <c r="B50" s="107" t="s">
        <v>281</v>
      </c>
      <c r="C50" s="108" t="s">
        <v>68</v>
      </c>
      <c r="D50" s="108" t="s">
        <v>68</v>
      </c>
      <c r="E50" s="105"/>
      <c r="F50" s="105"/>
      <c r="G50" s="341">
        <f>G55+G51</f>
        <v>470.5</v>
      </c>
      <c r="H50" s="213"/>
    </row>
    <row r="51" spans="1:8" s="5" customFormat="1" ht="22.5">
      <c r="A51" s="109" t="s">
        <v>401</v>
      </c>
      <c r="B51" s="107" t="s">
        <v>281</v>
      </c>
      <c r="C51" s="108" t="s">
        <v>68</v>
      </c>
      <c r="D51" s="108" t="s">
        <v>68</v>
      </c>
      <c r="E51" s="110" t="s">
        <v>100</v>
      </c>
      <c r="F51" s="105"/>
      <c r="G51" s="341">
        <f>G52</f>
        <v>384.8</v>
      </c>
      <c r="H51" s="213"/>
    </row>
    <row r="52" spans="1:8" s="5" customFormat="1" ht="22.5">
      <c r="A52" s="109" t="s">
        <v>732</v>
      </c>
      <c r="B52" s="107" t="s">
        <v>281</v>
      </c>
      <c r="C52" s="108" t="s">
        <v>68</v>
      </c>
      <c r="D52" s="108" t="s">
        <v>68</v>
      </c>
      <c r="E52" s="110" t="s">
        <v>96</v>
      </c>
      <c r="F52" s="105"/>
      <c r="G52" s="341">
        <f>G53</f>
        <v>384.8</v>
      </c>
      <c r="H52" s="213"/>
    </row>
    <row r="53" spans="1:8" s="5" customFormat="1" ht="12.75">
      <c r="A53" s="109" t="s">
        <v>674</v>
      </c>
      <c r="B53" s="107" t="s">
        <v>281</v>
      </c>
      <c r="C53" s="108" t="s">
        <v>68</v>
      </c>
      <c r="D53" s="108" t="s">
        <v>68</v>
      </c>
      <c r="E53" s="110" t="s">
        <v>97</v>
      </c>
      <c r="F53" s="105"/>
      <c r="G53" s="341">
        <f>G54</f>
        <v>384.8</v>
      </c>
      <c r="H53" s="213"/>
    </row>
    <row r="54" spans="1:8" s="5" customFormat="1" ht="22.5">
      <c r="A54" s="106" t="s">
        <v>153</v>
      </c>
      <c r="B54" s="107" t="s">
        <v>281</v>
      </c>
      <c r="C54" s="108" t="s">
        <v>68</v>
      </c>
      <c r="D54" s="108" t="s">
        <v>68</v>
      </c>
      <c r="E54" s="110" t="s">
        <v>97</v>
      </c>
      <c r="F54" s="105">
        <v>726</v>
      </c>
      <c r="G54" s="341">
        <v>384.8</v>
      </c>
      <c r="H54" s="213"/>
    </row>
    <row r="55" spans="1:8" s="5" customFormat="1" ht="22.5">
      <c r="A55" s="109" t="s">
        <v>101</v>
      </c>
      <c r="B55" s="107" t="s">
        <v>281</v>
      </c>
      <c r="C55" s="108" t="s">
        <v>68</v>
      </c>
      <c r="D55" s="108" t="s">
        <v>68</v>
      </c>
      <c r="E55" s="105">
        <v>600</v>
      </c>
      <c r="F55" s="105"/>
      <c r="G55" s="341">
        <f>G56</f>
        <v>85.7</v>
      </c>
      <c r="H55" s="213"/>
    </row>
    <row r="56" spans="1:8" s="5" customFormat="1" ht="12.75">
      <c r="A56" s="109" t="s">
        <v>107</v>
      </c>
      <c r="B56" s="107" t="s">
        <v>281</v>
      </c>
      <c r="C56" s="108" t="s">
        <v>68</v>
      </c>
      <c r="D56" s="108" t="s">
        <v>68</v>
      </c>
      <c r="E56" s="105">
        <v>610</v>
      </c>
      <c r="F56" s="105"/>
      <c r="G56" s="341">
        <f>G57</f>
        <v>85.7</v>
      </c>
      <c r="H56" s="213"/>
    </row>
    <row r="57" spans="1:8" s="5" customFormat="1" ht="12.75">
      <c r="A57" s="109" t="s">
        <v>111</v>
      </c>
      <c r="B57" s="107" t="s">
        <v>281</v>
      </c>
      <c r="C57" s="108" t="s">
        <v>68</v>
      </c>
      <c r="D57" s="108" t="s">
        <v>68</v>
      </c>
      <c r="E57" s="105">
        <v>612</v>
      </c>
      <c r="F57" s="105"/>
      <c r="G57" s="341">
        <f>G58</f>
        <v>85.7</v>
      </c>
      <c r="H57" s="213"/>
    </row>
    <row r="58" spans="1:8" s="5" customFormat="1" ht="22.5">
      <c r="A58" s="106" t="s">
        <v>152</v>
      </c>
      <c r="B58" s="107" t="s">
        <v>281</v>
      </c>
      <c r="C58" s="108" t="s">
        <v>68</v>
      </c>
      <c r="D58" s="108" t="s">
        <v>68</v>
      </c>
      <c r="E58" s="105">
        <v>612</v>
      </c>
      <c r="F58" s="105">
        <v>725</v>
      </c>
      <c r="G58" s="341">
        <v>85.7</v>
      </c>
      <c r="H58" s="213"/>
    </row>
    <row r="59" spans="1:8" s="5" customFormat="1" ht="34.5" customHeight="1">
      <c r="A59" s="224" t="s">
        <v>709</v>
      </c>
      <c r="B59" s="101" t="s">
        <v>711</v>
      </c>
      <c r="C59" s="112"/>
      <c r="D59" s="112"/>
      <c r="E59" s="105"/>
      <c r="F59" s="105"/>
      <c r="G59" s="340">
        <f>G60+G66</f>
        <v>117.19999999999999</v>
      </c>
      <c r="H59" s="213"/>
    </row>
    <row r="60" spans="1:8" s="5" customFormat="1" ht="14.25" customHeight="1">
      <c r="A60" s="226" t="s">
        <v>710</v>
      </c>
      <c r="B60" s="112" t="s">
        <v>712</v>
      </c>
      <c r="C60" s="112"/>
      <c r="D60" s="112"/>
      <c r="E60" s="105"/>
      <c r="F60" s="105"/>
      <c r="G60" s="340" t="str">
        <f>G61</f>
        <v>27,6</v>
      </c>
      <c r="H60" s="213"/>
    </row>
    <row r="61" spans="1:8" s="5" customFormat="1" ht="12.75">
      <c r="A61" s="113" t="s">
        <v>61</v>
      </c>
      <c r="B61" s="112" t="s">
        <v>712</v>
      </c>
      <c r="C61" s="112" t="s">
        <v>70</v>
      </c>
      <c r="D61" s="112" t="s">
        <v>35</v>
      </c>
      <c r="E61" s="105"/>
      <c r="F61" s="105"/>
      <c r="G61" s="340" t="str">
        <f>G62</f>
        <v>27,6</v>
      </c>
      <c r="H61" s="213"/>
    </row>
    <row r="62" spans="1:8" s="5" customFormat="1" ht="12.75">
      <c r="A62" s="234" t="s">
        <v>60</v>
      </c>
      <c r="B62" s="110" t="s">
        <v>712</v>
      </c>
      <c r="C62" s="110" t="s">
        <v>70</v>
      </c>
      <c r="D62" s="110" t="s">
        <v>69</v>
      </c>
      <c r="E62" s="110"/>
      <c r="F62" s="110"/>
      <c r="G62" s="341" t="str">
        <f>G63</f>
        <v>27,6</v>
      </c>
      <c r="H62" s="213"/>
    </row>
    <row r="63" spans="1:8" s="5" customFormat="1" ht="12.75">
      <c r="A63" s="222" t="s">
        <v>113</v>
      </c>
      <c r="B63" s="110" t="s">
        <v>712</v>
      </c>
      <c r="C63" s="110" t="s">
        <v>70</v>
      </c>
      <c r="D63" s="110" t="s">
        <v>69</v>
      </c>
      <c r="E63" s="110" t="s">
        <v>114</v>
      </c>
      <c r="F63" s="110"/>
      <c r="G63" s="341" t="str">
        <f>G64</f>
        <v>27,6</v>
      </c>
      <c r="H63" s="213"/>
    </row>
    <row r="64" spans="1:8" s="5" customFormat="1" ht="12.75">
      <c r="A64" s="222" t="s">
        <v>119</v>
      </c>
      <c r="B64" s="110" t="s">
        <v>712</v>
      </c>
      <c r="C64" s="110" t="s">
        <v>70</v>
      </c>
      <c r="D64" s="110" t="s">
        <v>69</v>
      </c>
      <c r="E64" s="110" t="s">
        <v>120</v>
      </c>
      <c r="F64" s="110"/>
      <c r="G64" s="341" t="str">
        <f>G65</f>
        <v>27,6</v>
      </c>
      <c r="H64" s="213"/>
    </row>
    <row r="65" spans="1:8" s="5" customFormat="1" ht="12.75">
      <c r="A65" s="106" t="s">
        <v>149</v>
      </c>
      <c r="B65" s="110" t="s">
        <v>712</v>
      </c>
      <c r="C65" s="110" t="s">
        <v>70</v>
      </c>
      <c r="D65" s="110" t="s">
        <v>69</v>
      </c>
      <c r="E65" s="110" t="s">
        <v>120</v>
      </c>
      <c r="F65" s="110" t="s">
        <v>309</v>
      </c>
      <c r="G65" s="342" t="s">
        <v>713</v>
      </c>
      <c r="H65" s="213"/>
    </row>
    <row r="66" spans="1:9" s="5" customFormat="1" ht="21.75">
      <c r="A66" s="226" t="s">
        <v>714</v>
      </c>
      <c r="B66" s="112" t="s">
        <v>715</v>
      </c>
      <c r="C66" s="112"/>
      <c r="D66" s="110"/>
      <c r="E66" s="110"/>
      <c r="F66" s="110"/>
      <c r="G66" s="340" t="str">
        <f>G68</f>
        <v>89,6</v>
      </c>
      <c r="H66" s="213"/>
      <c r="I66" s="227"/>
    </row>
    <row r="67" spans="1:9" s="5" customFormat="1" ht="12.75">
      <c r="A67" s="113" t="s">
        <v>61</v>
      </c>
      <c r="B67" s="112" t="s">
        <v>715</v>
      </c>
      <c r="C67" s="112" t="s">
        <v>70</v>
      </c>
      <c r="D67" s="112" t="s">
        <v>35</v>
      </c>
      <c r="E67" s="110"/>
      <c r="F67" s="110"/>
      <c r="G67" s="340" t="str">
        <f>G68</f>
        <v>89,6</v>
      </c>
      <c r="H67" s="213"/>
      <c r="I67" s="227"/>
    </row>
    <row r="68" spans="1:9" s="5" customFormat="1" ht="12.75">
      <c r="A68" s="234" t="s">
        <v>60</v>
      </c>
      <c r="B68" s="110" t="s">
        <v>715</v>
      </c>
      <c r="C68" s="110" t="s">
        <v>70</v>
      </c>
      <c r="D68" s="110" t="s">
        <v>69</v>
      </c>
      <c r="E68" s="110"/>
      <c r="F68" s="110"/>
      <c r="G68" s="341" t="str">
        <f>G69</f>
        <v>89,6</v>
      </c>
      <c r="H68" s="213"/>
      <c r="I68" s="227"/>
    </row>
    <row r="69" spans="1:9" s="5" customFormat="1" ht="12.75">
      <c r="A69" s="222" t="s">
        <v>113</v>
      </c>
      <c r="B69" s="110" t="s">
        <v>715</v>
      </c>
      <c r="C69" s="110" t="s">
        <v>70</v>
      </c>
      <c r="D69" s="110" t="s">
        <v>69</v>
      </c>
      <c r="E69" s="110" t="s">
        <v>114</v>
      </c>
      <c r="F69" s="110"/>
      <c r="G69" s="341" t="str">
        <f>G70</f>
        <v>89,6</v>
      </c>
      <c r="H69" s="213"/>
      <c r="I69" s="227"/>
    </row>
    <row r="70" spans="1:9" s="5" customFormat="1" ht="12.75">
      <c r="A70" s="222" t="s">
        <v>119</v>
      </c>
      <c r="B70" s="110" t="s">
        <v>715</v>
      </c>
      <c r="C70" s="110" t="s">
        <v>70</v>
      </c>
      <c r="D70" s="110" t="s">
        <v>69</v>
      </c>
      <c r="E70" s="110" t="s">
        <v>120</v>
      </c>
      <c r="F70" s="110"/>
      <c r="G70" s="341" t="str">
        <f>G71</f>
        <v>89,6</v>
      </c>
      <c r="H70" s="213"/>
      <c r="I70" s="227"/>
    </row>
    <row r="71" spans="1:9" s="5" customFormat="1" ht="12.75">
      <c r="A71" s="106" t="s">
        <v>149</v>
      </c>
      <c r="B71" s="110" t="s">
        <v>715</v>
      </c>
      <c r="C71" s="110" t="s">
        <v>70</v>
      </c>
      <c r="D71" s="110" t="s">
        <v>69</v>
      </c>
      <c r="E71" s="110" t="s">
        <v>120</v>
      </c>
      <c r="F71" s="110" t="s">
        <v>309</v>
      </c>
      <c r="G71" s="342" t="s">
        <v>716</v>
      </c>
      <c r="H71" s="213"/>
      <c r="I71" s="227"/>
    </row>
    <row r="72" spans="1:9" s="74" customFormat="1" ht="42.75">
      <c r="A72" s="103" t="s">
        <v>453</v>
      </c>
      <c r="B72" s="101" t="s">
        <v>164</v>
      </c>
      <c r="C72" s="104"/>
      <c r="D72" s="104"/>
      <c r="E72" s="100"/>
      <c r="F72" s="100"/>
      <c r="G72" s="340">
        <f aca="true" t="shared" si="1" ref="G72:G86">G73</f>
        <v>9013.8</v>
      </c>
      <c r="H72" s="296"/>
      <c r="I72" s="87"/>
    </row>
    <row r="73" spans="1:8" s="74" customFormat="1" ht="21.75">
      <c r="A73" s="103" t="s">
        <v>229</v>
      </c>
      <c r="B73" s="101" t="s">
        <v>266</v>
      </c>
      <c r="C73" s="104"/>
      <c r="D73" s="104"/>
      <c r="E73" s="100"/>
      <c r="F73" s="100"/>
      <c r="G73" s="340">
        <f>G81+G75</f>
        <v>9013.8</v>
      </c>
      <c r="H73" s="296"/>
    </row>
    <row r="74" spans="1:8" s="74" customFormat="1" ht="21.75">
      <c r="A74" s="113" t="s">
        <v>717</v>
      </c>
      <c r="B74" s="101" t="s">
        <v>727</v>
      </c>
      <c r="C74" s="104"/>
      <c r="D74" s="104"/>
      <c r="E74" s="100"/>
      <c r="F74" s="100"/>
      <c r="G74" s="340">
        <f t="shared" si="1"/>
        <v>1912.4</v>
      </c>
      <c r="H74" s="296"/>
    </row>
    <row r="75" spans="1:8" s="74" customFormat="1" ht="12.75">
      <c r="A75" s="133" t="s">
        <v>147</v>
      </c>
      <c r="B75" s="123" t="s">
        <v>727</v>
      </c>
      <c r="C75" s="125" t="s">
        <v>71</v>
      </c>
      <c r="D75" s="125" t="s">
        <v>35</v>
      </c>
      <c r="E75" s="124"/>
      <c r="F75" s="124"/>
      <c r="G75" s="343">
        <f t="shared" si="1"/>
        <v>1912.4</v>
      </c>
      <c r="H75" s="296"/>
    </row>
    <row r="76" spans="1:8" s="74" customFormat="1" ht="12.75">
      <c r="A76" s="126" t="s">
        <v>146</v>
      </c>
      <c r="B76" s="127" t="s">
        <v>727</v>
      </c>
      <c r="C76" s="128" t="s">
        <v>71</v>
      </c>
      <c r="D76" s="128" t="s">
        <v>65</v>
      </c>
      <c r="E76" s="129"/>
      <c r="F76" s="129"/>
      <c r="G76" s="344">
        <f t="shared" si="1"/>
        <v>1912.4</v>
      </c>
      <c r="H76" s="296"/>
    </row>
    <row r="77" spans="1:8" s="74" customFormat="1" ht="22.5">
      <c r="A77" s="126" t="s">
        <v>401</v>
      </c>
      <c r="B77" s="127" t="s">
        <v>727</v>
      </c>
      <c r="C77" s="128" t="s">
        <v>71</v>
      </c>
      <c r="D77" s="128" t="s">
        <v>65</v>
      </c>
      <c r="E77" s="131" t="s">
        <v>100</v>
      </c>
      <c r="F77" s="129"/>
      <c r="G77" s="344">
        <f t="shared" si="1"/>
        <v>1912.4</v>
      </c>
      <c r="H77" s="296"/>
    </row>
    <row r="78" spans="1:8" s="74" customFormat="1" ht="22.5">
      <c r="A78" s="126" t="s">
        <v>732</v>
      </c>
      <c r="B78" s="127" t="s">
        <v>727</v>
      </c>
      <c r="C78" s="128" t="s">
        <v>71</v>
      </c>
      <c r="D78" s="128" t="s">
        <v>65</v>
      </c>
      <c r="E78" s="131" t="s">
        <v>96</v>
      </c>
      <c r="F78" s="129"/>
      <c r="G78" s="344">
        <f t="shared" si="1"/>
        <v>1912.4</v>
      </c>
      <c r="H78" s="296"/>
    </row>
    <row r="79" spans="1:8" s="74" customFormat="1" ht="12.75">
      <c r="A79" s="126" t="s">
        <v>674</v>
      </c>
      <c r="B79" s="127" t="s">
        <v>727</v>
      </c>
      <c r="C79" s="128" t="s">
        <v>71</v>
      </c>
      <c r="D79" s="128" t="s">
        <v>65</v>
      </c>
      <c r="E79" s="131" t="s">
        <v>97</v>
      </c>
      <c r="F79" s="129"/>
      <c r="G79" s="344">
        <f t="shared" si="1"/>
        <v>1912.4</v>
      </c>
      <c r="H79" s="296"/>
    </row>
    <row r="80" spans="1:8" s="74" customFormat="1" ht="22.5">
      <c r="A80" s="126" t="s">
        <v>380</v>
      </c>
      <c r="B80" s="127" t="s">
        <v>727</v>
      </c>
      <c r="C80" s="128" t="s">
        <v>71</v>
      </c>
      <c r="D80" s="128" t="s">
        <v>65</v>
      </c>
      <c r="E80" s="131" t="s">
        <v>97</v>
      </c>
      <c r="F80" s="129">
        <v>727</v>
      </c>
      <c r="G80" s="344">
        <v>1912.4</v>
      </c>
      <c r="H80" s="296"/>
    </row>
    <row r="81" spans="1:8" s="74" customFormat="1" ht="12.75">
      <c r="A81" s="113" t="s">
        <v>398</v>
      </c>
      <c r="B81" s="101" t="s">
        <v>390</v>
      </c>
      <c r="C81" s="104"/>
      <c r="D81" s="104"/>
      <c r="E81" s="100"/>
      <c r="F81" s="100"/>
      <c r="G81" s="340">
        <f t="shared" si="1"/>
        <v>7101.4</v>
      </c>
      <c r="H81" s="296"/>
    </row>
    <row r="82" spans="1:8" s="74" customFormat="1" ht="12.75">
      <c r="A82" s="114" t="s">
        <v>147</v>
      </c>
      <c r="B82" s="101" t="s">
        <v>390</v>
      </c>
      <c r="C82" s="104" t="s">
        <v>71</v>
      </c>
      <c r="D82" s="104" t="s">
        <v>35</v>
      </c>
      <c r="E82" s="100"/>
      <c r="F82" s="100"/>
      <c r="G82" s="340">
        <f t="shared" si="1"/>
        <v>7101.4</v>
      </c>
      <c r="H82" s="296"/>
    </row>
    <row r="83" spans="1:8" s="5" customFormat="1" ht="12.75">
      <c r="A83" s="109" t="s">
        <v>146</v>
      </c>
      <c r="B83" s="107" t="s">
        <v>390</v>
      </c>
      <c r="C83" s="108" t="s">
        <v>71</v>
      </c>
      <c r="D83" s="108" t="s">
        <v>65</v>
      </c>
      <c r="E83" s="105"/>
      <c r="F83" s="105"/>
      <c r="G83" s="341">
        <f t="shared" si="1"/>
        <v>7101.4</v>
      </c>
      <c r="H83" s="213"/>
    </row>
    <row r="84" spans="1:8" s="5" customFormat="1" ht="22.5">
      <c r="A84" s="109" t="s">
        <v>401</v>
      </c>
      <c r="B84" s="107" t="s">
        <v>390</v>
      </c>
      <c r="C84" s="108" t="s">
        <v>71</v>
      </c>
      <c r="D84" s="108" t="s">
        <v>65</v>
      </c>
      <c r="E84" s="110" t="s">
        <v>100</v>
      </c>
      <c r="F84" s="105"/>
      <c r="G84" s="341">
        <f t="shared" si="1"/>
        <v>7101.4</v>
      </c>
      <c r="H84" s="213"/>
    </row>
    <row r="85" spans="1:8" s="5" customFormat="1" ht="22.5">
      <c r="A85" s="109" t="s">
        <v>732</v>
      </c>
      <c r="B85" s="107" t="s">
        <v>390</v>
      </c>
      <c r="C85" s="108" t="s">
        <v>71</v>
      </c>
      <c r="D85" s="108" t="s">
        <v>65</v>
      </c>
      <c r="E85" s="110" t="s">
        <v>96</v>
      </c>
      <c r="F85" s="105"/>
      <c r="G85" s="341">
        <f t="shared" si="1"/>
        <v>7101.4</v>
      </c>
      <c r="H85" s="213"/>
    </row>
    <row r="86" spans="1:8" s="5" customFormat="1" ht="12.75">
      <c r="A86" s="109" t="s">
        <v>674</v>
      </c>
      <c r="B86" s="107" t="s">
        <v>390</v>
      </c>
      <c r="C86" s="108" t="s">
        <v>71</v>
      </c>
      <c r="D86" s="108" t="s">
        <v>65</v>
      </c>
      <c r="E86" s="110" t="s">
        <v>97</v>
      </c>
      <c r="F86" s="105"/>
      <c r="G86" s="341">
        <f t="shared" si="1"/>
        <v>7101.4</v>
      </c>
      <c r="H86" s="213"/>
    </row>
    <row r="87" spans="1:8" s="5" customFormat="1" ht="22.5">
      <c r="A87" s="109" t="s">
        <v>380</v>
      </c>
      <c r="B87" s="107" t="s">
        <v>390</v>
      </c>
      <c r="C87" s="108" t="s">
        <v>71</v>
      </c>
      <c r="D87" s="108" t="s">
        <v>65</v>
      </c>
      <c r="E87" s="110" t="s">
        <v>97</v>
      </c>
      <c r="F87" s="105">
        <v>727</v>
      </c>
      <c r="G87" s="345">
        <f>6540+561.4</f>
        <v>7101.4</v>
      </c>
      <c r="H87" s="213"/>
    </row>
    <row r="88" spans="1:8" s="5" customFormat="1" ht="18" customHeight="1">
      <c r="A88" s="103" t="s">
        <v>454</v>
      </c>
      <c r="B88" s="101" t="s">
        <v>177</v>
      </c>
      <c r="C88" s="104"/>
      <c r="D88" s="104"/>
      <c r="E88" s="105"/>
      <c r="F88" s="105"/>
      <c r="G88" s="340">
        <f>G89</f>
        <v>462</v>
      </c>
      <c r="H88" s="213"/>
    </row>
    <row r="89" spans="1:8" s="5" customFormat="1" ht="21.75">
      <c r="A89" s="103" t="s">
        <v>216</v>
      </c>
      <c r="B89" s="101" t="s">
        <v>276</v>
      </c>
      <c r="C89" s="104"/>
      <c r="D89" s="104"/>
      <c r="E89" s="105"/>
      <c r="F89" s="105"/>
      <c r="G89" s="340">
        <f>G90+G104</f>
        <v>462</v>
      </c>
      <c r="H89" s="213"/>
    </row>
    <row r="90" spans="1:8" s="5" customFormat="1" ht="12.75">
      <c r="A90" s="103" t="s">
        <v>178</v>
      </c>
      <c r="B90" s="101" t="s">
        <v>277</v>
      </c>
      <c r="C90" s="104"/>
      <c r="D90" s="104"/>
      <c r="E90" s="105"/>
      <c r="F90" s="105"/>
      <c r="G90" s="340">
        <f>G91</f>
        <v>395</v>
      </c>
      <c r="H90" s="213"/>
    </row>
    <row r="91" spans="1:8" s="5" customFormat="1" ht="12.75">
      <c r="A91" s="103" t="s">
        <v>8</v>
      </c>
      <c r="B91" s="101" t="s">
        <v>277</v>
      </c>
      <c r="C91" s="104" t="s">
        <v>68</v>
      </c>
      <c r="D91" s="104" t="s">
        <v>35</v>
      </c>
      <c r="E91" s="105"/>
      <c r="F91" s="105"/>
      <c r="G91" s="340">
        <f>G92</f>
        <v>395</v>
      </c>
      <c r="H91" s="213"/>
    </row>
    <row r="92" spans="1:8" s="5" customFormat="1" ht="12.75">
      <c r="A92" s="106" t="s">
        <v>404</v>
      </c>
      <c r="B92" s="107" t="s">
        <v>277</v>
      </c>
      <c r="C92" s="108" t="s">
        <v>68</v>
      </c>
      <c r="D92" s="108" t="s">
        <v>68</v>
      </c>
      <c r="E92" s="105"/>
      <c r="F92" s="105"/>
      <c r="G92" s="341">
        <f>G93+G97+G100</f>
        <v>395</v>
      </c>
      <c r="H92" s="213"/>
    </row>
    <row r="93" spans="1:8" s="5" customFormat="1" ht="22.5">
      <c r="A93" s="109" t="s">
        <v>401</v>
      </c>
      <c r="B93" s="107" t="s">
        <v>277</v>
      </c>
      <c r="C93" s="108" t="s">
        <v>68</v>
      </c>
      <c r="D93" s="108" t="s">
        <v>68</v>
      </c>
      <c r="E93" s="110" t="s">
        <v>100</v>
      </c>
      <c r="F93" s="105"/>
      <c r="G93" s="341">
        <f>G94</f>
        <v>20</v>
      </c>
      <c r="H93" s="213"/>
    </row>
    <row r="94" spans="1:8" s="5" customFormat="1" ht="21.75" customHeight="1">
      <c r="A94" s="109" t="s">
        <v>732</v>
      </c>
      <c r="B94" s="107" t="s">
        <v>277</v>
      </c>
      <c r="C94" s="108" t="s">
        <v>68</v>
      </c>
      <c r="D94" s="108" t="s">
        <v>68</v>
      </c>
      <c r="E94" s="110" t="s">
        <v>96</v>
      </c>
      <c r="F94" s="105"/>
      <c r="G94" s="341">
        <f>G95</f>
        <v>20</v>
      </c>
      <c r="H94" s="213"/>
    </row>
    <row r="95" spans="1:8" s="5" customFormat="1" ht="12.75">
      <c r="A95" s="109" t="s">
        <v>674</v>
      </c>
      <c r="B95" s="107" t="s">
        <v>277</v>
      </c>
      <c r="C95" s="108" t="s">
        <v>68</v>
      </c>
      <c r="D95" s="108" t="s">
        <v>68</v>
      </c>
      <c r="E95" s="110" t="s">
        <v>97</v>
      </c>
      <c r="F95" s="105"/>
      <c r="G95" s="341">
        <f>G96</f>
        <v>20</v>
      </c>
      <c r="H95" s="213"/>
    </row>
    <row r="96" spans="1:8" s="5" customFormat="1" ht="13.5" customHeight="1">
      <c r="A96" s="106" t="s">
        <v>152</v>
      </c>
      <c r="B96" s="107" t="s">
        <v>277</v>
      </c>
      <c r="C96" s="108" t="s">
        <v>68</v>
      </c>
      <c r="D96" s="108" t="s">
        <v>68</v>
      </c>
      <c r="E96" s="110" t="s">
        <v>97</v>
      </c>
      <c r="F96" s="105">
        <v>725</v>
      </c>
      <c r="G96" s="341">
        <v>20</v>
      </c>
      <c r="H96" s="213"/>
    </row>
    <row r="97" spans="1:8" s="5" customFormat="1" ht="12.75">
      <c r="A97" s="109" t="s">
        <v>113</v>
      </c>
      <c r="B97" s="107" t="s">
        <v>277</v>
      </c>
      <c r="C97" s="110" t="s">
        <v>68</v>
      </c>
      <c r="D97" s="110" t="s">
        <v>68</v>
      </c>
      <c r="E97" s="110" t="s">
        <v>114</v>
      </c>
      <c r="F97" s="105"/>
      <c r="G97" s="341">
        <f>G98</f>
        <v>255</v>
      </c>
      <c r="H97" s="213"/>
    </row>
    <row r="98" spans="1:8" s="5" customFormat="1" ht="12.75">
      <c r="A98" s="109" t="s">
        <v>143</v>
      </c>
      <c r="B98" s="107" t="s">
        <v>277</v>
      </c>
      <c r="C98" s="110" t="s">
        <v>68</v>
      </c>
      <c r="D98" s="110" t="s">
        <v>68</v>
      </c>
      <c r="E98" s="110" t="s">
        <v>142</v>
      </c>
      <c r="F98" s="105"/>
      <c r="G98" s="341">
        <f>G99</f>
        <v>255</v>
      </c>
      <c r="H98" s="213"/>
    </row>
    <row r="99" spans="1:8" s="5" customFormat="1" ht="24" customHeight="1">
      <c r="A99" s="106" t="s">
        <v>152</v>
      </c>
      <c r="B99" s="107" t="s">
        <v>277</v>
      </c>
      <c r="C99" s="110" t="s">
        <v>68</v>
      </c>
      <c r="D99" s="110" t="s">
        <v>68</v>
      </c>
      <c r="E99" s="110" t="s">
        <v>142</v>
      </c>
      <c r="F99" s="105">
        <v>725</v>
      </c>
      <c r="G99" s="341">
        <v>255</v>
      </c>
      <c r="H99" s="213"/>
    </row>
    <row r="100" spans="1:8" s="5" customFormat="1" ht="22.5">
      <c r="A100" s="109" t="s">
        <v>101</v>
      </c>
      <c r="B100" s="107" t="s">
        <v>277</v>
      </c>
      <c r="C100" s="110" t="s">
        <v>68</v>
      </c>
      <c r="D100" s="110" t="s">
        <v>68</v>
      </c>
      <c r="E100" s="110" t="s">
        <v>102</v>
      </c>
      <c r="F100" s="105"/>
      <c r="G100" s="341">
        <f>G101</f>
        <v>120</v>
      </c>
      <c r="H100" s="213"/>
    </row>
    <row r="101" spans="1:8" s="5" customFormat="1" ht="12.75">
      <c r="A101" s="109" t="s">
        <v>107</v>
      </c>
      <c r="B101" s="107" t="s">
        <v>277</v>
      </c>
      <c r="C101" s="110" t="s">
        <v>68</v>
      </c>
      <c r="D101" s="110" t="s">
        <v>68</v>
      </c>
      <c r="E101" s="110" t="s">
        <v>108</v>
      </c>
      <c r="F101" s="105"/>
      <c r="G101" s="341">
        <f>G102</f>
        <v>120</v>
      </c>
      <c r="H101" s="213"/>
    </row>
    <row r="102" spans="1:8" s="5" customFormat="1" ht="12.75">
      <c r="A102" s="109" t="s">
        <v>111</v>
      </c>
      <c r="B102" s="107" t="s">
        <v>277</v>
      </c>
      <c r="C102" s="110" t="s">
        <v>68</v>
      </c>
      <c r="D102" s="110" t="s">
        <v>68</v>
      </c>
      <c r="E102" s="110" t="s">
        <v>112</v>
      </c>
      <c r="F102" s="105"/>
      <c r="G102" s="341">
        <f>G103</f>
        <v>120</v>
      </c>
      <c r="H102" s="213"/>
    </row>
    <row r="103" spans="1:8" s="5" customFormat="1" ht="22.5">
      <c r="A103" s="106" t="s">
        <v>152</v>
      </c>
      <c r="B103" s="107" t="s">
        <v>277</v>
      </c>
      <c r="C103" s="110" t="s">
        <v>68</v>
      </c>
      <c r="D103" s="110" t="s">
        <v>68</v>
      </c>
      <c r="E103" s="110" t="s">
        <v>112</v>
      </c>
      <c r="F103" s="105">
        <v>725</v>
      </c>
      <c r="G103" s="341">
        <v>120</v>
      </c>
      <c r="H103" s="213"/>
    </row>
    <row r="104" spans="1:8" s="74" customFormat="1" ht="12.75">
      <c r="A104" s="114" t="s">
        <v>358</v>
      </c>
      <c r="B104" s="101" t="s">
        <v>427</v>
      </c>
      <c r="C104" s="112"/>
      <c r="D104" s="112"/>
      <c r="E104" s="112"/>
      <c r="F104" s="100"/>
      <c r="G104" s="340">
        <f>G110</f>
        <v>67</v>
      </c>
      <c r="H104" s="296"/>
    </row>
    <row r="105" spans="1:8" s="5" customFormat="1" ht="12.75">
      <c r="A105" s="103" t="s">
        <v>8</v>
      </c>
      <c r="B105" s="101" t="s">
        <v>427</v>
      </c>
      <c r="C105" s="104" t="s">
        <v>68</v>
      </c>
      <c r="D105" s="104" t="s">
        <v>35</v>
      </c>
      <c r="E105" s="105"/>
      <c r="F105" s="105"/>
      <c r="G105" s="340">
        <f>G106</f>
        <v>67</v>
      </c>
      <c r="H105" s="213"/>
    </row>
    <row r="106" spans="1:8" s="5" customFormat="1" ht="12.75">
      <c r="A106" s="106" t="s">
        <v>404</v>
      </c>
      <c r="B106" s="107" t="s">
        <v>427</v>
      </c>
      <c r="C106" s="108" t="s">
        <v>68</v>
      </c>
      <c r="D106" s="108" t="s">
        <v>68</v>
      </c>
      <c r="E106" s="105"/>
      <c r="F106" s="105"/>
      <c r="G106" s="341">
        <f>G107</f>
        <v>67</v>
      </c>
      <c r="H106" s="213"/>
    </row>
    <row r="107" spans="1:8" s="5" customFormat="1" ht="22.5">
      <c r="A107" s="109" t="s">
        <v>401</v>
      </c>
      <c r="B107" s="107" t="s">
        <v>427</v>
      </c>
      <c r="C107" s="110" t="s">
        <v>68</v>
      </c>
      <c r="D107" s="110" t="s">
        <v>68</v>
      </c>
      <c r="E107" s="110" t="s">
        <v>100</v>
      </c>
      <c r="F107" s="105"/>
      <c r="G107" s="341">
        <f>G108</f>
        <v>67</v>
      </c>
      <c r="H107" s="213"/>
    </row>
    <row r="108" spans="1:8" s="5" customFormat="1" ht="23.25" customHeight="1">
      <c r="A108" s="109" t="s">
        <v>732</v>
      </c>
      <c r="B108" s="107" t="s">
        <v>427</v>
      </c>
      <c r="C108" s="110" t="s">
        <v>68</v>
      </c>
      <c r="D108" s="110" t="s">
        <v>68</v>
      </c>
      <c r="E108" s="110" t="s">
        <v>96</v>
      </c>
      <c r="F108" s="105"/>
      <c r="G108" s="341">
        <f>G109</f>
        <v>67</v>
      </c>
      <c r="H108" s="213"/>
    </row>
    <row r="109" spans="1:8" s="5" customFormat="1" ht="12.75">
      <c r="A109" s="109" t="s">
        <v>674</v>
      </c>
      <c r="B109" s="107" t="s">
        <v>427</v>
      </c>
      <c r="C109" s="110" t="s">
        <v>68</v>
      </c>
      <c r="D109" s="110" t="s">
        <v>68</v>
      </c>
      <c r="E109" s="110" t="s">
        <v>97</v>
      </c>
      <c r="F109" s="105"/>
      <c r="G109" s="341">
        <f>G110</f>
        <v>67</v>
      </c>
      <c r="H109" s="213"/>
    </row>
    <row r="110" spans="1:8" s="5" customFormat="1" ht="21" customHeight="1">
      <c r="A110" s="106" t="s">
        <v>152</v>
      </c>
      <c r="B110" s="107" t="s">
        <v>427</v>
      </c>
      <c r="C110" s="110" t="s">
        <v>68</v>
      </c>
      <c r="D110" s="110" t="s">
        <v>68</v>
      </c>
      <c r="E110" s="110" t="s">
        <v>97</v>
      </c>
      <c r="F110" s="105">
        <v>725</v>
      </c>
      <c r="G110" s="341">
        <v>67</v>
      </c>
      <c r="H110" s="213"/>
    </row>
    <row r="111" spans="1:8" s="5" customFormat="1" ht="21.75" customHeight="1">
      <c r="A111" s="103" t="s">
        <v>455</v>
      </c>
      <c r="B111" s="101" t="s">
        <v>192</v>
      </c>
      <c r="C111" s="108"/>
      <c r="D111" s="108"/>
      <c r="E111" s="110"/>
      <c r="F111" s="105"/>
      <c r="G111" s="340">
        <f>G112+G134+G153+G161+G169</f>
        <v>2667.7</v>
      </c>
      <c r="H111" s="213"/>
    </row>
    <row r="112" spans="1:8" s="63" customFormat="1" ht="21" customHeight="1">
      <c r="A112" s="103" t="s">
        <v>371</v>
      </c>
      <c r="B112" s="101" t="s">
        <v>294</v>
      </c>
      <c r="C112" s="104"/>
      <c r="D112" s="104"/>
      <c r="E112" s="112"/>
      <c r="F112" s="100"/>
      <c r="G112" s="340">
        <f>G127+G113+0.4</f>
        <v>13.299999999999999</v>
      </c>
      <c r="H112" s="296"/>
    </row>
    <row r="113" spans="1:8" s="75" customFormat="1" ht="10.5" customHeight="1">
      <c r="A113" s="122" t="s">
        <v>692</v>
      </c>
      <c r="B113" s="236" t="s">
        <v>693</v>
      </c>
      <c r="C113" s="130"/>
      <c r="D113" s="130"/>
      <c r="E113" s="130"/>
      <c r="F113" s="124"/>
      <c r="G113" s="343">
        <f aca="true" t="shared" si="2" ref="G113:G118">G114</f>
        <v>3.3</v>
      </c>
      <c r="H113" s="297"/>
    </row>
    <row r="114" spans="1:8" s="75" customFormat="1" ht="12.75" customHeight="1">
      <c r="A114" s="122" t="s">
        <v>141</v>
      </c>
      <c r="B114" s="235" t="s">
        <v>693</v>
      </c>
      <c r="C114" s="130" t="s">
        <v>72</v>
      </c>
      <c r="D114" s="130" t="s">
        <v>35</v>
      </c>
      <c r="E114" s="130"/>
      <c r="F114" s="124"/>
      <c r="G114" s="343">
        <f t="shared" si="2"/>
        <v>3.3</v>
      </c>
      <c r="H114" s="297"/>
    </row>
    <row r="115" spans="1:8" s="77" customFormat="1" ht="12.75" customHeight="1">
      <c r="A115" s="126" t="s">
        <v>12</v>
      </c>
      <c r="B115" s="235" t="s">
        <v>693</v>
      </c>
      <c r="C115" s="131" t="s">
        <v>72</v>
      </c>
      <c r="D115" s="131" t="s">
        <v>65</v>
      </c>
      <c r="E115" s="131"/>
      <c r="F115" s="129"/>
      <c r="G115" s="344">
        <f t="shared" si="2"/>
        <v>3.3</v>
      </c>
      <c r="H115" s="218"/>
    </row>
    <row r="116" spans="1:8" s="206" customFormat="1" ht="23.25" customHeight="1">
      <c r="A116" s="126" t="s">
        <v>101</v>
      </c>
      <c r="B116" s="235" t="s">
        <v>693</v>
      </c>
      <c r="C116" s="131" t="s">
        <v>72</v>
      </c>
      <c r="D116" s="131" t="s">
        <v>65</v>
      </c>
      <c r="E116" s="131" t="s">
        <v>102</v>
      </c>
      <c r="F116" s="129"/>
      <c r="G116" s="344">
        <f t="shared" si="2"/>
        <v>3.3</v>
      </c>
      <c r="H116" s="218"/>
    </row>
    <row r="117" spans="1:8" s="206" customFormat="1" ht="12.75" customHeight="1">
      <c r="A117" s="126" t="s">
        <v>107</v>
      </c>
      <c r="B117" s="235" t="s">
        <v>693</v>
      </c>
      <c r="C117" s="131" t="s">
        <v>72</v>
      </c>
      <c r="D117" s="131" t="s">
        <v>65</v>
      </c>
      <c r="E117" s="131" t="s">
        <v>108</v>
      </c>
      <c r="F117" s="129"/>
      <c r="G117" s="344">
        <f t="shared" si="2"/>
        <v>3.3</v>
      </c>
      <c r="H117" s="218"/>
    </row>
    <row r="118" spans="1:8" s="206" customFormat="1" ht="12.75" customHeight="1">
      <c r="A118" s="126" t="s">
        <v>111</v>
      </c>
      <c r="B118" s="235" t="s">
        <v>693</v>
      </c>
      <c r="C118" s="131" t="s">
        <v>72</v>
      </c>
      <c r="D118" s="131" t="s">
        <v>65</v>
      </c>
      <c r="E118" s="131" t="s">
        <v>112</v>
      </c>
      <c r="F118" s="129"/>
      <c r="G118" s="344">
        <f t="shared" si="2"/>
        <v>3.3</v>
      </c>
      <c r="H118" s="218"/>
    </row>
    <row r="119" spans="1:8" s="206" customFormat="1" ht="22.5" customHeight="1">
      <c r="A119" s="120" t="s">
        <v>153</v>
      </c>
      <c r="B119" s="235" t="s">
        <v>693</v>
      </c>
      <c r="C119" s="131" t="s">
        <v>72</v>
      </c>
      <c r="D119" s="131" t="s">
        <v>65</v>
      </c>
      <c r="E119" s="131" t="s">
        <v>112</v>
      </c>
      <c r="F119" s="129">
        <v>726</v>
      </c>
      <c r="G119" s="344">
        <v>3.3</v>
      </c>
      <c r="H119" s="218"/>
    </row>
    <row r="120" spans="1:8" s="206" customFormat="1" ht="27" customHeight="1">
      <c r="A120" s="109" t="s">
        <v>695</v>
      </c>
      <c r="B120" s="110" t="s">
        <v>694</v>
      </c>
      <c r="C120" s="108"/>
      <c r="D120" s="108"/>
      <c r="E120" s="110"/>
      <c r="F120" s="105"/>
      <c r="G120" s="340">
        <f aca="true" t="shared" si="3" ref="G120:G125">G121</f>
        <v>0.4</v>
      </c>
      <c r="H120" s="218"/>
    </row>
    <row r="121" spans="1:8" s="206" customFormat="1" ht="12.75" customHeight="1">
      <c r="A121" s="103" t="s">
        <v>141</v>
      </c>
      <c r="B121" s="110" t="s">
        <v>694</v>
      </c>
      <c r="C121" s="108" t="s">
        <v>72</v>
      </c>
      <c r="D121" s="108" t="s">
        <v>35</v>
      </c>
      <c r="E121" s="110"/>
      <c r="F121" s="105"/>
      <c r="G121" s="340">
        <f t="shared" si="3"/>
        <v>0.4</v>
      </c>
      <c r="H121" s="218"/>
    </row>
    <row r="122" spans="1:8" s="206" customFormat="1" ht="12.75" customHeight="1">
      <c r="A122" s="106" t="s">
        <v>12</v>
      </c>
      <c r="B122" s="110" t="s">
        <v>694</v>
      </c>
      <c r="C122" s="108" t="s">
        <v>72</v>
      </c>
      <c r="D122" s="108" t="s">
        <v>65</v>
      </c>
      <c r="E122" s="110"/>
      <c r="F122" s="105"/>
      <c r="G122" s="341">
        <f t="shared" si="3"/>
        <v>0.4</v>
      </c>
      <c r="H122" s="218"/>
    </row>
    <row r="123" spans="1:8" s="206" customFormat="1" ht="25.5" customHeight="1">
      <c r="A123" s="109" t="s">
        <v>101</v>
      </c>
      <c r="B123" s="110" t="s">
        <v>694</v>
      </c>
      <c r="C123" s="108" t="s">
        <v>72</v>
      </c>
      <c r="D123" s="108" t="s">
        <v>65</v>
      </c>
      <c r="E123" s="110" t="s">
        <v>102</v>
      </c>
      <c r="F123" s="105"/>
      <c r="G123" s="341">
        <f t="shared" si="3"/>
        <v>0.4</v>
      </c>
      <c r="H123" s="218"/>
    </row>
    <row r="124" spans="1:8" s="206" customFormat="1" ht="12.75" customHeight="1">
      <c r="A124" s="109" t="s">
        <v>107</v>
      </c>
      <c r="B124" s="110" t="s">
        <v>694</v>
      </c>
      <c r="C124" s="108" t="s">
        <v>72</v>
      </c>
      <c r="D124" s="108" t="s">
        <v>65</v>
      </c>
      <c r="E124" s="110" t="s">
        <v>108</v>
      </c>
      <c r="F124" s="105"/>
      <c r="G124" s="341">
        <f t="shared" si="3"/>
        <v>0.4</v>
      </c>
      <c r="H124" s="218"/>
    </row>
    <row r="125" spans="1:8" s="206" customFormat="1" ht="12.75" customHeight="1">
      <c r="A125" s="109" t="s">
        <v>111</v>
      </c>
      <c r="B125" s="110" t="s">
        <v>694</v>
      </c>
      <c r="C125" s="108" t="s">
        <v>72</v>
      </c>
      <c r="D125" s="108" t="s">
        <v>65</v>
      </c>
      <c r="E125" s="110" t="s">
        <v>112</v>
      </c>
      <c r="F125" s="105"/>
      <c r="G125" s="341">
        <f t="shared" si="3"/>
        <v>0.4</v>
      </c>
      <c r="H125" s="218"/>
    </row>
    <row r="126" spans="1:8" s="206" customFormat="1" ht="21" customHeight="1">
      <c r="A126" s="106" t="s">
        <v>153</v>
      </c>
      <c r="B126" s="110" t="s">
        <v>694</v>
      </c>
      <c r="C126" s="108" t="s">
        <v>72</v>
      </c>
      <c r="D126" s="108" t="s">
        <v>65</v>
      </c>
      <c r="E126" s="110" t="s">
        <v>112</v>
      </c>
      <c r="F126" s="105">
        <v>726</v>
      </c>
      <c r="G126" s="341">
        <v>0.4</v>
      </c>
      <c r="H126" s="218"/>
    </row>
    <row r="127" spans="1:8" s="11" customFormat="1" ht="22.5" customHeight="1">
      <c r="A127" s="233" t="s">
        <v>456</v>
      </c>
      <c r="B127" s="110" t="s">
        <v>372</v>
      </c>
      <c r="C127" s="108"/>
      <c r="D127" s="108"/>
      <c r="E127" s="110"/>
      <c r="F127" s="105"/>
      <c r="G127" s="340">
        <f aca="true" t="shared" si="4" ref="G127:G132">G128</f>
        <v>9.6</v>
      </c>
      <c r="H127" s="213"/>
    </row>
    <row r="128" spans="1:8" s="11" customFormat="1" ht="15.75" customHeight="1">
      <c r="A128" s="103" t="s">
        <v>141</v>
      </c>
      <c r="B128" s="110" t="s">
        <v>372</v>
      </c>
      <c r="C128" s="108" t="s">
        <v>72</v>
      </c>
      <c r="D128" s="108" t="s">
        <v>35</v>
      </c>
      <c r="E128" s="110"/>
      <c r="F128" s="105"/>
      <c r="G128" s="340">
        <f t="shared" si="4"/>
        <v>9.6</v>
      </c>
      <c r="H128" s="213"/>
    </row>
    <row r="129" spans="1:8" s="11" customFormat="1" ht="13.5" customHeight="1">
      <c r="A129" s="106" t="s">
        <v>12</v>
      </c>
      <c r="B129" s="110" t="s">
        <v>372</v>
      </c>
      <c r="C129" s="108" t="s">
        <v>72</v>
      </c>
      <c r="D129" s="108" t="s">
        <v>65</v>
      </c>
      <c r="E129" s="110"/>
      <c r="F129" s="105"/>
      <c r="G129" s="341">
        <f t="shared" si="4"/>
        <v>9.6</v>
      </c>
      <c r="H129" s="213"/>
    </row>
    <row r="130" spans="1:8" s="11" customFormat="1" ht="24" customHeight="1">
      <c r="A130" s="109" t="s">
        <v>101</v>
      </c>
      <c r="B130" s="110" t="s">
        <v>372</v>
      </c>
      <c r="C130" s="108" t="s">
        <v>72</v>
      </c>
      <c r="D130" s="108" t="s">
        <v>65</v>
      </c>
      <c r="E130" s="110" t="s">
        <v>102</v>
      </c>
      <c r="F130" s="105"/>
      <c r="G130" s="341">
        <f t="shared" si="4"/>
        <v>9.6</v>
      </c>
      <c r="H130" s="213"/>
    </row>
    <row r="131" spans="1:8" s="11" customFormat="1" ht="12.75" customHeight="1">
      <c r="A131" s="109" t="s">
        <v>107</v>
      </c>
      <c r="B131" s="110" t="s">
        <v>372</v>
      </c>
      <c r="C131" s="108" t="s">
        <v>72</v>
      </c>
      <c r="D131" s="108" t="s">
        <v>65</v>
      </c>
      <c r="E131" s="110" t="s">
        <v>108</v>
      </c>
      <c r="F131" s="105"/>
      <c r="G131" s="341">
        <f t="shared" si="4"/>
        <v>9.6</v>
      </c>
      <c r="H131" s="213"/>
    </row>
    <row r="132" spans="1:8" s="11" customFormat="1" ht="12.75" customHeight="1">
      <c r="A132" s="109" t="s">
        <v>111</v>
      </c>
      <c r="B132" s="110" t="s">
        <v>372</v>
      </c>
      <c r="C132" s="108" t="s">
        <v>72</v>
      </c>
      <c r="D132" s="108" t="s">
        <v>65</v>
      </c>
      <c r="E132" s="110" t="s">
        <v>112</v>
      </c>
      <c r="F132" s="105"/>
      <c r="G132" s="341">
        <f t="shared" si="4"/>
        <v>9.6</v>
      </c>
      <c r="H132" s="213"/>
    </row>
    <row r="133" spans="1:8" s="11" customFormat="1" ht="24.75" customHeight="1">
      <c r="A133" s="106" t="s">
        <v>153</v>
      </c>
      <c r="B133" s="110" t="s">
        <v>372</v>
      </c>
      <c r="C133" s="108" t="s">
        <v>72</v>
      </c>
      <c r="D133" s="108" t="s">
        <v>65</v>
      </c>
      <c r="E133" s="110" t="s">
        <v>112</v>
      </c>
      <c r="F133" s="105">
        <v>726</v>
      </c>
      <c r="G133" s="341">
        <f>10-0.4</f>
        <v>9.6</v>
      </c>
      <c r="H133" s="213"/>
    </row>
    <row r="134" spans="1:8" s="5" customFormat="1" ht="21.75" customHeight="1">
      <c r="A134" s="103" t="s">
        <v>222</v>
      </c>
      <c r="B134" s="101" t="s">
        <v>375</v>
      </c>
      <c r="C134" s="108"/>
      <c r="D134" s="108"/>
      <c r="E134" s="110"/>
      <c r="F134" s="105"/>
      <c r="G134" s="340">
        <f>G135+G142</f>
        <v>486.09999999999997</v>
      </c>
      <c r="H134" s="213"/>
    </row>
    <row r="135" spans="1:8" s="74" customFormat="1" ht="23.25" customHeight="1">
      <c r="A135" s="113" t="s">
        <v>436</v>
      </c>
      <c r="B135" s="101" t="s">
        <v>437</v>
      </c>
      <c r="C135" s="104"/>
      <c r="D135" s="104"/>
      <c r="E135" s="112"/>
      <c r="F135" s="100"/>
      <c r="G135" s="340">
        <f aca="true" t="shared" si="5" ref="G135:G140">G136</f>
        <v>177.8</v>
      </c>
      <c r="H135" s="296"/>
    </row>
    <row r="136" spans="1:8" s="74" customFormat="1" ht="14.25" customHeight="1">
      <c r="A136" s="113" t="s">
        <v>141</v>
      </c>
      <c r="B136" s="101" t="s">
        <v>437</v>
      </c>
      <c r="C136" s="104" t="s">
        <v>72</v>
      </c>
      <c r="D136" s="104" t="s">
        <v>35</v>
      </c>
      <c r="E136" s="112"/>
      <c r="F136" s="100"/>
      <c r="G136" s="340">
        <f t="shared" si="5"/>
        <v>177.8</v>
      </c>
      <c r="H136" s="296"/>
    </row>
    <row r="137" spans="1:8" s="5" customFormat="1" ht="10.5" customHeight="1">
      <c r="A137" s="109" t="s">
        <v>12</v>
      </c>
      <c r="B137" s="107" t="s">
        <v>437</v>
      </c>
      <c r="C137" s="108" t="s">
        <v>72</v>
      </c>
      <c r="D137" s="108" t="s">
        <v>65</v>
      </c>
      <c r="E137" s="110"/>
      <c r="F137" s="105"/>
      <c r="G137" s="341">
        <f t="shared" si="5"/>
        <v>177.8</v>
      </c>
      <c r="H137" s="213"/>
    </row>
    <row r="138" spans="1:8" s="5" customFormat="1" ht="23.25" customHeight="1">
      <c r="A138" s="109" t="s">
        <v>101</v>
      </c>
      <c r="B138" s="107" t="s">
        <v>437</v>
      </c>
      <c r="C138" s="108" t="s">
        <v>72</v>
      </c>
      <c r="D138" s="108" t="s">
        <v>65</v>
      </c>
      <c r="E138" s="110" t="s">
        <v>102</v>
      </c>
      <c r="F138" s="105"/>
      <c r="G138" s="341">
        <f t="shared" si="5"/>
        <v>177.8</v>
      </c>
      <c r="H138" s="213"/>
    </row>
    <row r="139" spans="1:8" s="5" customFormat="1" ht="12.75" customHeight="1">
      <c r="A139" s="109" t="s">
        <v>107</v>
      </c>
      <c r="B139" s="107" t="s">
        <v>437</v>
      </c>
      <c r="C139" s="108" t="s">
        <v>72</v>
      </c>
      <c r="D139" s="108" t="s">
        <v>65</v>
      </c>
      <c r="E139" s="110" t="s">
        <v>108</v>
      </c>
      <c r="F139" s="105"/>
      <c r="G139" s="341">
        <f t="shared" si="5"/>
        <v>177.8</v>
      </c>
      <c r="H139" s="213"/>
    </row>
    <row r="140" spans="1:8" s="5" customFormat="1" ht="13.5" customHeight="1">
      <c r="A140" s="109" t="s">
        <v>111</v>
      </c>
      <c r="B140" s="107" t="s">
        <v>437</v>
      </c>
      <c r="C140" s="108" t="s">
        <v>72</v>
      </c>
      <c r="D140" s="108" t="s">
        <v>65</v>
      </c>
      <c r="E140" s="110" t="s">
        <v>112</v>
      </c>
      <c r="F140" s="105"/>
      <c r="G140" s="341">
        <f t="shared" si="5"/>
        <v>177.8</v>
      </c>
      <c r="H140" s="213"/>
    </row>
    <row r="141" spans="1:8" s="5" customFormat="1" ht="23.25" customHeight="1">
      <c r="A141" s="106" t="s">
        <v>153</v>
      </c>
      <c r="B141" s="107" t="s">
        <v>437</v>
      </c>
      <c r="C141" s="108" t="s">
        <v>72</v>
      </c>
      <c r="D141" s="108" t="s">
        <v>65</v>
      </c>
      <c r="E141" s="110" t="s">
        <v>112</v>
      </c>
      <c r="F141" s="105">
        <v>726</v>
      </c>
      <c r="G141" s="345">
        <f>74.5+103.3</f>
        <v>177.8</v>
      </c>
      <c r="H141" s="213"/>
    </row>
    <row r="142" spans="1:8" s="5" customFormat="1" ht="21.75">
      <c r="A142" s="113" t="s">
        <v>415</v>
      </c>
      <c r="B142" s="101" t="s">
        <v>416</v>
      </c>
      <c r="C142" s="104"/>
      <c r="D142" s="104"/>
      <c r="E142" s="112"/>
      <c r="F142" s="100"/>
      <c r="G142" s="340">
        <f>G143</f>
        <v>308.29999999999995</v>
      </c>
      <c r="H142" s="213"/>
    </row>
    <row r="143" spans="1:8" s="5" customFormat="1" ht="12.75">
      <c r="A143" s="113" t="s">
        <v>141</v>
      </c>
      <c r="B143" s="101" t="s">
        <v>416</v>
      </c>
      <c r="C143" s="104" t="s">
        <v>72</v>
      </c>
      <c r="D143" s="104" t="s">
        <v>35</v>
      </c>
      <c r="E143" s="112"/>
      <c r="F143" s="100"/>
      <c r="G143" s="340">
        <f>G144</f>
        <v>308.29999999999995</v>
      </c>
      <c r="H143" s="213"/>
    </row>
    <row r="144" spans="1:8" s="5" customFormat="1" ht="12.75">
      <c r="A144" s="109" t="s">
        <v>85</v>
      </c>
      <c r="B144" s="107" t="s">
        <v>416</v>
      </c>
      <c r="C144" s="108" t="s">
        <v>72</v>
      </c>
      <c r="D144" s="108" t="s">
        <v>67</v>
      </c>
      <c r="E144" s="110"/>
      <c r="F144" s="105"/>
      <c r="G144" s="341">
        <f>G145+G149</f>
        <v>308.29999999999995</v>
      </c>
      <c r="H144" s="213"/>
    </row>
    <row r="145" spans="1:8" s="5" customFormat="1" ht="45">
      <c r="A145" s="109" t="s">
        <v>98</v>
      </c>
      <c r="B145" s="107" t="s">
        <v>416</v>
      </c>
      <c r="C145" s="108" t="s">
        <v>72</v>
      </c>
      <c r="D145" s="108" t="s">
        <v>67</v>
      </c>
      <c r="E145" s="110" t="s">
        <v>99</v>
      </c>
      <c r="F145" s="105"/>
      <c r="G145" s="341">
        <f>G146</f>
        <v>88.1</v>
      </c>
      <c r="H145" s="213"/>
    </row>
    <row r="146" spans="1:8" s="5" customFormat="1" ht="12.75">
      <c r="A146" s="109" t="s">
        <v>240</v>
      </c>
      <c r="B146" s="107" t="s">
        <v>416</v>
      </c>
      <c r="C146" s="108" t="s">
        <v>72</v>
      </c>
      <c r="D146" s="108" t="s">
        <v>67</v>
      </c>
      <c r="E146" s="110" t="s">
        <v>242</v>
      </c>
      <c r="F146" s="105"/>
      <c r="G146" s="341">
        <f>G147</f>
        <v>88.1</v>
      </c>
      <c r="H146" s="213"/>
    </row>
    <row r="147" spans="1:8" s="5" customFormat="1" ht="33.75">
      <c r="A147" s="109" t="s">
        <v>367</v>
      </c>
      <c r="B147" s="107" t="s">
        <v>416</v>
      </c>
      <c r="C147" s="108" t="s">
        <v>72</v>
      </c>
      <c r="D147" s="108" t="s">
        <v>67</v>
      </c>
      <c r="E147" s="110" t="s">
        <v>368</v>
      </c>
      <c r="F147" s="105"/>
      <c r="G147" s="341">
        <f>G148</f>
        <v>88.1</v>
      </c>
      <c r="H147" s="213"/>
    </row>
    <row r="148" spans="1:8" s="5" customFormat="1" ht="22.5">
      <c r="A148" s="106" t="s">
        <v>153</v>
      </c>
      <c r="B148" s="107" t="s">
        <v>416</v>
      </c>
      <c r="C148" s="108" t="s">
        <v>72</v>
      </c>
      <c r="D148" s="108" t="s">
        <v>67</v>
      </c>
      <c r="E148" s="110" t="s">
        <v>368</v>
      </c>
      <c r="F148" s="105">
        <v>726</v>
      </c>
      <c r="G148" s="345">
        <f>90-6+4.1</f>
        <v>88.1</v>
      </c>
      <c r="H148" s="213"/>
    </row>
    <row r="149" spans="1:8" s="5" customFormat="1" ht="22.5">
      <c r="A149" s="109" t="s">
        <v>401</v>
      </c>
      <c r="B149" s="107" t="s">
        <v>416</v>
      </c>
      <c r="C149" s="108" t="s">
        <v>72</v>
      </c>
      <c r="D149" s="108" t="s">
        <v>67</v>
      </c>
      <c r="E149" s="110" t="s">
        <v>100</v>
      </c>
      <c r="F149" s="105"/>
      <c r="G149" s="341">
        <f>G150</f>
        <v>220.2</v>
      </c>
      <c r="H149" s="213"/>
    </row>
    <row r="150" spans="1:8" s="5" customFormat="1" ht="24" customHeight="1">
      <c r="A150" s="109" t="s">
        <v>732</v>
      </c>
      <c r="B150" s="107" t="s">
        <v>416</v>
      </c>
      <c r="C150" s="108" t="s">
        <v>72</v>
      </c>
      <c r="D150" s="108" t="s">
        <v>67</v>
      </c>
      <c r="E150" s="110" t="s">
        <v>96</v>
      </c>
      <c r="F150" s="105"/>
      <c r="G150" s="341">
        <f>G151</f>
        <v>220.2</v>
      </c>
      <c r="H150" s="213"/>
    </row>
    <row r="151" spans="1:8" s="5" customFormat="1" ht="12.75">
      <c r="A151" s="109" t="s">
        <v>674</v>
      </c>
      <c r="B151" s="107" t="s">
        <v>416</v>
      </c>
      <c r="C151" s="108" t="s">
        <v>72</v>
      </c>
      <c r="D151" s="108" t="s">
        <v>67</v>
      </c>
      <c r="E151" s="110" t="s">
        <v>97</v>
      </c>
      <c r="F151" s="105"/>
      <c r="G151" s="341">
        <f>G152</f>
        <v>220.2</v>
      </c>
      <c r="H151" s="213"/>
    </row>
    <row r="152" spans="1:8" s="5" customFormat="1" ht="22.5">
      <c r="A152" s="106" t="s">
        <v>153</v>
      </c>
      <c r="B152" s="107" t="s">
        <v>416</v>
      </c>
      <c r="C152" s="108" t="s">
        <v>72</v>
      </c>
      <c r="D152" s="108" t="s">
        <v>67</v>
      </c>
      <c r="E152" s="110" t="s">
        <v>97</v>
      </c>
      <c r="F152" s="105">
        <v>726</v>
      </c>
      <c r="G152" s="345">
        <f>177.6+42.6</f>
        <v>220.2</v>
      </c>
      <c r="H152" s="213"/>
    </row>
    <row r="153" spans="1:8" s="74" customFormat="1" ht="42" customHeight="1">
      <c r="A153" s="113" t="s">
        <v>336</v>
      </c>
      <c r="B153" s="101" t="s">
        <v>373</v>
      </c>
      <c r="C153" s="112"/>
      <c r="D153" s="112"/>
      <c r="E153" s="112"/>
      <c r="F153" s="100"/>
      <c r="G153" s="343">
        <f>G154</f>
        <v>1068.3</v>
      </c>
      <c r="H153" s="296"/>
    </row>
    <row r="154" spans="1:8" s="76" customFormat="1" ht="47.25" customHeight="1">
      <c r="A154" s="122" t="s">
        <v>478</v>
      </c>
      <c r="B154" s="123" t="s">
        <v>374</v>
      </c>
      <c r="C154" s="130"/>
      <c r="D154" s="130"/>
      <c r="E154" s="130"/>
      <c r="F154" s="124"/>
      <c r="G154" s="343">
        <f aca="true" t="shared" si="6" ref="G154:G159">G155</f>
        <v>1068.3</v>
      </c>
      <c r="H154" s="297"/>
    </row>
    <row r="155" spans="1:8" s="76" customFormat="1" ht="12.75">
      <c r="A155" s="122" t="s">
        <v>141</v>
      </c>
      <c r="B155" s="123" t="s">
        <v>374</v>
      </c>
      <c r="C155" s="130" t="s">
        <v>72</v>
      </c>
      <c r="D155" s="130" t="s">
        <v>35</v>
      </c>
      <c r="E155" s="130"/>
      <c r="F155" s="124"/>
      <c r="G155" s="343">
        <f t="shared" si="6"/>
        <v>1068.3</v>
      </c>
      <c r="H155" s="297"/>
    </row>
    <row r="156" spans="1:8" s="78" customFormat="1" ht="12.75">
      <c r="A156" s="126" t="s">
        <v>12</v>
      </c>
      <c r="B156" s="127" t="s">
        <v>374</v>
      </c>
      <c r="C156" s="131" t="s">
        <v>72</v>
      </c>
      <c r="D156" s="131" t="s">
        <v>65</v>
      </c>
      <c r="E156" s="131"/>
      <c r="F156" s="129"/>
      <c r="G156" s="344">
        <f t="shared" si="6"/>
        <v>1068.3</v>
      </c>
      <c r="H156" s="218"/>
    </row>
    <row r="157" spans="1:8" s="78" customFormat="1" ht="22.5">
      <c r="A157" s="126" t="s">
        <v>101</v>
      </c>
      <c r="B157" s="127" t="s">
        <v>374</v>
      </c>
      <c r="C157" s="131" t="s">
        <v>72</v>
      </c>
      <c r="D157" s="131" t="s">
        <v>65</v>
      </c>
      <c r="E157" s="131" t="s">
        <v>102</v>
      </c>
      <c r="F157" s="129"/>
      <c r="G157" s="344">
        <f t="shared" si="6"/>
        <v>1068.3</v>
      </c>
      <c r="H157" s="218"/>
    </row>
    <row r="158" spans="1:8" s="78" customFormat="1" ht="12.75">
      <c r="A158" s="126" t="s">
        <v>107</v>
      </c>
      <c r="B158" s="127" t="s">
        <v>374</v>
      </c>
      <c r="C158" s="131" t="s">
        <v>72</v>
      </c>
      <c r="D158" s="131" t="s">
        <v>65</v>
      </c>
      <c r="E158" s="131" t="s">
        <v>108</v>
      </c>
      <c r="F158" s="129"/>
      <c r="G158" s="344">
        <f t="shared" si="6"/>
        <v>1068.3</v>
      </c>
      <c r="H158" s="218"/>
    </row>
    <row r="159" spans="1:8" s="78" customFormat="1" ht="12.75">
      <c r="A159" s="126" t="s">
        <v>111</v>
      </c>
      <c r="B159" s="127" t="s">
        <v>374</v>
      </c>
      <c r="C159" s="131" t="s">
        <v>72</v>
      </c>
      <c r="D159" s="131" t="s">
        <v>65</v>
      </c>
      <c r="E159" s="131" t="s">
        <v>112</v>
      </c>
      <c r="F159" s="129"/>
      <c r="G159" s="344">
        <f t="shared" si="6"/>
        <v>1068.3</v>
      </c>
      <c r="H159" s="218"/>
    </row>
    <row r="160" spans="1:8" s="78" customFormat="1" ht="22.5">
      <c r="A160" s="120" t="s">
        <v>153</v>
      </c>
      <c r="B160" s="127" t="s">
        <v>374</v>
      </c>
      <c r="C160" s="131" t="s">
        <v>72</v>
      </c>
      <c r="D160" s="131" t="s">
        <v>65</v>
      </c>
      <c r="E160" s="131" t="s">
        <v>112</v>
      </c>
      <c r="F160" s="129">
        <v>726</v>
      </c>
      <c r="G160" s="344">
        <f>841.4+226.9</f>
        <v>1068.3</v>
      </c>
      <c r="H160" s="218"/>
    </row>
    <row r="161" spans="1:8" s="76" customFormat="1" ht="21.75">
      <c r="A161" s="113" t="s">
        <v>671</v>
      </c>
      <c r="B161" s="101" t="s">
        <v>669</v>
      </c>
      <c r="C161" s="130"/>
      <c r="D161" s="130"/>
      <c r="E161" s="130"/>
      <c r="F161" s="124"/>
      <c r="G161" s="340">
        <f aca="true" t="shared" si="7" ref="G161:G167">G162</f>
        <v>100</v>
      </c>
      <c r="H161" s="297"/>
    </row>
    <row r="162" spans="1:8" s="74" customFormat="1" ht="21.75">
      <c r="A162" s="113" t="s">
        <v>676</v>
      </c>
      <c r="B162" s="101" t="s">
        <v>670</v>
      </c>
      <c r="C162" s="112"/>
      <c r="D162" s="112"/>
      <c r="E162" s="112"/>
      <c r="F162" s="100"/>
      <c r="G162" s="340">
        <f t="shared" si="7"/>
        <v>100</v>
      </c>
      <c r="H162" s="296"/>
    </row>
    <row r="163" spans="1:8" s="5" customFormat="1" ht="12.75">
      <c r="A163" s="113" t="s">
        <v>141</v>
      </c>
      <c r="B163" s="101" t="s">
        <v>670</v>
      </c>
      <c r="C163" s="112" t="s">
        <v>72</v>
      </c>
      <c r="D163" s="112" t="s">
        <v>35</v>
      </c>
      <c r="E163" s="110"/>
      <c r="F163" s="105"/>
      <c r="G163" s="341">
        <f t="shared" si="7"/>
        <v>100</v>
      </c>
      <c r="H163" s="213"/>
    </row>
    <row r="164" spans="1:8" s="5" customFormat="1" ht="12.75">
      <c r="A164" s="109" t="s">
        <v>12</v>
      </c>
      <c r="B164" s="101" t="s">
        <v>670</v>
      </c>
      <c r="C164" s="110" t="s">
        <v>72</v>
      </c>
      <c r="D164" s="110" t="s">
        <v>65</v>
      </c>
      <c r="E164" s="110"/>
      <c r="F164" s="105"/>
      <c r="G164" s="341">
        <f t="shared" si="7"/>
        <v>100</v>
      </c>
      <c r="H164" s="213"/>
    </row>
    <row r="165" spans="1:8" s="5" customFormat="1" ht="22.5">
      <c r="A165" s="109" t="s">
        <v>101</v>
      </c>
      <c r="B165" s="101" t="s">
        <v>670</v>
      </c>
      <c r="C165" s="110" t="s">
        <v>72</v>
      </c>
      <c r="D165" s="110" t="s">
        <v>65</v>
      </c>
      <c r="E165" s="110" t="s">
        <v>102</v>
      </c>
      <c r="F165" s="105"/>
      <c r="G165" s="341">
        <f t="shared" si="7"/>
        <v>100</v>
      </c>
      <c r="H165" s="213"/>
    </row>
    <row r="166" spans="1:8" s="5" customFormat="1" ht="12.75">
      <c r="A166" s="109" t="s">
        <v>107</v>
      </c>
      <c r="B166" s="101" t="s">
        <v>670</v>
      </c>
      <c r="C166" s="110" t="s">
        <v>72</v>
      </c>
      <c r="D166" s="110" t="s">
        <v>65</v>
      </c>
      <c r="E166" s="110" t="s">
        <v>108</v>
      </c>
      <c r="F166" s="105"/>
      <c r="G166" s="341">
        <f t="shared" si="7"/>
        <v>100</v>
      </c>
      <c r="H166" s="213"/>
    </row>
    <row r="167" spans="1:8" s="5" customFormat="1" ht="12.75">
      <c r="A167" s="109" t="s">
        <v>111</v>
      </c>
      <c r="B167" s="101" t="s">
        <v>670</v>
      </c>
      <c r="C167" s="110" t="s">
        <v>72</v>
      </c>
      <c r="D167" s="110" t="s">
        <v>65</v>
      </c>
      <c r="E167" s="110" t="s">
        <v>112</v>
      </c>
      <c r="F167" s="105"/>
      <c r="G167" s="341">
        <f t="shared" si="7"/>
        <v>100</v>
      </c>
      <c r="H167" s="213"/>
    </row>
    <row r="168" spans="1:8" s="5" customFormat="1" ht="22.5">
      <c r="A168" s="106" t="s">
        <v>153</v>
      </c>
      <c r="B168" s="101" t="s">
        <v>670</v>
      </c>
      <c r="C168" s="110" t="s">
        <v>72</v>
      </c>
      <c r="D168" s="110" t="s">
        <v>65</v>
      </c>
      <c r="E168" s="110" t="s">
        <v>112</v>
      </c>
      <c r="F168" s="105">
        <v>726</v>
      </c>
      <c r="G168" s="345">
        <f>250-150</f>
        <v>100</v>
      </c>
      <c r="H168" s="213"/>
    </row>
    <row r="169" spans="1:8" s="79" customFormat="1" ht="21.75">
      <c r="A169" s="122" t="s">
        <v>750</v>
      </c>
      <c r="B169" s="123" t="s">
        <v>749</v>
      </c>
      <c r="C169" s="130"/>
      <c r="D169" s="130"/>
      <c r="E169" s="130"/>
      <c r="F169" s="124"/>
      <c r="G169" s="344">
        <f aca="true" t="shared" si="8" ref="G169:G175">G170</f>
        <v>1000</v>
      </c>
      <c r="H169" s="292"/>
    </row>
    <row r="170" spans="1:8" s="79" customFormat="1" ht="26.25" customHeight="1">
      <c r="A170" s="122" t="s">
        <v>752</v>
      </c>
      <c r="B170" s="123" t="s">
        <v>751</v>
      </c>
      <c r="C170" s="130"/>
      <c r="D170" s="130"/>
      <c r="E170" s="130"/>
      <c r="F170" s="124"/>
      <c r="G170" s="344">
        <f t="shared" si="8"/>
        <v>1000</v>
      </c>
      <c r="H170" s="279"/>
    </row>
    <row r="171" spans="1:8" s="79" customFormat="1" ht="12.75">
      <c r="A171" s="122" t="s">
        <v>141</v>
      </c>
      <c r="B171" s="123" t="s">
        <v>751</v>
      </c>
      <c r="C171" s="130" t="s">
        <v>72</v>
      </c>
      <c r="D171" s="130" t="s">
        <v>35</v>
      </c>
      <c r="E171" s="131"/>
      <c r="F171" s="129"/>
      <c r="G171" s="344">
        <f t="shared" si="8"/>
        <v>1000</v>
      </c>
      <c r="H171" s="279"/>
    </row>
    <row r="172" spans="1:8" s="79" customFormat="1" ht="12.75">
      <c r="A172" s="126" t="s">
        <v>12</v>
      </c>
      <c r="B172" s="127" t="s">
        <v>751</v>
      </c>
      <c r="C172" s="131" t="s">
        <v>72</v>
      </c>
      <c r="D172" s="131" t="s">
        <v>65</v>
      </c>
      <c r="E172" s="131"/>
      <c r="F172" s="129"/>
      <c r="G172" s="344">
        <f t="shared" si="8"/>
        <v>1000</v>
      </c>
      <c r="H172" s="279"/>
    </row>
    <row r="173" spans="1:8" s="79" customFormat="1" ht="22.5">
      <c r="A173" s="126" t="s">
        <v>101</v>
      </c>
      <c r="B173" s="127" t="s">
        <v>751</v>
      </c>
      <c r="C173" s="131" t="s">
        <v>72</v>
      </c>
      <c r="D173" s="131" t="s">
        <v>65</v>
      </c>
      <c r="E173" s="131" t="s">
        <v>102</v>
      </c>
      <c r="F173" s="129"/>
      <c r="G173" s="344">
        <f t="shared" si="8"/>
        <v>1000</v>
      </c>
      <c r="H173" s="279"/>
    </row>
    <row r="174" spans="1:8" s="79" customFormat="1" ht="12.75">
      <c r="A174" s="126" t="s">
        <v>107</v>
      </c>
      <c r="B174" s="127" t="s">
        <v>751</v>
      </c>
      <c r="C174" s="131" t="s">
        <v>72</v>
      </c>
      <c r="D174" s="131" t="s">
        <v>65</v>
      </c>
      <c r="E174" s="131" t="s">
        <v>108</v>
      </c>
      <c r="F174" s="129"/>
      <c r="G174" s="344">
        <f t="shared" si="8"/>
        <v>1000</v>
      </c>
      <c r="H174" s="279"/>
    </row>
    <row r="175" spans="1:8" s="79" customFormat="1" ht="12.75">
      <c r="A175" s="126" t="s">
        <v>111</v>
      </c>
      <c r="B175" s="127" t="s">
        <v>751</v>
      </c>
      <c r="C175" s="131" t="s">
        <v>72</v>
      </c>
      <c r="D175" s="131" t="s">
        <v>65</v>
      </c>
      <c r="E175" s="131" t="s">
        <v>112</v>
      </c>
      <c r="F175" s="129"/>
      <c r="G175" s="344">
        <f t="shared" si="8"/>
        <v>1000</v>
      </c>
      <c r="H175" s="279"/>
    </row>
    <row r="176" spans="1:8" s="79" customFormat="1" ht="22.5">
      <c r="A176" s="120" t="s">
        <v>153</v>
      </c>
      <c r="B176" s="127" t="s">
        <v>751</v>
      </c>
      <c r="C176" s="131" t="s">
        <v>72</v>
      </c>
      <c r="D176" s="131" t="s">
        <v>65</v>
      </c>
      <c r="E176" s="131" t="s">
        <v>112</v>
      </c>
      <c r="F176" s="129">
        <v>726</v>
      </c>
      <c r="G176" s="344">
        <v>1000</v>
      </c>
      <c r="H176" s="279"/>
    </row>
    <row r="177" spans="1:8" s="5" customFormat="1" ht="12.75" hidden="1">
      <c r="A177" s="106"/>
      <c r="B177" s="101"/>
      <c r="C177" s="110"/>
      <c r="D177" s="110"/>
      <c r="E177" s="110"/>
      <c r="F177" s="105"/>
      <c r="G177" s="341"/>
      <c r="H177" s="213"/>
    </row>
    <row r="178" spans="1:8" s="5" customFormat="1" ht="12.75" hidden="1">
      <c r="A178" s="106"/>
      <c r="B178" s="101"/>
      <c r="C178" s="110"/>
      <c r="D178" s="110"/>
      <c r="E178" s="110"/>
      <c r="F178" s="105"/>
      <c r="G178" s="341"/>
      <c r="H178" s="213"/>
    </row>
    <row r="179" spans="1:8" s="5" customFormat="1" ht="12.75" hidden="1">
      <c r="A179" s="106"/>
      <c r="B179" s="101"/>
      <c r="C179" s="110"/>
      <c r="D179" s="110"/>
      <c r="E179" s="110"/>
      <c r="F179" s="105"/>
      <c r="G179" s="341"/>
      <c r="H179" s="213"/>
    </row>
    <row r="180" spans="1:8" s="5" customFormat="1" ht="12.75" hidden="1">
      <c r="A180" s="106"/>
      <c r="B180" s="101"/>
      <c r="C180" s="110"/>
      <c r="D180" s="110"/>
      <c r="E180" s="110"/>
      <c r="F180" s="105"/>
      <c r="G180" s="341"/>
      <c r="H180" s="213"/>
    </row>
    <row r="181" spans="1:8" s="5" customFormat="1" ht="12.75" hidden="1">
      <c r="A181" s="106"/>
      <c r="B181" s="101"/>
      <c r="C181" s="110"/>
      <c r="D181" s="110"/>
      <c r="E181" s="110"/>
      <c r="F181" s="105"/>
      <c r="G181" s="341"/>
      <c r="H181" s="213"/>
    </row>
    <row r="182" spans="1:8" s="5" customFormat="1" ht="21.75">
      <c r="A182" s="103" t="s">
        <v>457</v>
      </c>
      <c r="B182" s="101" t="s">
        <v>195</v>
      </c>
      <c r="C182" s="108"/>
      <c r="D182" s="108"/>
      <c r="E182" s="105"/>
      <c r="F182" s="105"/>
      <c r="G182" s="340">
        <f>G183</f>
        <v>1198.3999999999999</v>
      </c>
      <c r="H182" s="213"/>
    </row>
    <row r="183" spans="1:8" s="5" customFormat="1" ht="42" customHeight="1">
      <c r="A183" s="259" t="s">
        <v>754</v>
      </c>
      <c r="B183" s="101" t="s">
        <v>295</v>
      </c>
      <c r="C183" s="108"/>
      <c r="D183" s="108"/>
      <c r="E183" s="105"/>
      <c r="F183" s="105"/>
      <c r="G183" s="340">
        <f>G194+G184</f>
        <v>1198.3999999999999</v>
      </c>
      <c r="H183" s="272"/>
    </row>
    <row r="184" spans="1:8" s="217" customFormat="1" ht="24" customHeight="1">
      <c r="A184" s="121" t="s">
        <v>756</v>
      </c>
      <c r="B184" s="123" t="s">
        <v>755</v>
      </c>
      <c r="C184" s="128"/>
      <c r="D184" s="128"/>
      <c r="E184" s="129"/>
      <c r="F184" s="129"/>
      <c r="G184" s="343">
        <f aca="true" t="shared" si="9" ref="G184:G189">G185</f>
        <v>1007.1999999999999</v>
      </c>
      <c r="H184" s="298"/>
    </row>
    <row r="185" spans="1:8" s="79" customFormat="1" ht="12.75">
      <c r="A185" s="121" t="s">
        <v>61</v>
      </c>
      <c r="B185" s="123" t="s">
        <v>755</v>
      </c>
      <c r="C185" s="125" t="s">
        <v>70</v>
      </c>
      <c r="D185" s="125" t="s">
        <v>35</v>
      </c>
      <c r="E185" s="124"/>
      <c r="F185" s="124"/>
      <c r="G185" s="343">
        <f t="shared" si="9"/>
        <v>1007.1999999999999</v>
      </c>
      <c r="H185" s="279"/>
    </row>
    <row r="186" spans="1:8" s="79" customFormat="1" ht="12.75">
      <c r="A186" s="120" t="s">
        <v>60</v>
      </c>
      <c r="B186" s="127" t="s">
        <v>755</v>
      </c>
      <c r="C186" s="128" t="s">
        <v>70</v>
      </c>
      <c r="D186" s="128" t="s">
        <v>69</v>
      </c>
      <c r="E186" s="129"/>
      <c r="F186" s="129"/>
      <c r="G186" s="344">
        <f t="shared" si="9"/>
        <v>1007.1999999999999</v>
      </c>
      <c r="H186" s="279"/>
    </row>
    <row r="187" spans="1:8" s="79" customFormat="1" ht="12.75">
      <c r="A187" s="126" t="s">
        <v>113</v>
      </c>
      <c r="B187" s="127" t="s">
        <v>755</v>
      </c>
      <c r="C187" s="128" t="s">
        <v>70</v>
      </c>
      <c r="D187" s="128" t="s">
        <v>69</v>
      </c>
      <c r="E187" s="131" t="s">
        <v>114</v>
      </c>
      <c r="F187" s="129"/>
      <c r="G187" s="344">
        <f t="shared" si="9"/>
        <v>1007.1999999999999</v>
      </c>
      <c r="H187" s="279"/>
    </row>
    <row r="188" spans="1:8" s="79" customFormat="1" ht="22.5">
      <c r="A188" s="126" t="s">
        <v>133</v>
      </c>
      <c r="B188" s="127" t="s">
        <v>755</v>
      </c>
      <c r="C188" s="128" t="s">
        <v>70</v>
      </c>
      <c r="D188" s="128" t="s">
        <v>69</v>
      </c>
      <c r="E188" s="131" t="s">
        <v>132</v>
      </c>
      <c r="F188" s="129"/>
      <c r="G188" s="344">
        <f t="shared" si="9"/>
        <v>1007.1999999999999</v>
      </c>
      <c r="H188" s="279"/>
    </row>
    <row r="189" spans="1:8" s="79" customFormat="1" ht="12.75">
      <c r="A189" s="126" t="s">
        <v>377</v>
      </c>
      <c r="B189" s="127" t="s">
        <v>755</v>
      </c>
      <c r="C189" s="128" t="s">
        <v>70</v>
      </c>
      <c r="D189" s="128" t="s">
        <v>69</v>
      </c>
      <c r="E189" s="131" t="s">
        <v>378</v>
      </c>
      <c r="F189" s="129"/>
      <c r="G189" s="344">
        <f t="shared" si="9"/>
        <v>1007.1999999999999</v>
      </c>
      <c r="H189" s="279"/>
    </row>
    <row r="190" spans="1:8" s="79" customFormat="1" ht="22.5">
      <c r="A190" s="120" t="s">
        <v>153</v>
      </c>
      <c r="B190" s="127" t="s">
        <v>755</v>
      </c>
      <c r="C190" s="128" t="s">
        <v>70</v>
      </c>
      <c r="D190" s="128" t="s">
        <v>69</v>
      </c>
      <c r="E190" s="131" t="s">
        <v>378</v>
      </c>
      <c r="F190" s="129">
        <v>726</v>
      </c>
      <c r="G190" s="344">
        <f>1064.1-56.9</f>
        <v>1007.1999999999999</v>
      </c>
      <c r="H190" s="279"/>
    </row>
    <row r="191" spans="1:8" s="79" customFormat="1" ht="12.75" hidden="1">
      <c r="A191" s="262"/>
      <c r="B191" s="265"/>
      <c r="C191" s="245"/>
      <c r="D191" s="245"/>
      <c r="E191" s="247"/>
      <c r="F191" s="247"/>
      <c r="G191" s="346"/>
      <c r="H191" s="279"/>
    </row>
    <row r="192" spans="1:8" s="79" customFormat="1" ht="12.75" hidden="1">
      <c r="A192" s="262"/>
      <c r="B192" s="265"/>
      <c r="C192" s="245"/>
      <c r="D192" s="245"/>
      <c r="E192" s="247"/>
      <c r="F192" s="247"/>
      <c r="G192" s="346"/>
      <c r="H192" s="279"/>
    </row>
    <row r="193" spans="1:8" s="79" customFormat="1" ht="12.75" hidden="1">
      <c r="A193" s="262"/>
      <c r="B193" s="265"/>
      <c r="C193" s="245"/>
      <c r="D193" s="245"/>
      <c r="E193" s="247"/>
      <c r="F193" s="247"/>
      <c r="G193" s="346"/>
      <c r="H193" s="279"/>
    </row>
    <row r="194" spans="1:8" s="74" customFormat="1" ht="21.75">
      <c r="A194" s="103" t="s">
        <v>458</v>
      </c>
      <c r="B194" s="101" t="s">
        <v>753</v>
      </c>
      <c r="C194" s="104"/>
      <c r="D194" s="104"/>
      <c r="E194" s="100"/>
      <c r="F194" s="100"/>
      <c r="G194" s="340">
        <f aca="true" t="shared" si="10" ref="G194:G199">G195</f>
        <v>191.2</v>
      </c>
      <c r="H194" s="296"/>
    </row>
    <row r="195" spans="1:8" s="74" customFormat="1" ht="12.75">
      <c r="A195" s="103" t="s">
        <v>61</v>
      </c>
      <c r="B195" s="101" t="s">
        <v>753</v>
      </c>
      <c r="C195" s="104" t="s">
        <v>70</v>
      </c>
      <c r="D195" s="104" t="s">
        <v>35</v>
      </c>
      <c r="E195" s="100"/>
      <c r="F195" s="100"/>
      <c r="G195" s="340">
        <f t="shared" si="10"/>
        <v>191.2</v>
      </c>
      <c r="H195" s="296"/>
    </row>
    <row r="196" spans="1:8" s="5" customFormat="1" ht="12.75">
      <c r="A196" s="106" t="s">
        <v>60</v>
      </c>
      <c r="B196" s="107" t="s">
        <v>753</v>
      </c>
      <c r="C196" s="108" t="s">
        <v>70</v>
      </c>
      <c r="D196" s="108" t="s">
        <v>69</v>
      </c>
      <c r="E196" s="105"/>
      <c r="F196" s="105"/>
      <c r="G196" s="341">
        <f t="shared" si="10"/>
        <v>191.2</v>
      </c>
      <c r="H196" s="213"/>
    </row>
    <row r="197" spans="1:8" s="5" customFormat="1" ht="12.75">
      <c r="A197" s="109" t="s">
        <v>113</v>
      </c>
      <c r="B197" s="107" t="s">
        <v>753</v>
      </c>
      <c r="C197" s="108" t="s">
        <v>70</v>
      </c>
      <c r="D197" s="108" t="s">
        <v>69</v>
      </c>
      <c r="E197" s="110" t="s">
        <v>114</v>
      </c>
      <c r="F197" s="105"/>
      <c r="G197" s="341">
        <f t="shared" si="10"/>
        <v>191.2</v>
      </c>
      <c r="H197" s="213"/>
    </row>
    <row r="198" spans="1:8" s="5" customFormat="1" ht="22.5">
      <c r="A198" s="109" t="s">
        <v>133</v>
      </c>
      <c r="B198" s="107" t="s">
        <v>753</v>
      </c>
      <c r="C198" s="108" t="s">
        <v>70</v>
      </c>
      <c r="D198" s="108" t="s">
        <v>69</v>
      </c>
      <c r="E198" s="110" t="s">
        <v>132</v>
      </c>
      <c r="F198" s="105"/>
      <c r="G198" s="341">
        <f t="shared" si="10"/>
        <v>191.2</v>
      </c>
      <c r="H198" s="213"/>
    </row>
    <row r="199" spans="1:8" s="5" customFormat="1" ht="12.75">
      <c r="A199" s="233" t="s">
        <v>377</v>
      </c>
      <c r="B199" s="107" t="s">
        <v>753</v>
      </c>
      <c r="C199" s="225" t="s">
        <v>70</v>
      </c>
      <c r="D199" s="225" t="s">
        <v>69</v>
      </c>
      <c r="E199" s="257" t="s">
        <v>378</v>
      </c>
      <c r="F199" s="258"/>
      <c r="G199" s="347">
        <f t="shared" si="10"/>
        <v>191.2</v>
      </c>
      <c r="H199" s="213"/>
    </row>
    <row r="200" spans="1:8" s="5" customFormat="1" ht="22.5">
      <c r="A200" s="106" t="s">
        <v>153</v>
      </c>
      <c r="B200" s="107" t="s">
        <v>753</v>
      </c>
      <c r="C200" s="108" t="s">
        <v>70</v>
      </c>
      <c r="D200" s="108" t="s">
        <v>69</v>
      </c>
      <c r="E200" s="110" t="s">
        <v>378</v>
      </c>
      <c r="F200" s="105">
        <v>726</v>
      </c>
      <c r="G200" s="341">
        <f>202-10.8</f>
        <v>191.2</v>
      </c>
      <c r="H200" s="213"/>
    </row>
    <row r="201" spans="1:8" s="5" customFormat="1" ht="30" customHeight="1">
      <c r="A201" s="103" t="s">
        <v>459</v>
      </c>
      <c r="B201" s="101" t="s">
        <v>168</v>
      </c>
      <c r="C201" s="108"/>
      <c r="D201" s="108"/>
      <c r="E201" s="105"/>
      <c r="F201" s="105"/>
      <c r="G201" s="340">
        <f>G204+G211</f>
        <v>135.9</v>
      </c>
      <c r="H201" s="213"/>
    </row>
    <row r="202" spans="1:8" s="5" customFormat="1" ht="33" customHeight="1">
      <c r="A202" s="103" t="s">
        <v>224</v>
      </c>
      <c r="B202" s="101" t="s">
        <v>267</v>
      </c>
      <c r="C202" s="108"/>
      <c r="D202" s="108"/>
      <c r="E202" s="105"/>
      <c r="F202" s="105"/>
      <c r="G202" s="340">
        <f>G203+G210</f>
        <v>135.9</v>
      </c>
      <c r="H202" s="213"/>
    </row>
    <row r="203" spans="1:8" s="63" customFormat="1" ht="22.5" customHeight="1">
      <c r="A203" s="103" t="s">
        <v>648</v>
      </c>
      <c r="B203" s="101" t="s">
        <v>329</v>
      </c>
      <c r="C203" s="104"/>
      <c r="D203" s="104"/>
      <c r="E203" s="100"/>
      <c r="F203" s="100"/>
      <c r="G203" s="340">
        <f aca="true" t="shared" si="11" ref="G203:G208">G204</f>
        <v>100</v>
      </c>
      <c r="H203" s="296"/>
    </row>
    <row r="204" spans="1:8" s="5" customFormat="1" ht="12.75">
      <c r="A204" s="103" t="s">
        <v>5</v>
      </c>
      <c r="B204" s="101" t="s">
        <v>329</v>
      </c>
      <c r="C204" s="104" t="s">
        <v>67</v>
      </c>
      <c r="D204" s="104" t="s">
        <v>35</v>
      </c>
      <c r="E204" s="105"/>
      <c r="F204" s="105"/>
      <c r="G204" s="341">
        <f t="shared" si="11"/>
        <v>100</v>
      </c>
      <c r="H204" s="213"/>
    </row>
    <row r="205" spans="1:8" s="5" customFormat="1" ht="12.75">
      <c r="A205" s="106" t="s">
        <v>7</v>
      </c>
      <c r="B205" s="107" t="s">
        <v>329</v>
      </c>
      <c r="C205" s="108" t="s">
        <v>67</v>
      </c>
      <c r="D205" s="108" t="s">
        <v>77</v>
      </c>
      <c r="E205" s="105"/>
      <c r="F205" s="105"/>
      <c r="G205" s="341">
        <f t="shared" si="11"/>
        <v>100</v>
      </c>
      <c r="H205" s="213"/>
    </row>
    <row r="206" spans="1:8" s="5" customFormat="1" ht="12.75">
      <c r="A206" s="109" t="s">
        <v>124</v>
      </c>
      <c r="B206" s="107" t="s">
        <v>329</v>
      </c>
      <c r="C206" s="108" t="s">
        <v>67</v>
      </c>
      <c r="D206" s="108" t="s">
        <v>77</v>
      </c>
      <c r="E206" s="110" t="s">
        <v>125</v>
      </c>
      <c r="F206" s="105"/>
      <c r="G206" s="341">
        <f t="shared" si="11"/>
        <v>100</v>
      </c>
      <c r="H206" s="213"/>
    </row>
    <row r="207" spans="1:8" s="5" customFormat="1" ht="33.75">
      <c r="A207" s="109" t="s">
        <v>160</v>
      </c>
      <c r="B207" s="107" t="s">
        <v>329</v>
      </c>
      <c r="C207" s="108" t="s">
        <v>67</v>
      </c>
      <c r="D207" s="108" t="s">
        <v>77</v>
      </c>
      <c r="E207" s="110" t="s">
        <v>126</v>
      </c>
      <c r="F207" s="105"/>
      <c r="G207" s="341">
        <f t="shared" si="11"/>
        <v>100</v>
      </c>
      <c r="H207" s="213"/>
    </row>
    <row r="208" spans="1:8" s="79" customFormat="1" ht="33" customHeight="1">
      <c r="A208" s="109" t="s">
        <v>400</v>
      </c>
      <c r="B208" s="107" t="s">
        <v>329</v>
      </c>
      <c r="C208" s="108" t="s">
        <v>67</v>
      </c>
      <c r="D208" s="108" t="s">
        <v>77</v>
      </c>
      <c r="E208" s="110" t="s">
        <v>399</v>
      </c>
      <c r="F208" s="105"/>
      <c r="G208" s="341">
        <f t="shared" si="11"/>
        <v>100</v>
      </c>
      <c r="H208" s="279"/>
    </row>
    <row r="209" spans="1:8" s="5" customFormat="1" ht="12.75">
      <c r="A209" s="111" t="s">
        <v>149</v>
      </c>
      <c r="B209" s="107" t="s">
        <v>329</v>
      </c>
      <c r="C209" s="108" t="s">
        <v>67</v>
      </c>
      <c r="D209" s="108" t="s">
        <v>77</v>
      </c>
      <c r="E209" s="110" t="s">
        <v>399</v>
      </c>
      <c r="F209" s="105">
        <v>721</v>
      </c>
      <c r="G209" s="341">
        <v>100</v>
      </c>
      <c r="H209" s="213"/>
    </row>
    <row r="210" spans="1:8" s="217" customFormat="1" ht="22.5">
      <c r="A210" s="291" t="s">
        <v>765</v>
      </c>
      <c r="B210" s="127" t="s">
        <v>766</v>
      </c>
      <c r="C210" s="128"/>
      <c r="D210" s="128"/>
      <c r="E210" s="131"/>
      <c r="F210" s="129"/>
      <c r="G210" s="344">
        <f aca="true" t="shared" si="12" ref="G210:G215">G211</f>
        <v>35.9</v>
      </c>
      <c r="H210" s="218"/>
    </row>
    <row r="211" spans="1:8" s="5" customFormat="1" ht="12.75">
      <c r="A211" s="121" t="s">
        <v>5</v>
      </c>
      <c r="B211" s="127" t="s">
        <v>766</v>
      </c>
      <c r="C211" s="125" t="s">
        <v>67</v>
      </c>
      <c r="D211" s="125" t="s">
        <v>35</v>
      </c>
      <c r="E211" s="105"/>
      <c r="F211" s="105"/>
      <c r="G211" s="344">
        <f t="shared" si="12"/>
        <v>35.9</v>
      </c>
      <c r="H211" s="213"/>
    </row>
    <row r="212" spans="1:8" s="5" customFormat="1" ht="12.75">
      <c r="A212" s="120" t="s">
        <v>7</v>
      </c>
      <c r="B212" s="127" t="s">
        <v>766</v>
      </c>
      <c r="C212" s="128" t="s">
        <v>67</v>
      </c>
      <c r="D212" s="128" t="s">
        <v>77</v>
      </c>
      <c r="E212" s="105"/>
      <c r="F212" s="105"/>
      <c r="G212" s="344">
        <f t="shared" si="12"/>
        <v>35.9</v>
      </c>
      <c r="H212" s="213"/>
    </row>
    <row r="213" spans="1:8" s="5" customFormat="1" ht="12.75">
      <c r="A213" s="220" t="s">
        <v>124</v>
      </c>
      <c r="B213" s="127" t="s">
        <v>766</v>
      </c>
      <c r="C213" s="128" t="s">
        <v>67</v>
      </c>
      <c r="D213" s="128" t="s">
        <v>77</v>
      </c>
      <c r="E213" s="131" t="s">
        <v>125</v>
      </c>
      <c r="F213" s="129"/>
      <c r="G213" s="344">
        <f t="shared" si="12"/>
        <v>35.9</v>
      </c>
      <c r="H213" s="213"/>
    </row>
    <row r="214" spans="1:8" s="5" customFormat="1" ht="33.75">
      <c r="A214" s="220" t="s">
        <v>160</v>
      </c>
      <c r="B214" s="127" t="s">
        <v>766</v>
      </c>
      <c r="C214" s="128" t="s">
        <v>67</v>
      </c>
      <c r="D214" s="128" t="s">
        <v>77</v>
      </c>
      <c r="E214" s="131" t="s">
        <v>126</v>
      </c>
      <c r="F214" s="129"/>
      <c r="G214" s="344">
        <f t="shared" si="12"/>
        <v>35.9</v>
      </c>
      <c r="H214" s="213"/>
    </row>
    <row r="215" spans="1:8" s="5" customFormat="1" ht="33.75">
      <c r="A215" s="220" t="s">
        <v>400</v>
      </c>
      <c r="B215" s="127" t="s">
        <v>766</v>
      </c>
      <c r="C215" s="128" t="s">
        <v>67</v>
      </c>
      <c r="D215" s="128" t="s">
        <v>77</v>
      </c>
      <c r="E215" s="131" t="s">
        <v>399</v>
      </c>
      <c r="F215" s="129"/>
      <c r="G215" s="344">
        <f t="shared" si="12"/>
        <v>35.9</v>
      </c>
      <c r="H215" s="213"/>
    </row>
    <row r="216" spans="1:8" s="5" customFormat="1" ht="12.75">
      <c r="A216" s="134" t="s">
        <v>149</v>
      </c>
      <c r="B216" s="127" t="s">
        <v>766</v>
      </c>
      <c r="C216" s="128" t="s">
        <v>67</v>
      </c>
      <c r="D216" s="128" t="s">
        <v>77</v>
      </c>
      <c r="E216" s="131" t="s">
        <v>399</v>
      </c>
      <c r="F216" s="129">
        <v>721</v>
      </c>
      <c r="G216" s="344">
        <v>35.9</v>
      </c>
      <c r="H216" s="213"/>
    </row>
    <row r="217" spans="1:8" s="5" customFormat="1" ht="32.25">
      <c r="A217" s="113" t="s">
        <v>636</v>
      </c>
      <c r="B217" s="101" t="s">
        <v>646</v>
      </c>
      <c r="C217" s="108"/>
      <c r="D217" s="108"/>
      <c r="E217" s="110"/>
      <c r="F217" s="105"/>
      <c r="G217" s="340">
        <f>G218</f>
        <v>2273.5</v>
      </c>
      <c r="H217" s="213"/>
    </row>
    <row r="218" spans="1:8" s="74" customFormat="1" ht="33" customHeight="1">
      <c r="A218" s="114" t="s">
        <v>637</v>
      </c>
      <c r="B218" s="101" t="s">
        <v>647</v>
      </c>
      <c r="C218" s="104"/>
      <c r="D218" s="104"/>
      <c r="E218" s="112"/>
      <c r="F218" s="100"/>
      <c r="G218" s="340">
        <f>G226+G219</f>
        <v>2273.5</v>
      </c>
      <c r="H218" s="296"/>
    </row>
    <row r="219" spans="1:8" s="193" customFormat="1" ht="18.75" customHeight="1">
      <c r="A219" s="122" t="s">
        <v>663</v>
      </c>
      <c r="B219" s="123" t="s">
        <v>664</v>
      </c>
      <c r="C219" s="125"/>
      <c r="D219" s="125"/>
      <c r="E219" s="130"/>
      <c r="F219" s="124"/>
      <c r="G219" s="343">
        <f aca="true" t="shared" si="13" ref="G219:G224">G220</f>
        <v>2218.5</v>
      </c>
      <c r="H219" s="299"/>
    </row>
    <row r="220" spans="1:8" s="193" customFormat="1" ht="15" customHeight="1">
      <c r="A220" s="133" t="s">
        <v>147</v>
      </c>
      <c r="B220" s="123" t="s">
        <v>664</v>
      </c>
      <c r="C220" s="125" t="s">
        <v>71</v>
      </c>
      <c r="D220" s="125" t="s">
        <v>35</v>
      </c>
      <c r="E220" s="130"/>
      <c r="F220" s="124"/>
      <c r="G220" s="343">
        <f t="shared" si="13"/>
        <v>2218.5</v>
      </c>
      <c r="H220" s="299"/>
    </row>
    <row r="221" spans="1:8" s="194" customFormat="1" ht="15" customHeight="1">
      <c r="A221" s="134" t="s">
        <v>201</v>
      </c>
      <c r="B221" s="127" t="s">
        <v>664</v>
      </c>
      <c r="C221" s="128" t="s">
        <v>71</v>
      </c>
      <c r="D221" s="128" t="s">
        <v>69</v>
      </c>
      <c r="E221" s="131"/>
      <c r="F221" s="129"/>
      <c r="G221" s="344">
        <f t="shared" si="13"/>
        <v>2218.5</v>
      </c>
      <c r="H221" s="298"/>
    </row>
    <row r="222" spans="1:8" s="194" customFormat="1" ht="21" customHeight="1">
      <c r="A222" s="126" t="s">
        <v>401</v>
      </c>
      <c r="B222" s="127" t="s">
        <v>664</v>
      </c>
      <c r="C222" s="128" t="s">
        <v>71</v>
      </c>
      <c r="D222" s="128" t="s">
        <v>69</v>
      </c>
      <c r="E222" s="131" t="s">
        <v>100</v>
      </c>
      <c r="F222" s="129"/>
      <c r="G222" s="344">
        <f t="shared" si="13"/>
        <v>2218.5</v>
      </c>
      <c r="H222" s="298"/>
    </row>
    <row r="223" spans="1:8" s="194" customFormat="1" ht="21" customHeight="1">
      <c r="A223" s="126" t="s">
        <v>732</v>
      </c>
      <c r="B223" s="127" t="s">
        <v>664</v>
      </c>
      <c r="C223" s="128" t="s">
        <v>71</v>
      </c>
      <c r="D223" s="128" t="s">
        <v>69</v>
      </c>
      <c r="E223" s="131" t="s">
        <v>96</v>
      </c>
      <c r="F223" s="129"/>
      <c r="G223" s="344">
        <f t="shared" si="13"/>
        <v>2218.5</v>
      </c>
      <c r="H223" s="298"/>
    </row>
    <row r="224" spans="1:8" s="194" customFormat="1" ht="14.25" customHeight="1">
      <c r="A224" s="126" t="s">
        <v>674</v>
      </c>
      <c r="B224" s="127" t="s">
        <v>664</v>
      </c>
      <c r="C224" s="128" t="s">
        <v>71</v>
      </c>
      <c r="D224" s="128" t="s">
        <v>69</v>
      </c>
      <c r="E224" s="131" t="s">
        <v>97</v>
      </c>
      <c r="F224" s="129"/>
      <c r="G224" s="344">
        <f t="shared" si="13"/>
        <v>2218.5</v>
      </c>
      <c r="H224" s="298"/>
    </row>
    <row r="225" spans="1:8" s="194" customFormat="1" ht="22.5">
      <c r="A225" s="126" t="s">
        <v>380</v>
      </c>
      <c r="B225" s="127" t="s">
        <v>664</v>
      </c>
      <c r="C225" s="128" t="s">
        <v>71</v>
      </c>
      <c r="D225" s="128" t="s">
        <v>69</v>
      </c>
      <c r="E225" s="131" t="s">
        <v>97</v>
      </c>
      <c r="F225" s="129">
        <v>727</v>
      </c>
      <c r="G225" s="344">
        <v>2218.5</v>
      </c>
      <c r="H225" s="298"/>
    </row>
    <row r="226" spans="1:8" s="74" customFormat="1" ht="32.25">
      <c r="A226" s="113" t="s">
        <v>638</v>
      </c>
      <c r="B226" s="101" t="s">
        <v>639</v>
      </c>
      <c r="C226" s="104"/>
      <c r="D226" s="104"/>
      <c r="E226" s="112"/>
      <c r="F226" s="100"/>
      <c r="G226" s="340">
        <f aca="true" t="shared" si="14" ref="G226:G231">G227</f>
        <v>55</v>
      </c>
      <c r="H226" s="296"/>
    </row>
    <row r="227" spans="1:8" s="74" customFormat="1" ht="12.75">
      <c r="A227" s="114" t="s">
        <v>147</v>
      </c>
      <c r="B227" s="101" t="s">
        <v>639</v>
      </c>
      <c r="C227" s="104" t="s">
        <v>71</v>
      </c>
      <c r="D227" s="104" t="s">
        <v>35</v>
      </c>
      <c r="E227" s="112"/>
      <c r="F227" s="100"/>
      <c r="G227" s="340">
        <f t="shared" si="14"/>
        <v>55</v>
      </c>
      <c r="H227" s="296"/>
    </row>
    <row r="228" spans="1:8" s="5" customFormat="1" ht="12.75">
      <c r="A228" s="111" t="s">
        <v>201</v>
      </c>
      <c r="B228" s="107" t="s">
        <v>639</v>
      </c>
      <c r="C228" s="108" t="s">
        <v>71</v>
      </c>
      <c r="D228" s="108" t="s">
        <v>69</v>
      </c>
      <c r="E228" s="110"/>
      <c r="F228" s="105"/>
      <c r="G228" s="341">
        <f t="shared" si="14"/>
        <v>55</v>
      </c>
      <c r="H228" s="213"/>
    </row>
    <row r="229" spans="1:8" s="5" customFormat="1" ht="22.5">
      <c r="A229" s="109" t="s">
        <v>401</v>
      </c>
      <c r="B229" s="107" t="s">
        <v>639</v>
      </c>
      <c r="C229" s="108" t="s">
        <v>71</v>
      </c>
      <c r="D229" s="108" t="s">
        <v>69</v>
      </c>
      <c r="E229" s="110" t="s">
        <v>100</v>
      </c>
      <c r="F229" s="105"/>
      <c r="G229" s="341">
        <f t="shared" si="14"/>
        <v>55</v>
      </c>
      <c r="H229" s="213"/>
    </row>
    <row r="230" spans="1:8" s="5" customFormat="1" ht="22.5">
      <c r="A230" s="109" t="s">
        <v>732</v>
      </c>
      <c r="B230" s="107" t="s">
        <v>639</v>
      </c>
      <c r="C230" s="108" t="s">
        <v>71</v>
      </c>
      <c r="D230" s="108" t="s">
        <v>69</v>
      </c>
      <c r="E230" s="110" t="s">
        <v>96</v>
      </c>
      <c r="F230" s="105"/>
      <c r="G230" s="341">
        <f t="shared" si="14"/>
        <v>55</v>
      </c>
      <c r="H230" s="213"/>
    </row>
    <row r="231" spans="1:8" s="5" customFormat="1" ht="12.75">
      <c r="A231" s="109" t="s">
        <v>674</v>
      </c>
      <c r="B231" s="107" t="s">
        <v>639</v>
      </c>
      <c r="C231" s="108" t="s">
        <v>71</v>
      </c>
      <c r="D231" s="108" t="s">
        <v>69</v>
      </c>
      <c r="E231" s="110" t="s">
        <v>97</v>
      </c>
      <c r="F231" s="105"/>
      <c r="G231" s="341">
        <f t="shared" si="14"/>
        <v>55</v>
      </c>
      <c r="H231" s="213"/>
    </row>
    <row r="232" spans="1:8" s="5" customFormat="1" ht="22.5">
      <c r="A232" s="109" t="s">
        <v>380</v>
      </c>
      <c r="B232" s="107" t="s">
        <v>639</v>
      </c>
      <c r="C232" s="108" t="s">
        <v>71</v>
      </c>
      <c r="D232" s="108" t="s">
        <v>69</v>
      </c>
      <c r="E232" s="110" t="s">
        <v>97</v>
      </c>
      <c r="F232" s="105">
        <v>727</v>
      </c>
      <c r="G232" s="341">
        <v>55</v>
      </c>
      <c r="H232" s="213"/>
    </row>
    <row r="233" spans="1:8" s="5" customFormat="1" ht="18.75" customHeight="1">
      <c r="A233" s="103" t="s">
        <v>460</v>
      </c>
      <c r="B233" s="101" t="s">
        <v>175</v>
      </c>
      <c r="C233" s="107"/>
      <c r="D233" s="107"/>
      <c r="E233" s="105"/>
      <c r="F233" s="105"/>
      <c r="G233" s="340">
        <f>G234</f>
        <v>6193</v>
      </c>
      <c r="H233" s="213"/>
    </row>
    <row r="234" spans="1:8" s="5" customFormat="1" ht="24.75" customHeight="1">
      <c r="A234" s="103" t="s">
        <v>215</v>
      </c>
      <c r="B234" s="101" t="s">
        <v>282</v>
      </c>
      <c r="C234" s="107"/>
      <c r="D234" s="107"/>
      <c r="E234" s="105"/>
      <c r="F234" s="105"/>
      <c r="G234" s="340">
        <f>G242+G235</f>
        <v>6193</v>
      </c>
      <c r="H234" s="213"/>
    </row>
    <row r="235" spans="1:8" s="76" customFormat="1" ht="21" customHeight="1">
      <c r="A235" s="122" t="s">
        <v>461</v>
      </c>
      <c r="B235" s="123" t="s">
        <v>361</v>
      </c>
      <c r="C235" s="123"/>
      <c r="D235" s="123"/>
      <c r="E235" s="124"/>
      <c r="F235" s="124"/>
      <c r="G235" s="343">
        <f aca="true" t="shared" si="15" ref="G235:G240">G236</f>
        <v>2736.1</v>
      </c>
      <c r="H235" s="297"/>
    </row>
    <row r="236" spans="1:8" s="78" customFormat="1" ht="15" customHeight="1">
      <c r="A236" s="121" t="s">
        <v>8</v>
      </c>
      <c r="B236" s="123" t="s">
        <v>361</v>
      </c>
      <c r="C236" s="125" t="s">
        <v>68</v>
      </c>
      <c r="D236" s="125" t="s">
        <v>35</v>
      </c>
      <c r="E236" s="129"/>
      <c r="F236" s="129"/>
      <c r="G236" s="343">
        <f t="shared" si="15"/>
        <v>2736.1</v>
      </c>
      <c r="H236" s="218"/>
    </row>
    <row r="237" spans="1:8" s="78" customFormat="1" ht="12" customHeight="1">
      <c r="A237" s="120" t="s">
        <v>404</v>
      </c>
      <c r="B237" s="127" t="s">
        <v>361</v>
      </c>
      <c r="C237" s="128" t="s">
        <v>68</v>
      </c>
      <c r="D237" s="128" t="s">
        <v>68</v>
      </c>
      <c r="E237" s="129"/>
      <c r="F237" s="129"/>
      <c r="G237" s="344">
        <f t="shared" si="15"/>
        <v>2736.1</v>
      </c>
      <c r="H237" s="218"/>
    </row>
    <row r="238" spans="1:8" s="78" customFormat="1" ht="24.75" customHeight="1">
      <c r="A238" s="126" t="s">
        <v>101</v>
      </c>
      <c r="B238" s="127" t="s">
        <v>361</v>
      </c>
      <c r="C238" s="128" t="s">
        <v>68</v>
      </c>
      <c r="D238" s="128" t="s">
        <v>68</v>
      </c>
      <c r="E238" s="129">
        <v>600</v>
      </c>
      <c r="F238" s="129"/>
      <c r="G238" s="344">
        <f t="shared" si="15"/>
        <v>2736.1</v>
      </c>
      <c r="H238" s="218"/>
    </row>
    <row r="239" spans="1:8" s="78" customFormat="1" ht="16.5" customHeight="1">
      <c r="A239" s="126" t="s">
        <v>107</v>
      </c>
      <c r="B239" s="127" t="s">
        <v>361</v>
      </c>
      <c r="C239" s="128" t="s">
        <v>68</v>
      </c>
      <c r="D239" s="128" t="s">
        <v>68</v>
      </c>
      <c r="E239" s="129">
        <v>610</v>
      </c>
      <c r="F239" s="129"/>
      <c r="G239" s="344">
        <f t="shared" si="15"/>
        <v>2736.1</v>
      </c>
      <c r="H239" s="218"/>
    </row>
    <row r="240" spans="1:8" s="78" customFormat="1" ht="13.5" customHeight="1">
      <c r="A240" s="126" t="s">
        <v>111</v>
      </c>
      <c r="B240" s="127" t="s">
        <v>361</v>
      </c>
      <c r="C240" s="128" t="s">
        <v>68</v>
      </c>
      <c r="D240" s="128" t="s">
        <v>68</v>
      </c>
      <c r="E240" s="129">
        <v>612</v>
      </c>
      <c r="F240" s="129"/>
      <c r="G240" s="344">
        <f t="shared" si="15"/>
        <v>2736.1</v>
      </c>
      <c r="H240" s="218"/>
    </row>
    <row r="241" spans="1:8" s="78" customFormat="1" ht="22.5">
      <c r="A241" s="120" t="s">
        <v>152</v>
      </c>
      <c r="B241" s="127" t="s">
        <v>361</v>
      </c>
      <c r="C241" s="128" t="s">
        <v>68</v>
      </c>
      <c r="D241" s="128" t="s">
        <v>68</v>
      </c>
      <c r="E241" s="129">
        <v>612</v>
      </c>
      <c r="F241" s="129">
        <v>725</v>
      </c>
      <c r="G241" s="344">
        <v>2736.1</v>
      </c>
      <c r="H241" s="218"/>
    </row>
    <row r="242" spans="1:8" s="11" customFormat="1" ht="21.75">
      <c r="A242" s="113" t="s">
        <v>782</v>
      </c>
      <c r="B242" s="101" t="s">
        <v>362</v>
      </c>
      <c r="C242" s="107"/>
      <c r="D242" s="107"/>
      <c r="E242" s="105"/>
      <c r="F242" s="105"/>
      <c r="G242" s="340">
        <f aca="true" t="shared" si="16" ref="G242:G247">G243</f>
        <v>3456.9</v>
      </c>
      <c r="H242" s="213"/>
    </row>
    <row r="243" spans="1:8" s="5" customFormat="1" ht="12.75">
      <c r="A243" s="103" t="s">
        <v>8</v>
      </c>
      <c r="B243" s="101" t="s">
        <v>362</v>
      </c>
      <c r="C243" s="104" t="s">
        <v>68</v>
      </c>
      <c r="D243" s="104" t="s">
        <v>35</v>
      </c>
      <c r="E243" s="105"/>
      <c r="F243" s="105"/>
      <c r="G243" s="340">
        <f t="shared" si="16"/>
        <v>3456.9</v>
      </c>
      <c r="H243" s="213"/>
    </row>
    <row r="244" spans="1:8" s="5" customFormat="1" ht="12.75">
      <c r="A244" s="106" t="s">
        <v>404</v>
      </c>
      <c r="B244" s="107" t="s">
        <v>362</v>
      </c>
      <c r="C244" s="108" t="s">
        <v>68</v>
      </c>
      <c r="D244" s="108" t="s">
        <v>68</v>
      </c>
      <c r="E244" s="105"/>
      <c r="F244" s="105"/>
      <c r="G244" s="341">
        <f t="shared" si="16"/>
        <v>3456.9</v>
      </c>
      <c r="H244" s="213"/>
    </row>
    <row r="245" spans="1:8" s="5" customFormat="1" ht="22.5">
      <c r="A245" s="109" t="s">
        <v>101</v>
      </c>
      <c r="B245" s="107" t="s">
        <v>362</v>
      </c>
      <c r="C245" s="108" t="s">
        <v>68</v>
      </c>
      <c r="D245" s="108" t="s">
        <v>68</v>
      </c>
      <c r="E245" s="110" t="s">
        <v>102</v>
      </c>
      <c r="F245" s="105"/>
      <c r="G245" s="341">
        <f t="shared" si="16"/>
        <v>3456.9</v>
      </c>
      <c r="H245" s="213"/>
    </row>
    <row r="246" spans="1:8" s="5" customFormat="1" ht="12.75">
      <c r="A246" s="109" t="s">
        <v>107</v>
      </c>
      <c r="B246" s="107" t="s">
        <v>362</v>
      </c>
      <c r="C246" s="108" t="s">
        <v>68</v>
      </c>
      <c r="D246" s="108" t="s">
        <v>68</v>
      </c>
      <c r="E246" s="110" t="s">
        <v>108</v>
      </c>
      <c r="F246" s="105"/>
      <c r="G246" s="341">
        <f t="shared" si="16"/>
        <v>3456.9</v>
      </c>
      <c r="H246" s="213"/>
    </row>
    <row r="247" spans="1:8" s="5" customFormat="1" ht="12.75">
      <c r="A247" s="109" t="s">
        <v>111</v>
      </c>
      <c r="B247" s="107" t="s">
        <v>362</v>
      </c>
      <c r="C247" s="108" t="s">
        <v>68</v>
      </c>
      <c r="D247" s="108" t="s">
        <v>68</v>
      </c>
      <c r="E247" s="110" t="s">
        <v>112</v>
      </c>
      <c r="F247" s="105"/>
      <c r="G247" s="341">
        <f t="shared" si="16"/>
        <v>3456.9</v>
      </c>
      <c r="H247" s="213"/>
    </row>
    <row r="248" spans="1:8" s="5" customFormat="1" ht="13.5" customHeight="1">
      <c r="A248" s="106" t="s">
        <v>152</v>
      </c>
      <c r="B248" s="107" t="s">
        <v>362</v>
      </c>
      <c r="C248" s="108" t="s">
        <v>68</v>
      </c>
      <c r="D248" s="108" t="s">
        <v>68</v>
      </c>
      <c r="E248" s="110" t="s">
        <v>112</v>
      </c>
      <c r="F248" s="105">
        <v>725</v>
      </c>
      <c r="G248" s="341">
        <v>3456.9</v>
      </c>
      <c r="H248" s="213"/>
    </row>
    <row r="249" spans="1:8" s="5" customFormat="1" ht="21.75">
      <c r="A249" s="103" t="s">
        <v>462</v>
      </c>
      <c r="B249" s="101" t="s">
        <v>187</v>
      </c>
      <c r="C249" s="104"/>
      <c r="D249" s="104"/>
      <c r="E249" s="105"/>
      <c r="F249" s="105"/>
      <c r="G249" s="340">
        <f>G250+G258</f>
        <v>300</v>
      </c>
      <c r="H249" s="213"/>
    </row>
    <row r="250" spans="1:8" s="5" customFormat="1" ht="12.75">
      <c r="A250" s="103" t="s">
        <v>219</v>
      </c>
      <c r="B250" s="101" t="s">
        <v>288</v>
      </c>
      <c r="C250" s="104"/>
      <c r="D250" s="104"/>
      <c r="E250" s="105"/>
      <c r="F250" s="105"/>
      <c r="G250" s="340">
        <f aca="true" t="shared" si="17" ref="G250:G256">G251</f>
        <v>50</v>
      </c>
      <c r="H250" s="213"/>
    </row>
    <row r="251" spans="1:8" s="5" customFormat="1" ht="21.75">
      <c r="A251" s="103" t="s">
        <v>463</v>
      </c>
      <c r="B251" s="101" t="s">
        <v>464</v>
      </c>
      <c r="C251" s="104"/>
      <c r="D251" s="104"/>
      <c r="E251" s="105"/>
      <c r="F251" s="105"/>
      <c r="G251" s="340">
        <f t="shared" si="17"/>
        <v>50</v>
      </c>
      <c r="H251" s="213"/>
    </row>
    <row r="252" spans="1:8" s="5" customFormat="1" ht="12.75">
      <c r="A252" s="103" t="s">
        <v>8</v>
      </c>
      <c r="B252" s="101" t="s">
        <v>464</v>
      </c>
      <c r="C252" s="104" t="s">
        <v>68</v>
      </c>
      <c r="D252" s="104" t="s">
        <v>35</v>
      </c>
      <c r="E252" s="105"/>
      <c r="F252" s="105"/>
      <c r="G252" s="340">
        <f t="shared" si="17"/>
        <v>50</v>
      </c>
      <c r="H252" s="213"/>
    </row>
    <row r="253" spans="1:8" s="5" customFormat="1" ht="12.75">
      <c r="A253" s="106" t="s">
        <v>404</v>
      </c>
      <c r="B253" s="107" t="s">
        <v>464</v>
      </c>
      <c r="C253" s="108" t="s">
        <v>68</v>
      </c>
      <c r="D253" s="108" t="s">
        <v>68</v>
      </c>
      <c r="E253" s="105"/>
      <c r="F253" s="105"/>
      <c r="G253" s="340">
        <f t="shared" si="17"/>
        <v>50</v>
      </c>
      <c r="H253" s="213"/>
    </row>
    <row r="254" spans="1:8" s="5" customFormat="1" ht="22.5">
      <c r="A254" s="109" t="s">
        <v>401</v>
      </c>
      <c r="B254" s="107" t="s">
        <v>464</v>
      </c>
      <c r="C254" s="108" t="s">
        <v>68</v>
      </c>
      <c r="D254" s="108" t="s">
        <v>68</v>
      </c>
      <c r="E254" s="110" t="s">
        <v>100</v>
      </c>
      <c r="F254" s="105"/>
      <c r="G254" s="341">
        <f t="shared" si="17"/>
        <v>50</v>
      </c>
      <c r="H254" s="213"/>
    </row>
    <row r="255" spans="1:8" s="5" customFormat="1" ht="24" customHeight="1">
      <c r="A255" s="109" t="s">
        <v>732</v>
      </c>
      <c r="B255" s="107" t="s">
        <v>464</v>
      </c>
      <c r="C255" s="108" t="s">
        <v>68</v>
      </c>
      <c r="D255" s="108" t="s">
        <v>68</v>
      </c>
      <c r="E255" s="110" t="s">
        <v>96</v>
      </c>
      <c r="F255" s="105"/>
      <c r="G255" s="341">
        <f t="shared" si="17"/>
        <v>50</v>
      </c>
      <c r="H255" s="213"/>
    </row>
    <row r="256" spans="1:8" s="5" customFormat="1" ht="12.75">
      <c r="A256" s="109" t="s">
        <v>674</v>
      </c>
      <c r="B256" s="107" t="s">
        <v>464</v>
      </c>
      <c r="C256" s="108" t="s">
        <v>68</v>
      </c>
      <c r="D256" s="108" t="s">
        <v>68</v>
      </c>
      <c r="E256" s="110" t="s">
        <v>97</v>
      </c>
      <c r="F256" s="105"/>
      <c r="G256" s="341">
        <f t="shared" si="17"/>
        <v>50</v>
      </c>
      <c r="H256" s="213"/>
    </row>
    <row r="257" spans="1:8" s="5" customFormat="1" ht="22.5">
      <c r="A257" s="106" t="s">
        <v>153</v>
      </c>
      <c r="B257" s="107" t="s">
        <v>464</v>
      </c>
      <c r="C257" s="108" t="s">
        <v>68</v>
      </c>
      <c r="D257" s="108" t="s">
        <v>68</v>
      </c>
      <c r="E257" s="110" t="s">
        <v>97</v>
      </c>
      <c r="F257" s="105">
        <v>726</v>
      </c>
      <c r="G257" s="341">
        <v>50</v>
      </c>
      <c r="H257" s="213"/>
    </row>
    <row r="258" spans="1:8" s="5" customFormat="1" ht="12.75">
      <c r="A258" s="103" t="s">
        <v>220</v>
      </c>
      <c r="B258" s="101" t="s">
        <v>289</v>
      </c>
      <c r="C258" s="104"/>
      <c r="D258" s="104"/>
      <c r="E258" s="105"/>
      <c r="F258" s="105"/>
      <c r="G258" s="340">
        <f>G259+G266+G275+G282</f>
        <v>250</v>
      </c>
      <c r="H258" s="213"/>
    </row>
    <row r="259" spans="1:8" s="5" customFormat="1" ht="12.75">
      <c r="A259" s="103" t="s">
        <v>188</v>
      </c>
      <c r="B259" s="101" t="s">
        <v>290</v>
      </c>
      <c r="C259" s="104"/>
      <c r="D259" s="104"/>
      <c r="E259" s="105"/>
      <c r="F259" s="105"/>
      <c r="G259" s="340">
        <f aca="true" t="shared" si="18" ref="G259:G264">G260</f>
        <v>95</v>
      </c>
      <c r="H259" s="213"/>
    </row>
    <row r="260" spans="1:8" s="5" customFormat="1" ht="12.75">
      <c r="A260" s="103" t="s">
        <v>8</v>
      </c>
      <c r="B260" s="101" t="s">
        <v>290</v>
      </c>
      <c r="C260" s="104" t="s">
        <v>68</v>
      </c>
      <c r="D260" s="104" t="s">
        <v>35</v>
      </c>
      <c r="E260" s="105"/>
      <c r="F260" s="105"/>
      <c r="G260" s="340">
        <f t="shared" si="18"/>
        <v>95</v>
      </c>
      <c r="H260" s="213"/>
    </row>
    <row r="261" spans="1:8" s="5" customFormat="1" ht="12.75">
      <c r="A261" s="106" t="s">
        <v>404</v>
      </c>
      <c r="B261" s="107" t="s">
        <v>290</v>
      </c>
      <c r="C261" s="108" t="s">
        <v>68</v>
      </c>
      <c r="D261" s="108" t="s">
        <v>68</v>
      </c>
      <c r="E261" s="105"/>
      <c r="F261" s="105"/>
      <c r="G261" s="340">
        <f t="shared" si="18"/>
        <v>95</v>
      </c>
      <c r="H261" s="213"/>
    </row>
    <row r="262" spans="1:8" s="5" customFormat="1" ht="22.5">
      <c r="A262" s="109" t="s">
        <v>401</v>
      </c>
      <c r="B262" s="107" t="s">
        <v>290</v>
      </c>
      <c r="C262" s="108" t="s">
        <v>68</v>
      </c>
      <c r="D262" s="108" t="s">
        <v>68</v>
      </c>
      <c r="E262" s="110" t="s">
        <v>100</v>
      </c>
      <c r="F262" s="105"/>
      <c r="G262" s="341">
        <f t="shared" si="18"/>
        <v>95</v>
      </c>
      <c r="H262" s="213"/>
    </row>
    <row r="263" spans="1:8" s="5" customFormat="1" ht="22.5">
      <c r="A263" s="109" t="s">
        <v>732</v>
      </c>
      <c r="B263" s="107" t="s">
        <v>290</v>
      </c>
      <c r="C263" s="108" t="s">
        <v>68</v>
      </c>
      <c r="D263" s="108" t="s">
        <v>68</v>
      </c>
      <c r="E263" s="110" t="s">
        <v>96</v>
      </c>
      <c r="F263" s="105"/>
      <c r="G263" s="341">
        <f t="shared" si="18"/>
        <v>95</v>
      </c>
      <c r="H263" s="213"/>
    </row>
    <row r="264" spans="1:8" s="5" customFormat="1" ht="12.75">
      <c r="A264" s="109" t="s">
        <v>675</v>
      </c>
      <c r="B264" s="107" t="s">
        <v>290</v>
      </c>
      <c r="C264" s="108" t="s">
        <v>68</v>
      </c>
      <c r="D264" s="108" t="s">
        <v>68</v>
      </c>
      <c r="E264" s="110" t="s">
        <v>97</v>
      </c>
      <c r="F264" s="105"/>
      <c r="G264" s="341">
        <f t="shared" si="18"/>
        <v>95</v>
      </c>
      <c r="H264" s="213"/>
    </row>
    <row r="265" spans="1:8" s="5" customFormat="1" ht="22.5">
      <c r="A265" s="106" t="s">
        <v>153</v>
      </c>
      <c r="B265" s="107" t="s">
        <v>290</v>
      </c>
      <c r="C265" s="108" t="s">
        <v>68</v>
      </c>
      <c r="D265" s="108" t="s">
        <v>68</v>
      </c>
      <c r="E265" s="110" t="s">
        <v>97</v>
      </c>
      <c r="F265" s="105">
        <v>726</v>
      </c>
      <c r="G265" s="341">
        <v>95</v>
      </c>
      <c r="H265" s="213"/>
    </row>
    <row r="266" spans="1:8" s="5" customFormat="1" ht="24" customHeight="1">
      <c r="A266" s="103" t="s">
        <v>189</v>
      </c>
      <c r="B266" s="101" t="s">
        <v>291</v>
      </c>
      <c r="C266" s="104"/>
      <c r="D266" s="104"/>
      <c r="E266" s="112"/>
      <c r="F266" s="100"/>
      <c r="G266" s="340">
        <f>G267</f>
        <v>100</v>
      </c>
      <c r="H266" s="213"/>
    </row>
    <row r="267" spans="1:8" s="5" customFormat="1" ht="12.75">
      <c r="A267" s="103" t="s">
        <v>8</v>
      </c>
      <c r="B267" s="101" t="s">
        <v>291</v>
      </c>
      <c r="C267" s="104" t="s">
        <v>68</v>
      </c>
      <c r="D267" s="104" t="s">
        <v>35</v>
      </c>
      <c r="E267" s="105"/>
      <c r="F267" s="105"/>
      <c r="G267" s="340">
        <f>G268</f>
        <v>100</v>
      </c>
      <c r="H267" s="213"/>
    </row>
    <row r="268" spans="1:8" s="5" customFormat="1" ht="12.75">
      <c r="A268" s="106" t="s">
        <v>404</v>
      </c>
      <c r="B268" s="107" t="s">
        <v>291</v>
      </c>
      <c r="C268" s="108" t="s">
        <v>68</v>
      </c>
      <c r="D268" s="108" t="s">
        <v>68</v>
      </c>
      <c r="E268" s="105"/>
      <c r="F268" s="105"/>
      <c r="G268" s="341">
        <f>G269</f>
        <v>100</v>
      </c>
      <c r="H268" s="213"/>
    </row>
    <row r="269" spans="1:8" s="5" customFormat="1" ht="42" customHeight="1">
      <c r="A269" s="106" t="s">
        <v>98</v>
      </c>
      <c r="B269" s="107" t="s">
        <v>291</v>
      </c>
      <c r="C269" s="110" t="s">
        <v>68</v>
      </c>
      <c r="D269" s="110" t="s">
        <v>68</v>
      </c>
      <c r="E269" s="110" t="s">
        <v>99</v>
      </c>
      <c r="F269" s="105"/>
      <c r="G269" s="341">
        <f>G270</f>
        <v>100</v>
      </c>
      <c r="H269" s="213"/>
    </row>
    <row r="270" spans="1:8" s="11" customFormat="1" ht="12.75">
      <c r="A270" s="109" t="s">
        <v>240</v>
      </c>
      <c r="B270" s="107" t="s">
        <v>291</v>
      </c>
      <c r="C270" s="110" t="s">
        <v>68</v>
      </c>
      <c r="D270" s="110" t="s">
        <v>68</v>
      </c>
      <c r="E270" s="110" t="s">
        <v>242</v>
      </c>
      <c r="F270" s="105"/>
      <c r="G270" s="341">
        <f>G271+G273</f>
        <v>100</v>
      </c>
      <c r="H270" s="213"/>
    </row>
    <row r="271" spans="1:8" s="5" customFormat="1" ht="24" customHeight="1">
      <c r="A271" s="109" t="s">
        <v>325</v>
      </c>
      <c r="B271" s="107" t="s">
        <v>291</v>
      </c>
      <c r="C271" s="110" t="s">
        <v>68</v>
      </c>
      <c r="D271" s="110" t="s">
        <v>68</v>
      </c>
      <c r="E271" s="110" t="s">
        <v>241</v>
      </c>
      <c r="F271" s="105"/>
      <c r="G271" s="341">
        <f>G272</f>
        <v>40</v>
      </c>
      <c r="H271" s="213"/>
    </row>
    <row r="272" spans="1:8" s="5" customFormat="1" ht="22.5" customHeight="1">
      <c r="A272" s="106" t="s">
        <v>153</v>
      </c>
      <c r="B272" s="107" t="s">
        <v>291</v>
      </c>
      <c r="C272" s="110" t="s">
        <v>68</v>
      </c>
      <c r="D272" s="110" t="s">
        <v>68</v>
      </c>
      <c r="E272" s="110" t="s">
        <v>241</v>
      </c>
      <c r="F272" s="105">
        <v>726</v>
      </c>
      <c r="G272" s="341">
        <v>40</v>
      </c>
      <c r="H272" s="213"/>
    </row>
    <row r="273" spans="1:8" s="5" customFormat="1" ht="33.75" customHeight="1">
      <c r="A273" s="109" t="s">
        <v>367</v>
      </c>
      <c r="B273" s="107" t="s">
        <v>291</v>
      </c>
      <c r="C273" s="108" t="s">
        <v>68</v>
      </c>
      <c r="D273" s="108" t="s">
        <v>68</v>
      </c>
      <c r="E273" s="110" t="s">
        <v>368</v>
      </c>
      <c r="F273" s="105"/>
      <c r="G273" s="341">
        <f>G274</f>
        <v>60</v>
      </c>
      <c r="H273" s="213"/>
    </row>
    <row r="274" spans="1:8" s="5" customFormat="1" ht="21.75" customHeight="1">
      <c r="A274" s="106" t="s">
        <v>153</v>
      </c>
      <c r="B274" s="107" t="s">
        <v>291</v>
      </c>
      <c r="C274" s="108" t="s">
        <v>68</v>
      </c>
      <c r="D274" s="108" t="s">
        <v>68</v>
      </c>
      <c r="E274" s="110" t="s">
        <v>368</v>
      </c>
      <c r="F274" s="105">
        <v>726</v>
      </c>
      <c r="G274" s="341">
        <v>60</v>
      </c>
      <c r="H274" s="213"/>
    </row>
    <row r="275" spans="1:8" s="5" customFormat="1" ht="12.75">
      <c r="A275" s="103" t="s">
        <v>190</v>
      </c>
      <c r="B275" s="101" t="s">
        <v>292</v>
      </c>
      <c r="C275" s="104"/>
      <c r="D275" s="104"/>
      <c r="E275" s="112"/>
      <c r="F275" s="100"/>
      <c r="G275" s="340">
        <f aca="true" t="shared" si="19" ref="G275:G280">G276</f>
        <v>35</v>
      </c>
      <c r="H275" s="213"/>
    </row>
    <row r="276" spans="1:8" s="5" customFormat="1" ht="12.75">
      <c r="A276" s="103" t="s">
        <v>8</v>
      </c>
      <c r="B276" s="101" t="s">
        <v>292</v>
      </c>
      <c r="C276" s="104" t="s">
        <v>68</v>
      </c>
      <c r="D276" s="104" t="s">
        <v>35</v>
      </c>
      <c r="E276" s="110"/>
      <c r="F276" s="105"/>
      <c r="G276" s="340">
        <f t="shared" si="19"/>
        <v>35</v>
      </c>
      <c r="H276" s="213"/>
    </row>
    <row r="277" spans="1:8" s="5" customFormat="1" ht="12.75">
      <c r="A277" s="106" t="s">
        <v>404</v>
      </c>
      <c r="B277" s="107" t="s">
        <v>292</v>
      </c>
      <c r="C277" s="108" t="s">
        <v>68</v>
      </c>
      <c r="D277" s="108" t="s">
        <v>68</v>
      </c>
      <c r="E277" s="110"/>
      <c r="F277" s="105"/>
      <c r="G277" s="341">
        <f t="shared" si="19"/>
        <v>35</v>
      </c>
      <c r="H277" s="213"/>
    </row>
    <row r="278" spans="1:8" s="5" customFormat="1" ht="23.25" customHeight="1">
      <c r="A278" s="109" t="s">
        <v>401</v>
      </c>
      <c r="B278" s="107" t="s">
        <v>292</v>
      </c>
      <c r="C278" s="108" t="s">
        <v>68</v>
      </c>
      <c r="D278" s="108" t="s">
        <v>68</v>
      </c>
      <c r="E278" s="110" t="s">
        <v>100</v>
      </c>
      <c r="F278" s="105"/>
      <c r="G278" s="341">
        <f t="shared" si="19"/>
        <v>35</v>
      </c>
      <c r="H278" s="213"/>
    </row>
    <row r="279" spans="1:8" s="5" customFormat="1" ht="25.5" customHeight="1">
      <c r="A279" s="109" t="s">
        <v>732</v>
      </c>
      <c r="B279" s="107" t="s">
        <v>292</v>
      </c>
      <c r="C279" s="108" t="s">
        <v>68</v>
      </c>
      <c r="D279" s="108" t="s">
        <v>68</v>
      </c>
      <c r="E279" s="110" t="s">
        <v>96</v>
      </c>
      <c r="F279" s="105"/>
      <c r="G279" s="341">
        <f t="shared" si="19"/>
        <v>35</v>
      </c>
      <c r="H279" s="213"/>
    </row>
    <row r="280" spans="1:8" s="5" customFormat="1" ht="12.75">
      <c r="A280" s="109" t="s">
        <v>675</v>
      </c>
      <c r="B280" s="107" t="s">
        <v>292</v>
      </c>
      <c r="C280" s="108" t="s">
        <v>68</v>
      </c>
      <c r="D280" s="108" t="s">
        <v>68</v>
      </c>
      <c r="E280" s="110" t="s">
        <v>97</v>
      </c>
      <c r="F280" s="105"/>
      <c r="G280" s="341">
        <f t="shared" si="19"/>
        <v>35</v>
      </c>
      <c r="H280" s="213"/>
    </row>
    <row r="281" spans="1:8" s="5" customFormat="1" ht="22.5">
      <c r="A281" s="106" t="s">
        <v>153</v>
      </c>
      <c r="B281" s="107" t="s">
        <v>292</v>
      </c>
      <c r="C281" s="108" t="s">
        <v>68</v>
      </c>
      <c r="D281" s="108" t="s">
        <v>68</v>
      </c>
      <c r="E281" s="110" t="s">
        <v>97</v>
      </c>
      <c r="F281" s="105">
        <v>726</v>
      </c>
      <c r="G281" s="341">
        <v>35</v>
      </c>
      <c r="H281" s="213"/>
    </row>
    <row r="282" spans="1:8" s="5" customFormat="1" ht="21.75">
      <c r="A282" s="103" t="s">
        <v>191</v>
      </c>
      <c r="B282" s="101" t="s">
        <v>293</v>
      </c>
      <c r="C282" s="104"/>
      <c r="D282" s="104"/>
      <c r="E282" s="112"/>
      <c r="F282" s="100"/>
      <c r="G282" s="340">
        <f aca="true" t="shared" si="20" ref="G282:G287">G283</f>
        <v>20</v>
      </c>
      <c r="H282" s="213"/>
    </row>
    <row r="283" spans="1:8" s="5" customFormat="1" ht="12.75">
      <c r="A283" s="103" t="s">
        <v>8</v>
      </c>
      <c r="B283" s="101" t="s">
        <v>293</v>
      </c>
      <c r="C283" s="104" t="s">
        <v>68</v>
      </c>
      <c r="D283" s="104" t="s">
        <v>35</v>
      </c>
      <c r="E283" s="110"/>
      <c r="F283" s="105"/>
      <c r="G283" s="340">
        <f t="shared" si="20"/>
        <v>20</v>
      </c>
      <c r="H283" s="213"/>
    </row>
    <row r="284" spans="1:8" s="5" customFormat="1" ht="12.75">
      <c r="A284" s="106" t="s">
        <v>404</v>
      </c>
      <c r="B284" s="107" t="s">
        <v>293</v>
      </c>
      <c r="C284" s="108" t="s">
        <v>68</v>
      </c>
      <c r="D284" s="108" t="s">
        <v>68</v>
      </c>
      <c r="E284" s="110"/>
      <c r="F284" s="105"/>
      <c r="G284" s="341">
        <f t="shared" si="20"/>
        <v>20</v>
      </c>
      <c r="H284" s="213"/>
    </row>
    <row r="285" spans="1:8" s="5" customFormat="1" ht="22.5" customHeight="1">
      <c r="A285" s="109" t="s">
        <v>401</v>
      </c>
      <c r="B285" s="107" t="s">
        <v>293</v>
      </c>
      <c r="C285" s="108" t="s">
        <v>68</v>
      </c>
      <c r="D285" s="108" t="s">
        <v>68</v>
      </c>
      <c r="E285" s="110" t="s">
        <v>100</v>
      </c>
      <c r="F285" s="105"/>
      <c r="G285" s="341">
        <f t="shared" si="20"/>
        <v>20</v>
      </c>
      <c r="H285" s="213"/>
    </row>
    <row r="286" spans="1:8" s="5" customFormat="1" ht="22.5">
      <c r="A286" s="109" t="s">
        <v>732</v>
      </c>
      <c r="B286" s="107" t="s">
        <v>293</v>
      </c>
      <c r="C286" s="108" t="s">
        <v>68</v>
      </c>
      <c r="D286" s="108" t="s">
        <v>68</v>
      </c>
      <c r="E286" s="110" t="s">
        <v>96</v>
      </c>
      <c r="F286" s="105"/>
      <c r="G286" s="341">
        <f t="shared" si="20"/>
        <v>20</v>
      </c>
      <c r="H286" s="213"/>
    </row>
    <row r="287" spans="1:8" s="5" customFormat="1" ht="12.75">
      <c r="A287" s="109" t="s">
        <v>674</v>
      </c>
      <c r="B287" s="107" t="s">
        <v>293</v>
      </c>
      <c r="C287" s="108" t="s">
        <v>68</v>
      </c>
      <c r="D287" s="108" t="s">
        <v>68</v>
      </c>
      <c r="E287" s="110" t="s">
        <v>97</v>
      </c>
      <c r="F287" s="105"/>
      <c r="G287" s="341">
        <f t="shared" si="20"/>
        <v>20</v>
      </c>
      <c r="H287" s="213"/>
    </row>
    <row r="288" spans="1:8" s="5" customFormat="1" ht="22.5">
      <c r="A288" s="106" t="s">
        <v>153</v>
      </c>
      <c r="B288" s="107" t="s">
        <v>293</v>
      </c>
      <c r="C288" s="108" t="s">
        <v>68</v>
      </c>
      <c r="D288" s="108" t="s">
        <v>68</v>
      </c>
      <c r="E288" s="110" t="s">
        <v>97</v>
      </c>
      <c r="F288" s="105">
        <v>726</v>
      </c>
      <c r="G288" s="341">
        <v>20</v>
      </c>
      <c r="H288" s="213"/>
    </row>
    <row r="289" spans="1:8" s="11" customFormat="1" ht="21.75">
      <c r="A289" s="113" t="s">
        <v>465</v>
      </c>
      <c r="B289" s="101" t="s">
        <v>169</v>
      </c>
      <c r="C289" s="108"/>
      <c r="D289" s="108"/>
      <c r="E289" s="110"/>
      <c r="F289" s="105"/>
      <c r="G289" s="340">
        <f>G290+G309</f>
        <v>1045</v>
      </c>
      <c r="H289" s="213"/>
    </row>
    <row r="290" spans="1:8" s="5" customFormat="1" ht="45.75" customHeight="1">
      <c r="A290" s="113" t="s">
        <v>212</v>
      </c>
      <c r="B290" s="101" t="s">
        <v>268</v>
      </c>
      <c r="C290" s="108"/>
      <c r="D290" s="108"/>
      <c r="E290" s="110"/>
      <c r="F290" s="105"/>
      <c r="G290" s="340">
        <f>G291+G298</f>
        <v>595.5</v>
      </c>
      <c r="H290" s="213"/>
    </row>
    <row r="291" spans="1:8" s="76" customFormat="1" ht="21.75">
      <c r="A291" s="121" t="s">
        <v>466</v>
      </c>
      <c r="B291" s="123" t="s">
        <v>330</v>
      </c>
      <c r="C291" s="125"/>
      <c r="D291" s="125"/>
      <c r="E291" s="130"/>
      <c r="F291" s="124"/>
      <c r="G291" s="343">
        <f aca="true" t="shared" si="21" ref="G291:G296">G292</f>
        <v>537.5</v>
      </c>
      <c r="H291" s="297"/>
    </row>
    <row r="292" spans="1:8" s="76" customFormat="1" ht="12.75">
      <c r="A292" s="121" t="s">
        <v>5</v>
      </c>
      <c r="B292" s="127" t="s">
        <v>330</v>
      </c>
      <c r="C292" s="125" t="s">
        <v>67</v>
      </c>
      <c r="D292" s="125" t="s">
        <v>35</v>
      </c>
      <c r="E292" s="130"/>
      <c r="F292" s="124"/>
      <c r="G292" s="343">
        <f t="shared" si="21"/>
        <v>537.5</v>
      </c>
      <c r="H292" s="297"/>
    </row>
    <row r="293" spans="1:8" s="78" customFormat="1" ht="12.75">
      <c r="A293" s="126" t="s">
        <v>7</v>
      </c>
      <c r="B293" s="127" t="s">
        <v>330</v>
      </c>
      <c r="C293" s="128" t="s">
        <v>67</v>
      </c>
      <c r="D293" s="128" t="s">
        <v>77</v>
      </c>
      <c r="E293" s="131"/>
      <c r="F293" s="129"/>
      <c r="G293" s="344">
        <f>G294</f>
        <v>537.5</v>
      </c>
      <c r="H293" s="218"/>
    </row>
    <row r="294" spans="1:8" s="78" customFormat="1" ht="22.5">
      <c r="A294" s="126" t="s">
        <v>401</v>
      </c>
      <c r="B294" s="127" t="s">
        <v>330</v>
      </c>
      <c r="C294" s="128" t="s">
        <v>67</v>
      </c>
      <c r="D294" s="128" t="s">
        <v>77</v>
      </c>
      <c r="E294" s="131" t="s">
        <v>100</v>
      </c>
      <c r="F294" s="129"/>
      <c r="G294" s="344">
        <f t="shared" si="21"/>
        <v>537.5</v>
      </c>
      <c r="H294" s="218"/>
    </row>
    <row r="295" spans="1:8" s="78" customFormat="1" ht="22.5">
      <c r="A295" s="126" t="s">
        <v>732</v>
      </c>
      <c r="B295" s="127" t="s">
        <v>330</v>
      </c>
      <c r="C295" s="128" t="s">
        <v>67</v>
      </c>
      <c r="D295" s="128" t="s">
        <v>77</v>
      </c>
      <c r="E295" s="131" t="s">
        <v>96</v>
      </c>
      <c r="F295" s="129"/>
      <c r="G295" s="344">
        <f t="shared" si="21"/>
        <v>537.5</v>
      </c>
      <c r="H295" s="218"/>
    </row>
    <row r="296" spans="1:8" s="78" customFormat="1" ht="12.75">
      <c r="A296" s="126" t="s">
        <v>675</v>
      </c>
      <c r="B296" s="127" t="s">
        <v>330</v>
      </c>
      <c r="C296" s="128" t="s">
        <v>67</v>
      </c>
      <c r="D296" s="128" t="s">
        <v>77</v>
      </c>
      <c r="E296" s="131" t="s">
        <v>97</v>
      </c>
      <c r="F296" s="129"/>
      <c r="G296" s="344">
        <f t="shared" si="21"/>
        <v>537.5</v>
      </c>
      <c r="H296" s="218"/>
    </row>
    <row r="297" spans="1:8" s="78" customFormat="1" ht="12.75">
      <c r="A297" s="120" t="s">
        <v>149</v>
      </c>
      <c r="B297" s="127" t="s">
        <v>330</v>
      </c>
      <c r="C297" s="128" t="s">
        <v>67</v>
      </c>
      <c r="D297" s="128" t="s">
        <v>77</v>
      </c>
      <c r="E297" s="131" t="s">
        <v>97</v>
      </c>
      <c r="F297" s="129">
        <v>721</v>
      </c>
      <c r="G297" s="344">
        <v>537.5</v>
      </c>
      <c r="H297" s="218"/>
    </row>
    <row r="298" spans="1:8" s="74" customFormat="1" ht="32.25">
      <c r="A298" s="103" t="s">
        <v>467</v>
      </c>
      <c r="B298" s="101" t="s">
        <v>331</v>
      </c>
      <c r="C298" s="104"/>
      <c r="D298" s="104"/>
      <c r="E298" s="112"/>
      <c r="F298" s="100"/>
      <c r="G298" s="340">
        <f aca="true" t="shared" si="22" ref="G298:G307">G299</f>
        <v>58</v>
      </c>
      <c r="H298" s="296"/>
    </row>
    <row r="299" spans="1:8" s="74" customFormat="1" ht="12.75">
      <c r="A299" s="103" t="s">
        <v>5</v>
      </c>
      <c r="B299" s="101" t="s">
        <v>331</v>
      </c>
      <c r="C299" s="104" t="s">
        <v>67</v>
      </c>
      <c r="D299" s="104" t="s">
        <v>35</v>
      </c>
      <c r="E299" s="112"/>
      <c r="F299" s="100"/>
      <c r="G299" s="340">
        <f t="shared" si="22"/>
        <v>58</v>
      </c>
      <c r="H299" s="296"/>
    </row>
    <row r="300" spans="1:8" s="5" customFormat="1" ht="12.75">
      <c r="A300" s="109" t="s">
        <v>7</v>
      </c>
      <c r="B300" s="107" t="s">
        <v>331</v>
      </c>
      <c r="C300" s="108" t="s">
        <v>67</v>
      </c>
      <c r="D300" s="108" t="s">
        <v>77</v>
      </c>
      <c r="E300" s="110"/>
      <c r="F300" s="105"/>
      <c r="G300" s="341">
        <f>G301+G305</f>
        <v>58</v>
      </c>
      <c r="H300" s="213"/>
    </row>
    <row r="301" spans="1:8" s="5" customFormat="1" ht="33.75" customHeight="1">
      <c r="A301" s="109" t="s">
        <v>98</v>
      </c>
      <c r="B301" s="107" t="s">
        <v>331</v>
      </c>
      <c r="C301" s="108" t="s">
        <v>67</v>
      </c>
      <c r="D301" s="108" t="s">
        <v>77</v>
      </c>
      <c r="E301" s="110" t="s">
        <v>99</v>
      </c>
      <c r="F301" s="105"/>
      <c r="G301" s="341">
        <f>G302</f>
        <v>0</v>
      </c>
      <c r="H301" s="213"/>
    </row>
    <row r="302" spans="1:8" s="5" customFormat="1" ht="22.5">
      <c r="A302" s="109" t="s">
        <v>90</v>
      </c>
      <c r="B302" s="107" t="s">
        <v>331</v>
      </c>
      <c r="C302" s="108" t="s">
        <v>67</v>
      </c>
      <c r="D302" s="108" t="s">
        <v>77</v>
      </c>
      <c r="E302" s="110" t="s">
        <v>91</v>
      </c>
      <c r="F302" s="105"/>
      <c r="G302" s="341">
        <f>G303</f>
        <v>0</v>
      </c>
      <c r="H302" s="213"/>
    </row>
    <row r="303" spans="1:8" s="5" customFormat="1" ht="33.75">
      <c r="A303" s="106" t="s">
        <v>422</v>
      </c>
      <c r="B303" s="107" t="s">
        <v>331</v>
      </c>
      <c r="C303" s="108" t="s">
        <v>67</v>
      </c>
      <c r="D303" s="108" t="s">
        <v>77</v>
      </c>
      <c r="E303" s="110" t="s">
        <v>423</v>
      </c>
      <c r="F303" s="105"/>
      <c r="G303" s="341">
        <f>G304</f>
        <v>0</v>
      </c>
      <c r="H303" s="213"/>
    </row>
    <row r="304" spans="1:7" s="213" customFormat="1" ht="12.75">
      <c r="A304" s="106" t="s">
        <v>149</v>
      </c>
      <c r="B304" s="107" t="s">
        <v>331</v>
      </c>
      <c r="C304" s="108" t="s">
        <v>67</v>
      </c>
      <c r="D304" s="108" t="s">
        <v>77</v>
      </c>
      <c r="E304" s="110" t="s">
        <v>423</v>
      </c>
      <c r="F304" s="105">
        <v>721</v>
      </c>
      <c r="G304" s="341">
        <v>0</v>
      </c>
    </row>
    <row r="305" spans="1:8" s="5" customFormat="1" ht="22.5">
      <c r="A305" s="109" t="s">
        <v>401</v>
      </c>
      <c r="B305" s="107" t="s">
        <v>331</v>
      </c>
      <c r="C305" s="108" t="s">
        <v>67</v>
      </c>
      <c r="D305" s="108" t="s">
        <v>77</v>
      </c>
      <c r="E305" s="108" t="s">
        <v>100</v>
      </c>
      <c r="F305" s="105"/>
      <c r="G305" s="341">
        <f t="shared" si="22"/>
        <v>58</v>
      </c>
      <c r="H305" s="213"/>
    </row>
    <row r="306" spans="1:8" s="5" customFormat="1" ht="23.25" customHeight="1">
      <c r="A306" s="109" t="s">
        <v>732</v>
      </c>
      <c r="B306" s="107" t="s">
        <v>331</v>
      </c>
      <c r="C306" s="108" t="s">
        <v>67</v>
      </c>
      <c r="D306" s="108" t="s">
        <v>77</v>
      </c>
      <c r="E306" s="108" t="s">
        <v>96</v>
      </c>
      <c r="F306" s="105"/>
      <c r="G306" s="341">
        <f t="shared" si="22"/>
        <v>58</v>
      </c>
      <c r="H306" s="213"/>
    </row>
    <row r="307" spans="1:8" s="5" customFormat="1" ht="12.75">
      <c r="A307" s="109" t="s">
        <v>675</v>
      </c>
      <c r="B307" s="107" t="s">
        <v>331</v>
      </c>
      <c r="C307" s="108" t="s">
        <v>67</v>
      </c>
      <c r="D307" s="108" t="s">
        <v>77</v>
      </c>
      <c r="E307" s="108" t="s">
        <v>97</v>
      </c>
      <c r="F307" s="105"/>
      <c r="G307" s="341">
        <f t="shared" si="22"/>
        <v>58</v>
      </c>
      <c r="H307" s="213"/>
    </row>
    <row r="308" spans="1:8" s="5" customFormat="1" ht="12.75">
      <c r="A308" s="106" t="s">
        <v>149</v>
      </c>
      <c r="B308" s="107" t="s">
        <v>331</v>
      </c>
      <c r="C308" s="108" t="s">
        <v>67</v>
      </c>
      <c r="D308" s="108" t="s">
        <v>77</v>
      </c>
      <c r="E308" s="108" t="s">
        <v>97</v>
      </c>
      <c r="F308" s="105">
        <v>721</v>
      </c>
      <c r="G308" s="345">
        <v>58</v>
      </c>
      <c r="H308" s="213"/>
    </row>
    <row r="309" spans="1:8" s="5" customFormat="1" ht="21.75">
      <c r="A309" s="224" t="s">
        <v>718</v>
      </c>
      <c r="B309" s="101" t="s">
        <v>726</v>
      </c>
      <c r="C309" s="108"/>
      <c r="D309" s="108"/>
      <c r="E309" s="108"/>
      <c r="F309" s="105"/>
      <c r="G309" s="341">
        <f>G310+G317</f>
        <v>449.5</v>
      </c>
      <c r="H309" s="213"/>
    </row>
    <row r="310" spans="1:8" s="5" customFormat="1" ht="24" customHeight="1">
      <c r="A310" s="220" t="s">
        <v>722</v>
      </c>
      <c r="B310" s="123" t="s">
        <v>719</v>
      </c>
      <c r="C310" s="128"/>
      <c r="D310" s="128"/>
      <c r="E310" s="128"/>
      <c r="F310" s="129"/>
      <c r="G310" s="344">
        <f aca="true" t="shared" si="23" ref="G310:G315">G311</f>
        <v>433.5</v>
      </c>
      <c r="H310" s="213"/>
    </row>
    <row r="311" spans="1:8" s="5" customFormat="1" ht="12.75">
      <c r="A311" s="121" t="s">
        <v>5</v>
      </c>
      <c r="B311" s="127" t="s">
        <v>719</v>
      </c>
      <c r="C311" s="125" t="s">
        <v>67</v>
      </c>
      <c r="D311" s="125" t="s">
        <v>35</v>
      </c>
      <c r="E311" s="128"/>
      <c r="F311" s="129"/>
      <c r="G311" s="344">
        <f t="shared" si="23"/>
        <v>433.5</v>
      </c>
      <c r="H311" s="213"/>
    </row>
    <row r="312" spans="1:8" s="5" customFormat="1" ht="12.75">
      <c r="A312" s="126" t="s">
        <v>7</v>
      </c>
      <c r="B312" s="127" t="s">
        <v>719</v>
      </c>
      <c r="C312" s="128" t="s">
        <v>67</v>
      </c>
      <c r="D312" s="128" t="s">
        <v>77</v>
      </c>
      <c r="E312" s="128"/>
      <c r="F312" s="129"/>
      <c r="G312" s="344">
        <f t="shared" si="23"/>
        <v>433.5</v>
      </c>
      <c r="H312" s="213"/>
    </row>
    <row r="313" spans="1:8" s="5" customFormat="1" ht="12.75">
      <c r="A313" s="220" t="s">
        <v>124</v>
      </c>
      <c r="B313" s="127" t="s">
        <v>719</v>
      </c>
      <c r="C313" s="128" t="s">
        <v>67</v>
      </c>
      <c r="D313" s="128" t="s">
        <v>77</v>
      </c>
      <c r="E313" s="131" t="s">
        <v>125</v>
      </c>
      <c r="F313" s="129"/>
      <c r="G313" s="344">
        <f t="shared" si="23"/>
        <v>433.5</v>
      </c>
      <c r="H313" s="213"/>
    </row>
    <row r="314" spans="1:8" s="11" customFormat="1" ht="33.75">
      <c r="A314" s="252" t="s">
        <v>160</v>
      </c>
      <c r="B314" s="253" t="s">
        <v>719</v>
      </c>
      <c r="C314" s="254" t="s">
        <v>67</v>
      </c>
      <c r="D314" s="254" t="s">
        <v>77</v>
      </c>
      <c r="E314" s="254" t="s">
        <v>126</v>
      </c>
      <c r="F314" s="255"/>
      <c r="G314" s="348">
        <f t="shared" si="23"/>
        <v>433.5</v>
      </c>
      <c r="H314" s="213"/>
    </row>
    <row r="315" spans="1:8" s="5" customFormat="1" ht="33.75">
      <c r="A315" s="220" t="s">
        <v>400</v>
      </c>
      <c r="B315" s="127" t="s">
        <v>719</v>
      </c>
      <c r="C315" s="128" t="s">
        <v>67</v>
      </c>
      <c r="D315" s="128" t="s">
        <v>77</v>
      </c>
      <c r="E315" s="128" t="s">
        <v>399</v>
      </c>
      <c r="F315" s="129"/>
      <c r="G315" s="344">
        <f t="shared" si="23"/>
        <v>433.5</v>
      </c>
      <c r="H315" s="213"/>
    </row>
    <row r="316" spans="1:8" s="5" customFormat="1" ht="12.75">
      <c r="A316" s="120" t="s">
        <v>149</v>
      </c>
      <c r="B316" s="127" t="s">
        <v>719</v>
      </c>
      <c r="C316" s="128" t="s">
        <v>67</v>
      </c>
      <c r="D316" s="128" t="s">
        <v>77</v>
      </c>
      <c r="E316" s="128" t="s">
        <v>399</v>
      </c>
      <c r="F316" s="129">
        <v>721</v>
      </c>
      <c r="G316" s="344">
        <v>433.5</v>
      </c>
      <c r="H316" s="213"/>
    </row>
    <row r="317" spans="1:8" s="5" customFormat="1" ht="21.75">
      <c r="A317" s="226" t="s">
        <v>723</v>
      </c>
      <c r="B317" s="101" t="s">
        <v>720</v>
      </c>
      <c r="C317" s="104"/>
      <c r="D317" s="104"/>
      <c r="E317" s="104"/>
      <c r="F317" s="100"/>
      <c r="G317" s="340">
        <f aca="true" t="shared" si="24" ref="G317:G322">G318</f>
        <v>16</v>
      </c>
      <c r="H317" s="213"/>
    </row>
    <row r="318" spans="1:8" s="5" customFormat="1" ht="12.75">
      <c r="A318" s="103" t="s">
        <v>5</v>
      </c>
      <c r="B318" s="107" t="s">
        <v>720</v>
      </c>
      <c r="C318" s="104" t="s">
        <v>67</v>
      </c>
      <c r="D318" s="104" t="s">
        <v>35</v>
      </c>
      <c r="E318" s="108"/>
      <c r="F318" s="105"/>
      <c r="G318" s="341">
        <f t="shared" si="24"/>
        <v>16</v>
      </c>
      <c r="H318" s="213"/>
    </row>
    <row r="319" spans="1:8" s="5" customFormat="1" ht="12.75">
      <c r="A319" s="109" t="s">
        <v>7</v>
      </c>
      <c r="B319" s="107" t="s">
        <v>720</v>
      </c>
      <c r="C319" s="108" t="s">
        <v>67</v>
      </c>
      <c r="D319" s="108" t="s">
        <v>77</v>
      </c>
      <c r="E319" s="108"/>
      <c r="F319" s="105"/>
      <c r="G319" s="341">
        <f t="shared" si="24"/>
        <v>16</v>
      </c>
      <c r="H319" s="213"/>
    </row>
    <row r="320" spans="1:8" s="5" customFormat="1" ht="22.5">
      <c r="A320" s="109" t="s">
        <v>401</v>
      </c>
      <c r="B320" s="107" t="s">
        <v>720</v>
      </c>
      <c r="C320" s="108" t="s">
        <v>67</v>
      </c>
      <c r="D320" s="108" t="s">
        <v>77</v>
      </c>
      <c r="E320" s="108" t="s">
        <v>100</v>
      </c>
      <c r="F320" s="105"/>
      <c r="G320" s="341">
        <f t="shared" si="24"/>
        <v>16</v>
      </c>
      <c r="H320" s="213"/>
    </row>
    <row r="321" spans="1:8" s="5" customFormat="1" ht="22.5">
      <c r="A321" s="109" t="s">
        <v>732</v>
      </c>
      <c r="B321" s="107" t="s">
        <v>720</v>
      </c>
      <c r="C321" s="108" t="s">
        <v>67</v>
      </c>
      <c r="D321" s="108" t="s">
        <v>77</v>
      </c>
      <c r="E321" s="108" t="s">
        <v>96</v>
      </c>
      <c r="F321" s="105"/>
      <c r="G321" s="341">
        <f t="shared" si="24"/>
        <v>16</v>
      </c>
      <c r="H321" s="213"/>
    </row>
    <row r="322" spans="1:8" s="5" customFormat="1" ht="12.75">
      <c r="A322" s="109" t="s">
        <v>675</v>
      </c>
      <c r="B322" s="107" t="s">
        <v>720</v>
      </c>
      <c r="C322" s="108" t="s">
        <v>67</v>
      </c>
      <c r="D322" s="108" t="s">
        <v>77</v>
      </c>
      <c r="E322" s="108" t="s">
        <v>97</v>
      </c>
      <c r="F322" s="105"/>
      <c r="G322" s="341">
        <f t="shared" si="24"/>
        <v>16</v>
      </c>
      <c r="H322" s="213"/>
    </row>
    <row r="323" spans="1:8" s="5" customFormat="1" ht="12.75">
      <c r="A323" s="106" t="s">
        <v>149</v>
      </c>
      <c r="B323" s="107" t="s">
        <v>720</v>
      </c>
      <c r="C323" s="108" t="s">
        <v>67</v>
      </c>
      <c r="D323" s="108" t="s">
        <v>77</v>
      </c>
      <c r="E323" s="108" t="s">
        <v>97</v>
      </c>
      <c r="F323" s="105">
        <v>721</v>
      </c>
      <c r="G323" s="341">
        <v>16</v>
      </c>
      <c r="H323" s="213"/>
    </row>
    <row r="324" spans="1:12" s="5" customFormat="1" ht="21.75">
      <c r="A324" s="103" t="s">
        <v>468</v>
      </c>
      <c r="B324" s="101" t="s">
        <v>174</v>
      </c>
      <c r="C324" s="108"/>
      <c r="D324" s="108"/>
      <c r="E324" s="105"/>
      <c r="F324" s="105"/>
      <c r="G324" s="340">
        <f>G325</f>
        <v>3441.3</v>
      </c>
      <c r="H324" s="213"/>
      <c r="I324" s="25"/>
      <c r="J324" s="25"/>
      <c r="K324" s="25"/>
      <c r="L324" s="25"/>
    </row>
    <row r="325" spans="1:12" s="5" customFormat="1" ht="31.5" customHeight="1">
      <c r="A325" s="103" t="s">
        <v>214</v>
      </c>
      <c r="B325" s="101" t="s">
        <v>270</v>
      </c>
      <c r="C325" s="108"/>
      <c r="D325" s="108"/>
      <c r="E325" s="105"/>
      <c r="F325" s="105"/>
      <c r="G325" s="340">
        <f>G326+G356+G374+G398+G421+G450+G467+G479</f>
        <v>3441.3</v>
      </c>
      <c r="H325" s="213"/>
      <c r="I325" s="25"/>
      <c r="J325" s="25"/>
      <c r="K325" s="25"/>
      <c r="L325" s="25"/>
    </row>
    <row r="326" spans="1:12" s="5" customFormat="1" ht="32.25">
      <c r="A326" s="103" t="s">
        <v>469</v>
      </c>
      <c r="B326" s="101" t="s">
        <v>271</v>
      </c>
      <c r="C326" s="108"/>
      <c r="D326" s="108"/>
      <c r="E326" s="105"/>
      <c r="F326" s="105"/>
      <c r="G326" s="340">
        <f>G327+G344+G350</f>
        <v>2068.9</v>
      </c>
      <c r="H326" s="213"/>
      <c r="I326" s="25"/>
      <c r="J326" s="25"/>
      <c r="K326" s="25"/>
      <c r="L326" s="25"/>
    </row>
    <row r="327" spans="1:12" s="5" customFormat="1" ht="12.75">
      <c r="A327" s="103" t="s">
        <v>8</v>
      </c>
      <c r="B327" s="101" t="s">
        <v>271</v>
      </c>
      <c r="C327" s="104" t="s">
        <v>68</v>
      </c>
      <c r="D327" s="104" t="s">
        <v>35</v>
      </c>
      <c r="E327" s="105"/>
      <c r="F327" s="105"/>
      <c r="G327" s="340">
        <f>G328+G333+G338</f>
        <v>1593.9</v>
      </c>
      <c r="H327" s="213"/>
      <c r="I327" s="25"/>
      <c r="J327" s="25"/>
      <c r="K327" s="25"/>
      <c r="L327" s="25"/>
    </row>
    <row r="328" spans="1:12" s="5" customFormat="1" ht="12.75">
      <c r="A328" s="106" t="s">
        <v>9</v>
      </c>
      <c r="B328" s="107" t="s">
        <v>271</v>
      </c>
      <c r="C328" s="108" t="s">
        <v>68</v>
      </c>
      <c r="D328" s="108" t="s">
        <v>65</v>
      </c>
      <c r="E328" s="105"/>
      <c r="F328" s="105"/>
      <c r="G328" s="341">
        <f>G329</f>
        <v>281.3</v>
      </c>
      <c r="H328" s="213"/>
      <c r="I328" s="25"/>
      <c r="J328" s="25"/>
      <c r="K328" s="25"/>
      <c r="L328" s="25"/>
    </row>
    <row r="329" spans="1:8" s="5" customFormat="1" ht="22.5">
      <c r="A329" s="109" t="s">
        <v>101</v>
      </c>
      <c r="B329" s="107" t="s">
        <v>271</v>
      </c>
      <c r="C329" s="108" t="s">
        <v>68</v>
      </c>
      <c r="D329" s="108" t="s">
        <v>65</v>
      </c>
      <c r="E329" s="110" t="s">
        <v>102</v>
      </c>
      <c r="F329" s="105"/>
      <c r="G329" s="341">
        <f>G330</f>
        <v>281.3</v>
      </c>
      <c r="H329" s="213"/>
    </row>
    <row r="330" spans="1:8" s="5" customFormat="1" ht="12.75">
      <c r="A330" s="109" t="s">
        <v>107</v>
      </c>
      <c r="B330" s="107" t="s">
        <v>271</v>
      </c>
      <c r="C330" s="108" t="s">
        <v>68</v>
      </c>
      <c r="D330" s="108" t="s">
        <v>65</v>
      </c>
      <c r="E330" s="110" t="s">
        <v>108</v>
      </c>
      <c r="F330" s="105"/>
      <c r="G330" s="341">
        <f>G331</f>
        <v>281.3</v>
      </c>
      <c r="H330" s="213"/>
    </row>
    <row r="331" spans="1:8" s="5" customFormat="1" ht="12.75">
      <c r="A331" s="109" t="s">
        <v>111</v>
      </c>
      <c r="B331" s="107" t="s">
        <v>271</v>
      </c>
      <c r="C331" s="108" t="s">
        <v>68</v>
      </c>
      <c r="D331" s="108" t="s">
        <v>65</v>
      </c>
      <c r="E331" s="110" t="s">
        <v>112</v>
      </c>
      <c r="F331" s="105"/>
      <c r="G331" s="341">
        <f>G332</f>
        <v>281.3</v>
      </c>
      <c r="H331" s="213"/>
    </row>
    <row r="332" spans="1:8" s="5" customFormat="1" ht="12" customHeight="1">
      <c r="A332" s="106" t="s">
        <v>152</v>
      </c>
      <c r="B332" s="107" t="s">
        <v>271</v>
      </c>
      <c r="C332" s="108" t="s">
        <v>68</v>
      </c>
      <c r="D332" s="108" t="s">
        <v>65</v>
      </c>
      <c r="E332" s="110" t="s">
        <v>112</v>
      </c>
      <c r="F332" s="105">
        <v>725</v>
      </c>
      <c r="G332" s="341">
        <v>281.3</v>
      </c>
      <c r="H332" s="213"/>
    </row>
    <row r="333" spans="1:8" s="5" customFormat="1" ht="12.75">
      <c r="A333" s="106" t="s">
        <v>426</v>
      </c>
      <c r="B333" s="107" t="s">
        <v>271</v>
      </c>
      <c r="C333" s="108" t="s">
        <v>68</v>
      </c>
      <c r="D333" s="108" t="s">
        <v>66</v>
      </c>
      <c r="E333" s="105"/>
      <c r="F333" s="105"/>
      <c r="G333" s="341">
        <f>G334</f>
        <v>846.5</v>
      </c>
      <c r="H333" s="213"/>
    </row>
    <row r="334" spans="1:8" s="5" customFormat="1" ht="22.5">
      <c r="A334" s="109" t="s">
        <v>101</v>
      </c>
      <c r="B334" s="107" t="s">
        <v>271</v>
      </c>
      <c r="C334" s="108" t="s">
        <v>68</v>
      </c>
      <c r="D334" s="108" t="s">
        <v>66</v>
      </c>
      <c r="E334" s="110" t="s">
        <v>102</v>
      </c>
      <c r="F334" s="105"/>
      <c r="G334" s="341">
        <f>G335</f>
        <v>846.5</v>
      </c>
      <c r="H334" s="213"/>
    </row>
    <row r="335" spans="1:8" s="5" customFormat="1" ht="12.75">
      <c r="A335" s="109" t="s">
        <v>107</v>
      </c>
      <c r="B335" s="107" t="s">
        <v>271</v>
      </c>
      <c r="C335" s="108" t="s">
        <v>68</v>
      </c>
      <c r="D335" s="108" t="s">
        <v>66</v>
      </c>
      <c r="E335" s="110" t="s">
        <v>108</v>
      </c>
      <c r="F335" s="105"/>
      <c r="G335" s="341">
        <f>G336</f>
        <v>846.5</v>
      </c>
      <c r="H335" s="213"/>
    </row>
    <row r="336" spans="1:8" s="5" customFormat="1" ht="12.75">
      <c r="A336" s="109" t="s">
        <v>111</v>
      </c>
      <c r="B336" s="107" t="s">
        <v>271</v>
      </c>
      <c r="C336" s="108" t="s">
        <v>68</v>
      </c>
      <c r="D336" s="108" t="s">
        <v>66</v>
      </c>
      <c r="E336" s="110" t="s">
        <v>112</v>
      </c>
      <c r="F336" s="105"/>
      <c r="G336" s="341">
        <f>G337</f>
        <v>846.5</v>
      </c>
      <c r="H336" s="213"/>
    </row>
    <row r="337" spans="1:8" s="5" customFormat="1" ht="11.25" customHeight="1">
      <c r="A337" s="106" t="s">
        <v>152</v>
      </c>
      <c r="B337" s="107" t="s">
        <v>271</v>
      </c>
      <c r="C337" s="108" t="s">
        <v>68</v>
      </c>
      <c r="D337" s="108" t="s">
        <v>66</v>
      </c>
      <c r="E337" s="110" t="s">
        <v>112</v>
      </c>
      <c r="F337" s="105">
        <v>725</v>
      </c>
      <c r="G337" s="341">
        <v>846.5</v>
      </c>
      <c r="H337" s="213"/>
    </row>
    <row r="338" spans="1:8" s="79" customFormat="1" ht="12.75">
      <c r="A338" s="106" t="s">
        <v>357</v>
      </c>
      <c r="B338" s="107" t="s">
        <v>271</v>
      </c>
      <c r="C338" s="108" t="s">
        <v>68</v>
      </c>
      <c r="D338" s="108" t="s">
        <v>69</v>
      </c>
      <c r="E338" s="110"/>
      <c r="F338" s="105"/>
      <c r="G338" s="341">
        <f>G339</f>
        <v>466.1</v>
      </c>
      <c r="H338" s="279"/>
    </row>
    <row r="339" spans="1:8" s="79" customFormat="1" ht="22.5">
      <c r="A339" s="109" t="s">
        <v>101</v>
      </c>
      <c r="B339" s="107" t="s">
        <v>271</v>
      </c>
      <c r="C339" s="108" t="s">
        <v>68</v>
      </c>
      <c r="D339" s="108" t="s">
        <v>69</v>
      </c>
      <c r="E339" s="110" t="s">
        <v>102</v>
      </c>
      <c r="F339" s="105"/>
      <c r="G339" s="341">
        <f>G340</f>
        <v>466.1</v>
      </c>
      <c r="H339" s="279"/>
    </row>
    <row r="340" spans="1:8" s="79" customFormat="1" ht="12.75">
      <c r="A340" s="109" t="s">
        <v>107</v>
      </c>
      <c r="B340" s="107" t="s">
        <v>271</v>
      </c>
      <c r="C340" s="108" t="s">
        <v>68</v>
      </c>
      <c r="D340" s="108" t="s">
        <v>69</v>
      </c>
      <c r="E340" s="110" t="s">
        <v>108</v>
      </c>
      <c r="F340" s="105"/>
      <c r="G340" s="341">
        <f>G341</f>
        <v>466.1</v>
      </c>
      <c r="H340" s="279"/>
    </row>
    <row r="341" spans="1:8" s="79" customFormat="1" ht="12.75">
      <c r="A341" s="109" t="s">
        <v>111</v>
      </c>
      <c r="B341" s="107" t="s">
        <v>271</v>
      </c>
      <c r="C341" s="108" t="s">
        <v>68</v>
      </c>
      <c r="D341" s="108" t="s">
        <v>69</v>
      </c>
      <c r="E341" s="110" t="s">
        <v>112</v>
      </c>
      <c r="F341" s="105"/>
      <c r="G341" s="341">
        <f>G342+G343</f>
        <v>466.1</v>
      </c>
      <c r="H341" s="279"/>
    </row>
    <row r="342" spans="1:8" s="79" customFormat="1" ht="10.5" customHeight="1">
      <c r="A342" s="106" t="s">
        <v>152</v>
      </c>
      <c r="B342" s="107" t="s">
        <v>271</v>
      </c>
      <c r="C342" s="108" t="s">
        <v>68</v>
      </c>
      <c r="D342" s="108" t="s">
        <v>69</v>
      </c>
      <c r="E342" s="110" t="s">
        <v>112</v>
      </c>
      <c r="F342" s="105">
        <v>725</v>
      </c>
      <c r="G342" s="341">
        <v>216.1</v>
      </c>
      <c r="H342" s="279"/>
    </row>
    <row r="343" spans="1:8" s="5" customFormat="1" ht="22.5">
      <c r="A343" s="106" t="s">
        <v>153</v>
      </c>
      <c r="B343" s="107" t="s">
        <v>271</v>
      </c>
      <c r="C343" s="108" t="s">
        <v>68</v>
      </c>
      <c r="D343" s="108" t="s">
        <v>69</v>
      </c>
      <c r="E343" s="110" t="s">
        <v>112</v>
      </c>
      <c r="F343" s="105">
        <v>726</v>
      </c>
      <c r="G343" s="341">
        <v>250</v>
      </c>
      <c r="H343" s="213"/>
    </row>
    <row r="344" spans="1:8" s="5" customFormat="1" ht="12.75">
      <c r="A344" s="103" t="s">
        <v>141</v>
      </c>
      <c r="B344" s="101" t="s">
        <v>271</v>
      </c>
      <c r="C344" s="104" t="s">
        <v>72</v>
      </c>
      <c r="D344" s="104" t="s">
        <v>35</v>
      </c>
      <c r="E344" s="100"/>
      <c r="F344" s="100"/>
      <c r="G344" s="340">
        <f>G345</f>
        <v>295</v>
      </c>
      <c r="H344" s="213"/>
    </row>
    <row r="345" spans="1:8" s="5" customFormat="1" ht="12.75">
      <c r="A345" s="106" t="s">
        <v>12</v>
      </c>
      <c r="B345" s="107" t="s">
        <v>271</v>
      </c>
      <c r="C345" s="108" t="s">
        <v>72</v>
      </c>
      <c r="D345" s="108" t="s">
        <v>65</v>
      </c>
      <c r="E345" s="105"/>
      <c r="F345" s="105"/>
      <c r="G345" s="341">
        <f>G346</f>
        <v>295</v>
      </c>
      <c r="H345" s="213"/>
    </row>
    <row r="346" spans="1:8" s="5" customFormat="1" ht="22.5">
      <c r="A346" s="109" t="s">
        <v>101</v>
      </c>
      <c r="B346" s="107" t="s">
        <v>271</v>
      </c>
      <c r="C346" s="108" t="s">
        <v>72</v>
      </c>
      <c r="D346" s="108" t="s">
        <v>65</v>
      </c>
      <c r="E346" s="110" t="s">
        <v>102</v>
      </c>
      <c r="F346" s="105"/>
      <c r="G346" s="341">
        <f>G347</f>
        <v>295</v>
      </c>
      <c r="H346" s="213"/>
    </row>
    <row r="347" spans="1:8" s="5" customFormat="1" ht="12.75">
      <c r="A347" s="109" t="s">
        <v>107</v>
      </c>
      <c r="B347" s="107" t="s">
        <v>271</v>
      </c>
      <c r="C347" s="108" t="s">
        <v>72</v>
      </c>
      <c r="D347" s="108" t="s">
        <v>65</v>
      </c>
      <c r="E347" s="110" t="s">
        <v>108</v>
      </c>
      <c r="F347" s="105"/>
      <c r="G347" s="341">
        <f>G348</f>
        <v>295</v>
      </c>
      <c r="H347" s="213"/>
    </row>
    <row r="348" spans="1:8" s="5" customFormat="1" ht="12.75">
      <c r="A348" s="109" t="s">
        <v>111</v>
      </c>
      <c r="B348" s="107" t="s">
        <v>271</v>
      </c>
      <c r="C348" s="108" t="s">
        <v>72</v>
      </c>
      <c r="D348" s="108" t="s">
        <v>65</v>
      </c>
      <c r="E348" s="110" t="s">
        <v>112</v>
      </c>
      <c r="F348" s="105"/>
      <c r="G348" s="341">
        <f>G349</f>
        <v>295</v>
      </c>
      <c r="H348" s="213"/>
    </row>
    <row r="349" spans="1:8" s="5" customFormat="1" ht="22.5">
      <c r="A349" s="106" t="s">
        <v>153</v>
      </c>
      <c r="B349" s="107" t="s">
        <v>271</v>
      </c>
      <c r="C349" s="108" t="s">
        <v>72</v>
      </c>
      <c r="D349" s="108" t="s">
        <v>65</v>
      </c>
      <c r="E349" s="110" t="s">
        <v>112</v>
      </c>
      <c r="F349" s="105">
        <v>726</v>
      </c>
      <c r="G349" s="341">
        <v>295</v>
      </c>
      <c r="H349" s="213"/>
    </row>
    <row r="350" spans="1:8" s="5" customFormat="1" ht="12.75">
      <c r="A350" s="103" t="s">
        <v>82</v>
      </c>
      <c r="B350" s="101" t="s">
        <v>271</v>
      </c>
      <c r="C350" s="104" t="s">
        <v>73</v>
      </c>
      <c r="D350" s="104" t="s">
        <v>35</v>
      </c>
      <c r="E350" s="100"/>
      <c r="F350" s="100"/>
      <c r="G350" s="340">
        <f>G351</f>
        <v>180</v>
      </c>
      <c r="H350" s="213"/>
    </row>
    <row r="351" spans="1:8" s="5" customFormat="1" ht="12.75">
      <c r="A351" s="106" t="s">
        <v>83</v>
      </c>
      <c r="B351" s="107" t="s">
        <v>271</v>
      </c>
      <c r="C351" s="108" t="s">
        <v>73</v>
      </c>
      <c r="D351" s="108" t="s">
        <v>65</v>
      </c>
      <c r="E351" s="105"/>
      <c r="F351" s="105"/>
      <c r="G351" s="341">
        <f>G352</f>
        <v>180</v>
      </c>
      <c r="H351" s="213"/>
    </row>
    <row r="352" spans="1:8" s="5" customFormat="1" ht="22.5">
      <c r="A352" s="109" t="s">
        <v>101</v>
      </c>
      <c r="B352" s="107" t="s">
        <v>271</v>
      </c>
      <c r="C352" s="108" t="s">
        <v>73</v>
      </c>
      <c r="D352" s="108" t="s">
        <v>65</v>
      </c>
      <c r="E352" s="110" t="s">
        <v>102</v>
      </c>
      <c r="F352" s="105"/>
      <c r="G352" s="341">
        <f>G353</f>
        <v>180</v>
      </c>
      <c r="H352" s="213"/>
    </row>
    <row r="353" spans="1:8" s="5" customFormat="1" ht="12.75">
      <c r="A353" s="109" t="s">
        <v>107</v>
      </c>
      <c r="B353" s="107" t="s">
        <v>271</v>
      </c>
      <c r="C353" s="108" t="s">
        <v>73</v>
      </c>
      <c r="D353" s="108" t="s">
        <v>65</v>
      </c>
      <c r="E353" s="110" t="s">
        <v>108</v>
      </c>
      <c r="F353" s="105"/>
      <c r="G353" s="341">
        <f>G354</f>
        <v>180</v>
      </c>
      <c r="H353" s="213"/>
    </row>
    <row r="354" spans="1:8" s="5" customFormat="1" ht="12.75">
      <c r="A354" s="109" t="s">
        <v>111</v>
      </c>
      <c r="B354" s="107" t="s">
        <v>271</v>
      </c>
      <c r="C354" s="108" t="s">
        <v>73</v>
      </c>
      <c r="D354" s="108" t="s">
        <v>65</v>
      </c>
      <c r="E354" s="110" t="s">
        <v>112</v>
      </c>
      <c r="F354" s="105"/>
      <c r="G354" s="341">
        <f>G355</f>
        <v>180</v>
      </c>
      <c r="H354" s="213"/>
    </row>
    <row r="355" spans="1:8" s="5" customFormat="1" ht="22.5">
      <c r="A355" s="106" t="s">
        <v>153</v>
      </c>
      <c r="B355" s="107" t="s">
        <v>271</v>
      </c>
      <c r="C355" s="108" t="s">
        <v>73</v>
      </c>
      <c r="D355" s="108" t="s">
        <v>65</v>
      </c>
      <c r="E355" s="110" t="s">
        <v>112</v>
      </c>
      <c r="F355" s="105">
        <v>726</v>
      </c>
      <c r="G355" s="341">
        <v>180</v>
      </c>
      <c r="H355" s="213"/>
    </row>
    <row r="356" spans="1:8" s="5" customFormat="1" ht="12.75">
      <c r="A356" s="103" t="s">
        <v>176</v>
      </c>
      <c r="B356" s="101" t="s">
        <v>275</v>
      </c>
      <c r="C356" s="104"/>
      <c r="D356" s="104"/>
      <c r="E356" s="112"/>
      <c r="F356" s="100"/>
      <c r="G356" s="340">
        <f>G357+G368</f>
        <v>274.2</v>
      </c>
      <c r="H356" s="213"/>
    </row>
    <row r="357" spans="1:8" s="5" customFormat="1" ht="12.75">
      <c r="A357" s="103" t="s">
        <v>8</v>
      </c>
      <c r="B357" s="101" t="s">
        <v>275</v>
      </c>
      <c r="C357" s="104" t="s">
        <v>68</v>
      </c>
      <c r="D357" s="104" t="s">
        <v>35</v>
      </c>
      <c r="E357" s="110"/>
      <c r="F357" s="105"/>
      <c r="G357" s="340">
        <f>G358+G363</f>
        <v>194.2</v>
      </c>
      <c r="H357" s="213"/>
    </row>
    <row r="358" spans="1:8" s="5" customFormat="1" ht="12.75">
      <c r="A358" s="106" t="s">
        <v>426</v>
      </c>
      <c r="B358" s="107" t="s">
        <v>275</v>
      </c>
      <c r="C358" s="108" t="s">
        <v>68</v>
      </c>
      <c r="D358" s="108" t="s">
        <v>66</v>
      </c>
      <c r="E358" s="105"/>
      <c r="F358" s="105"/>
      <c r="G358" s="341">
        <f>G359</f>
        <v>124.2</v>
      </c>
      <c r="H358" s="213"/>
    </row>
    <row r="359" spans="1:8" s="5" customFormat="1" ht="22.5">
      <c r="A359" s="109" t="s">
        <v>101</v>
      </c>
      <c r="B359" s="107" t="s">
        <v>275</v>
      </c>
      <c r="C359" s="108" t="s">
        <v>68</v>
      </c>
      <c r="D359" s="108" t="s">
        <v>66</v>
      </c>
      <c r="E359" s="110" t="s">
        <v>102</v>
      </c>
      <c r="F359" s="105"/>
      <c r="G359" s="341">
        <f>G360</f>
        <v>124.2</v>
      </c>
      <c r="H359" s="213"/>
    </row>
    <row r="360" spans="1:8" s="5" customFormat="1" ht="12.75">
      <c r="A360" s="109" t="s">
        <v>107</v>
      </c>
      <c r="B360" s="107" t="s">
        <v>275</v>
      </c>
      <c r="C360" s="108" t="s">
        <v>68</v>
      </c>
      <c r="D360" s="108" t="s">
        <v>66</v>
      </c>
      <c r="E360" s="110" t="s">
        <v>108</v>
      </c>
      <c r="F360" s="105"/>
      <c r="G360" s="341">
        <f>G361</f>
        <v>124.2</v>
      </c>
      <c r="H360" s="213"/>
    </row>
    <row r="361" spans="1:8" s="5" customFormat="1" ht="12.75">
      <c r="A361" s="109" t="s">
        <v>111</v>
      </c>
      <c r="B361" s="107" t="s">
        <v>275</v>
      </c>
      <c r="C361" s="108" t="s">
        <v>68</v>
      </c>
      <c r="D361" s="108" t="s">
        <v>66</v>
      </c>
      <c r="E361" s="110" t="s">
        <v>112</v>
      </c>
      <c r="F361" s="105"/>
      <c r="G361" s="341">
        <f>G362</f>
        <v>124.2</v>
      </c>
      <c r="H361" s="213"/>
    </row>
    <row r="362" spans="1:8" s="5" customFormat="1" ht="21.75" customHeight="1">
      <c r="A362" s="106" t="s">
        <v>152</v>
      </c>
      <c r="B362" s="107" t="s">
        <v>275</v>
      </c>
      <c r="C362" s="108" t="s">
        <v>68</v>
      </c>
      <c r="D362" s="108" t="s">
        <v>66</v>
      </c>
      <c r="E362" s="110" t="s">
        <v>112</v>
      </c>
      <c r="F362" s="105">
        <v>725</v>
      </c>
      <c r="G362" s="341">
        <v>124.2</v>
      </c>
      <c r="H362" s="213"/>
    </row>
    <row r="363" spans="1:8" s="79" customFormat="1" ht="12.75">
      <c r="A363" s="106" t="s">
        <v>357</v>
      </c>
      <c r="B363" s="107" t="s">
        <v>275</v>
      </c>
      <c r="C363" s="108" t="s">
        <v>68</v>
      </c>
      <c r="D363" s="108" t="s">
        <v>69</v>
      </c>
      <c r="E363" s="110"/>
      <c r="F363" s="105"/>
      <c r="G363" s="341">
        <f>G364</f>
        <v>70</v>
      </c>
      <c r="H363" s="279"/>
    </row>
    <row r="364" spans="1:8" s="79" customFormat="1" ht="22.5">
      <c r="A364" s="109" t="s">
        <v>101</v>
      </c>
      <c r="B364" s="107" t="s">
        <v>275</v>
      </c>
      <c r="C364" s="108" t="s">
        <v>68</v>
      </c>
      <c r="D364" s="108" t="s">
        <v>69</v>
      </c>
      <c r="E364" s="110" t="s">
        <v>102</v>
      </c>
      <c r="F364" s="105"/>
      <c r="G364" s="341">
        <f>G365</f>
        <v>70</v>
      </c>
      <c r="H364" s="279"/>
    </row>
    <row r="365" spans="1:8" s="79" customFormat="1" ht="12.75">
      <c r="A365" s="109" t="s">
        <v>107</v>
      </c>
      <c r="B365" s="107" t="s">
        <v>275</v>
      </c>
      <c r="C365" s="108" t="s">
        <v>68</v>
      </c>
      <c r="D365" s="108" t="s">
        <v>69</v>
      </c>
      <c r="E365" s="110" t="s">
        <v>108</v>
      </c>
      <c r="F365" s="105"/>
      <c r="G365" s="341">
        <f>G366</f>
        <v>70</v>
      </c>
      <c r="H365" s="279"/>
    </row>
    <row r="366" spans="1:8" s="79" customFormat="1" ht="12.75">
      <c r="A366" s="109" t="s">
        <v>111</v>
      </c>
      <c r="B366" s="107" t="s">
        <v>275</v>
      </c>
      <c r="C366" s="108" t="s">
        <v>68</v>
      </c>
      <c r="D366" s="108" t="s">
        <v>69</v>
      </c>
      <c r="E366" s="110" t="s">
        <v>112</v>
      </c>
      <c r="F366" s="105"/>
      <c r="G366" s="341">
        <f>G367</f>
        <v>70</v>
      </c>
      <c r="H366" s="279"/>
    </row>
    <row r="367" spans="1:8" s="5" customFormat="1" ht="22.5">
      <c r="A367" s="106" t="s">
        <v>153</v>
      </c>
      <c r="B367" s="107" t="s">
        <v>275</v>
      </c>
      <c r="C367" s="108" t="s">
        <v>68</v>
      </c>
      <c r="D367" s="108" t="s">
        <v>69</v>
      </c>
      <c r="E367" s="110" t="s">
        <v>112</v>
      </c>
      <c r="F367" s="105">
        <v>726</v>
      </c>
      <c r="G367" s="341">
        <v>70</v>
      </c>
      <c r="H367" s="213"/>
    </row>
    <row r="368" spans="1:8" s="5" customFormat="1" ht="12.75">
      <c r="A368" s="103" t="s">
        <v>141</v>
      </c>
      <c r="B368" s="101" t="s">
        <v>275</v>
      </c>
      <c r="C368" s="104" t="s">
        <v>72</v>
      </c>
      <c r="D368" s="104" t="s">
        <v>35</v>
      </c>
      <c r="E368" s="100"/>
      <c r="F368" s="100"/>
      <c r="G368" s="340">
        <f>G369</f>
        <v>80</v>
      </c>
      <c r="H368" s="213"/>
    </row>
    <row r="369" spans="1:8" s="5" customFormat="1" ht="12.75">
      <c r="A369" s="106" t="s">
        <v>12</v>
      </c>
      <c r="B369" s="107" t="s">
        <v>275</v>
      </c>
      <c r="C369" s="108" t="s">
        <v>72</v>
      </c>
      <c r="D369" s="108" t="s">
        <v>65</v>
      </c>
      <c r="E369" s="105"/>
      <c r="F369" s="105"/>
      <c r="G369" s="341">
        <f>G370</f>
        <v>80</v>
      </c>
      <c r="H369" s="213"/>
    </row>
    <row r="370" spans="1:8" s="5" customFormat="1" ht="22.5">
      <c r="A370" s="109" t="s">
        <v>101</v>
      </c>
      <c r="B370" s="107" t="s">
        <v>275</v>
      </c>
      <c r="C370" s="108" t="s">
        <v>72</v>
      </c>
      <c r="D370" s="108" t="s">
        <v>65</v>
      </c>
      <c r="E370" s="110" t="s">
        <v>102</v>
      </c>
      <c r="F370" s="105"/>
      <c r="G370" s="341">
        <f>G371</f>
        <v>80</v>
      </c>
      <c r="H370" s="213"/>
    </row>
    <row r="371" spans="1:8" s="5" customFormat="1" ht="12.75">
      <c r="A371" s="109" t="s">
        <v>107</v>
      </c>
      <c r="B371" s="107" t="s">
        <v>275</v>
      </c>
      <c r="C371" s="108" t="s">
        <v>72</v>
      </c>
      <c r="D371" s="108" t="s">
        <v>65</v>
      </c>
      <c r="E371" s="110" t="s">
        <v>108</v>
      </c>
      <c r="F371" s="105"/>
      <c r="G371" s="341">
        <f>G372</f>
        <v>80</v>
      </c>
      <c r="H371" s="213"/>
    </row>
    <row r="372" spans="1:8" s="5" customFormat="1" ht="12.75">
      <c r="A372" s="109" t="s">
        <v>111</v>
      </c>
      <c r="B372" s="107" t="s">
        <v>275</v>
      </c>
      <c r="C372" s="108" t="s">
        <v>72</v>
      </c>
      <c r="D372" s="108" t="s">
        <v>65</v>
      </c>
      <c r="E372" s="110" t="s">
        <v>112</v>
      </c>
      <c r="F372" s="105"/>
      <c r="G372" s="341">
        <f>G373</f>
        <v>80</v>
      </c>
      <c r="H372" s="213"/>
    </row>
    <row r="373" spans="1:8" s="5" customFormat="1" ht="22.5">
      <c r="A373" s="106" t="s">
        <v>153</v>
      </c>
      <c r="B373" s="107" t="s">
        <v>275</v>
      </c>
      <c r="C373" s="108" t="s">
        <v>72</v>
      </c>
      <c r="D373" s="108" t="s">
        <v>65</v>
      </c>
      <c r="E373" s="110" t="s">
        <v>112</v>
      </c>
      <c r="F373" s="105">
        <v>726</v>
      </c>
      <c r="G373" s="341">
        <v>80</v>
      </c>
      <c r="H373" s="213"/>
    </row>
    <row r="374" spans="1:8" s="5" customFormat="1" ht="19.5" customHeight="1">
      <c r="A374" s="103" t="s">
        <v>186</v>
      </c>
      <c r="B374" s="101" t="s">
        <v>287</v>
      </c>
      <c r="C374" s="104"/>
      <c r="D374" s="104"/>
      <c r="E374" s="112"/>
      <c r="F374" s="100"/>
      <c r="G374" s="340">
        <f>G375+G381+G392</f>
        <v>164.5</v>
      </c>
      <c r="H374" s="213"/>
    </row>
    <row r="375" spans="1:8" s="5" customFormat="1" ht="12.75">
      <c r="A375" s="103" t="s">
        <v>8</v>
      </c>
      <c r="B375" s="101" t="s">
        <v>287</v>
      </c>
      <c r="C375" s="104" t="s">
        <v>68</v>
      </c>
      <c r="D375" s="104" t="s">
        <v>35</v>
      </c>
      <c r="E375" s="110"/>
      <c r="F375" s="105"/>
      <c r="G375" s="341">
        <f>G376</f>
        <v>40</v>
      </c>
      <c r="H375" s="213"/>
    </row>
    <row r="376" spans="1:8" s="5" customFormat="1" ht="12.75">
      <c r="A376" s="106" t="s">
        <v>357</v>
      </c>
      <c r="B376" s="107" t="s">
        <v>287</v>
      </c>
      <c r="C376" s="108" t="s">
        <v>68</v>
      </c>
      <c r="D376" s="108" t="s">
        <v>69</v>
      </c>
      <c r="E376" s="110"/>
      <c r="F376" s="105"/>
      <c r="G376" s="341">
        <f>G377</f>
        <v>40</v>
      </c>
      <c r="H376" s="213"/>
    </row>
    <row r="377" spans="1:8" s="5" customFormat="1" ht="22.5">
      <c r="A377" s="109" t="s">
        <v>101</v>
      </c>
      <c r="B377" s="107" t="s">
        <v>287</v>
      </c>
      <c r="C377" s="108" t="s">
        <v>68</v>
      </c>
      <c r="D377" s="108" t="s">
        <v>69</v>
      </c>
      <c r="E377" s="110" t="s">
        <v>102</v>
      </c>
      <c r="F377" s="105"/>
      <c r="G377" s="341">
        <f>G378</f>
        <v>40</v>
      </c>
      <c r="H377" s="213"/>
    </row>
    <row r="378" spans="1:8" s="5" customFormat="1" ht="12.75">
      <c r="A378" s="109" t="s">
        <v>107</v>
      </c>
      <c r="B378" s="107" t="s">
        <v>287</v>
      </c>
      <c r="C378" s="108" t="s">
        <v>68</v>
      </c>
      <c r="D378" s="108" t="s">
        <v>69</v>
      </c>
      <c r="E378" s="110" t="s">
        <v>108</v>
      </c>
      <c r="F378" s="105"/>
      <c r="G378" s="341">
        <f>G379</f>
        <v>40</v>
      </c>
      <c r="H378" s="213"/>
    </row>
    <row r="379" spans="1:8" s="5" customFormat="1" ht="12.75">
      <c r="A379" s="109" t="s">
        <v>111</v>
      </c>
      <c r="B379" s="107" t="s">
        <v>287</v>
      </c>
      <c r="C379" s="108" t="s">
        <v>68</v>
      </c>
      <c r="D379" s="108" t="s">
        <v>69</v>
      </c>
      <c r="E379" s="110" t="s">
        <v>112</v>
      </c>
      <c r="F379" s="105"/>
      <c r="G379" s="341">
        <f>G380</f>
        <v>40</v>
      </c>
      <c r="H379" s="213"/>
    </row>
    <row r="380" spans="1:8" s="5" customFormat="1" ht="22.5">
      <c r="A380" s="106" t="s">
        <v>153</v>
      </c>
      <c r="B380" s="107" t="s">
        <v>287</v>
      </c>
      <c r="C380" s="108" t="s">
        <v>68</v>
      </c>
      <c r="D380" s="108" t="s">
        <v>69</v>
      </c>
      <c r="E380" s="110" t="s">
        <v>112</v>
      </c>
      <c r="F380" s="105">
        <v>726</v>
      </c>
      <c r="G380" s="341">
        <v>40</v>
      </c>
      <c r="H380" s="213"/>
    </row>
    <row r="381" spans="1:8" s="5" customFormat="1" ht="12.75">
      <c r="A381" s="103" t="s">
        <v>141</v>
      </c>
      <c r="B381" s="101" t="s">
        <v>287</v>
      </c>
      <c r="C381" s="104" t="s">
        <v>72</v>
      </c>
      <c r="D381" s="104" t="s">
        <v>35</v>
      </c>
      <c r="E381" s="100"/>
      <c r="F381" s="100"/>
      <c r="G381" s="340">
        <f>G382+G387</f>
        <v>90.9</v>
      </c>
      <c r="H381" s="213"/>
    </row>
    <row r="382" spans="1:8" s="5" customFormat="1" ht="12.75">
      <c r="A382" s="106" t="s">
        <v>12</v>
      </c>
      <c r="B382" s="107" t="s">
        <v>287</v>
      </c>
      <c r="C382" s="108" t="s">
        <v>72</v>
      </c>
      <c r="D382" s="108" t="s">
        <v>65</v>
      </c>
      <c r="E382" s="105"/>
      <c r="F382" s="105"/>
      <c r="G382" s="341">
        <f>G383</f>
        <v>54.5</v>
      </c>
      <c r="H382" s="213"/>
    </row>
    <row r="383" spans="1:8" s="5" customFormat="1" ht="22.5">
      <c r="A383" s="109" t="s">
        <v>101</v>
      </c>
      <c r="B383" s="107" t="s">
        <v>287</v>
      </c>
      <c r="C383" s="108" t="s">
        <v>72</v>
      </c>
      <c r="D383" s="108" t="s">
        <v>65</v>
      </c>
      <c r="E383" s="110" t="s">
        <v>102</v>
      </c>
      <c r="F383" s="105"/>
      <c r="G383" s="341">
        <f>G384</f>
        <v>54.5</v>
      </c>
      <c r="H383" s="213"/>
    </row>
    <row r="384" spans="1:8" s="5" customFormat="1" ht="12.75">
      <c r="A384" s="109" t="s">
        <v>107</v>
      </c>
      <c r="B384" s="107" t="s">
        <v>287</v>
      </c>
      <c r="C384" s="108" t="s">
        <v>72</v>
      </c>
      <c r="D384" s="108" t="s">
        <v>65</v>
      </c>
      <c r="E384" s="110" t="s">
        <v>108</v>
      </c>
      <c r="F384" s="105"/>
      <c r="G384" s="341">
        <f>G385</f>
        <v>54.5</v>
      </c>
      <c r="H384" s="213"/>
    </row>
    <row r="385" spans="1:8" s="5" customFormat="1" ht="12.75">
      <c r="A385" s="109" t="s">
        <v>111</v>
      </c>
      <c r="B385" s="107" t="s">
        <v>287</v>
      </c>
      <c r="C385" s="108" t="s">
        <v>72</v>
      </c>
      <c r="D385" s="108" t="s">
        <v>65</v>
      </c>
      <c r="E385" s="110" t="s">
        <v>112</v>
      </c>
      <c r="F385" s="105"/>
      <c r="G385" s="341">
        <f>G386</f>
        <v>54.5</v>
      </c>
      <c r="H385" s="213"/>
    </row>
    <row r="386" spans="1:8" s="5" customFormat="1" ht="22.5">
      <c r="A386" s="106" t="s">
        <v>153</v>
      </c>
      <c r="B386" s="107" t="s">
        <v>287</v>
      </c>
      <c r="C386" s="108" t="s">
        <v>72</v>
      </c>
      <c r="D386" s="108" t="s">
        <v>65</v>
      </c>
      <c r="E386" s="110" t="s">
        <v>112</v>
      </c>
      <c r="F386" s="105">
        <v>726</v>
      </c>
      <c r="G386" s="341">
        <v>54.5</v>
      </c>
      <c r="H386" s="213"/>
    </row>
    <row r="387" spans="1:8" s="5" customFormat="1" ht="12.75">
      <c r="A387" s="109" t="s">
        <v>85</v>
      </c>
      <c r="B387" s="107" t="s">
        <v>287</v>
      </c>
      <c r="C387" s="108" t="s">
        <v>72</v>
      </c>
      <c r="D387" s="108" t="s">
        <v>67</v>
      </c>
      <c r="E387" s="110"/>
      <c r="F387" s="105"/>
      <c r="G387" s="341">
        <f>G388</f>
        <v>36.4</v>
      </c>
      <c r="H387" s="213"/>
    </row>
    <row r="388" spans="1:8" s="5" customFormat="1" ht="22.5">
      <c r="A388" s="109" t="s">
        <v>401</v>
      </c>
      <c r="B388" s="107" t="s">
        <v>287</v>
      </c>
      <c r="C388" s="108" t="s">
        <v>72</v>
      </c>
      <c r="D388" s="108" t="s">
        <v>67</v>
      </c>
      <c r="E388" s="110" t="s">
        <v>100</v>
      </c>
      <c r="F388" s="105"/>
      <c r="G388" s="341">
        <f>G389</f>
        <v>36.4</v>
      </c>
      <c r="H388" s="213"/>
    </row>
    <row r="389" spans="1:8" s="5" customFormat="1" ht="22.5">
      <c r="A389" s="109" t="s">
        <v>732</v>
      </c>
      <c r="B389" s="107" t="s">
        <v>287</v>
      </c>
      <c r="C389" s="108" t="s">
        <v>72</v>
      </c>
      <c r="D389" s="108" t="s">
        <v>67</v>
      </c>
      <c r="E389" s="110" t="s">
        <v>96</v>
      </c>
      <c r="F389" s="105"/>
      <c r="G389" s="341">
        <f>G390</f>
        <v>36.4</v>
      </c>
      <c r="H389" s="213"/>
    </row>
    <row r="390" spans="1:8" s="5" customFormat="1" ht="12.75">
      <c r="A390" s="109" t="s">
        <v>674</v>
      </c>
      <c r="B390" s="107" t="s">
        <v>287</v>
      </c>
      <c r="C390" s="108" t="s">
        <v>72</v>
      </c>
      <c r="D390" s="108" t="s">
        <v>67</v>
      </c>
      <c r="E390" s="110" t="s">
        <v>97</v>
      </c>
      <c r="F390" s="105"/>
      <c r="G390" s="341">
        <f>G391</f>
        <v>36.4</v>
      </c>
      <c r="H390" s="213"/>
    </row>
    <row r="391" spans="1:8" s="5" customFormat="1" ht="22.5">
      <c r="A391" s="106" t="s">
        <v>153</v>
      </c>
      <c r="B391" s="107" t="s">
        <v>287</v>
      </c>
      <c r="C391" s="108" t="s">
        <v>72</v>
      </c>
      <c r="D391" s="108" t="s">
        <v>67</v>
      </c>
      <c r="E391" s="110" t="s">
        <v>97</v>
      </c>
      <c r="F391" s="105">
        <v>726</v>
      </c>
      <c r="G391" s="341">
        <v>36.4</v>
      </c>
      <c r="H391" s="213"/>
    </row>
    <row r="392" spans="1:8" s="5" customFormat="1" ht="12.75">
      <c r="A392" s="103" t="s">
        <v>82</v>
      </c>
      <c r="B392" s="101" t="s">
        <v>287</v>
      </c>
      <c r="C392" s="104" t="s">
        <v>73</v>
      </c>
      <c r="D392" s="104" t="s">
        <v>35</v>
      </c>
      <c r="E392" s="100"/>
      <c r="F392" s="100"/>
      <c r="G392" s="340">
        <f>G393</f>
        <v>33.6</v>
      </c>
      <c r="H392" s="213"/>
    </row>
    <row r="393" spans="1:8" s="5" customFormat="1" ht="12.75">
      <c r="A393" s="106" t="s">
        <v>83</v>
      </c>
      <c r="B393" s="107" t="s">
        <v>287</v>
      </c>
      <c r="C393" s="108" t="s">
        <v>73</v>
      </c>
      <c r="D393" s="108" t="s">
        <v>65</v>
      </c>
      <c r="E393" s="105"/>
      <c r="F393" s="105"/>
      <c r="G393" s="341">
        <f>G394</f>
        <v>33.6</v>
      </c>
      <c r="H393" s="213"/>
    </row>
    <row r="394" spans="1:8" s="5" customFormat="1" ht="22.5">
      <c r="A394" s="109" t="s">
        <v>101</v>
      </c>
      <c r="B394" s="107" t="s">
        <v>287</v>
      </c>
      <c r="C394" s="108" t="s">
        <v>73</v>
      </c>
      <c r="D394" s="108" t="s">
        <v>65</v>
      </c>
      <c r="E394" s="110" t="s">
        <v>102</v>
      </c>
      <c r="F394" s="105"/>
      <c r="G394" s="341">
        <f>G395</f>
        <v>33.6</v>
      </c>
      <c r="H394" s="213"/>
    </row>
    <row r="395" spans="1:8" s="5" customFormat="1" ht="12.75">
      <c r="A395" s="109" t="s">
        <v>107</v>
      </c>
      <c r="B395" s="107" t="s">
        <v>287</v>
      </c>
      <c r="C395" s="108" t="s">
        <v>73</v>
      </c>
      <c r="D395" s="108" t="s">
        <v>65</v>
      </c>
      <c r="E395" s="110" t="s">
        <v>108</v>
      </c>
      <c r="F395" s="105"/>
      <c r="G395" s="341">
        <f>G396</f>
        <v>33.6</v>
      </c>
      <c r="H395" s="213"/>
    </row>
    <row r="396" spans="1:8" s="5" customFormat="1" ht="12.75">
      <c r="A396" s="109" t="s">
        <v>111</v>
      </c>
      <c r="B396" s="107" t="s">
        <v>287</v>
      </c>
      <c r="C396" s="108" t="s">
        <v>73</v>
      </c>
      <c r="D396" s="108" t="s">
        <v>65</v>
      </c>
      <c r="E396" s="110" t="s">
        <v>112</v>
      </c>
      <c r="F396" s="105"/>
      <c r="G396" s="341">
        <f>G397</f>
        <v>33.6</v>
      </c>
      <c r="H396" s="213"/>
    </row>
    <row r="397" spans="1:8" s="5" customFormat="1" ht="22.5">
      <c r="A397" s="106" t="s">
        <v>153</v>
      </c>
      <c r="B397" s="107" t="s">
        <v>287</v>
      </c>
      <c r="C397" s="108" t="s">
        <v>73</v>
      </c>
      <c r="D397" s="108" t="s">
        <v>65</v>
      </c>
      <c r="E397" s="110" t="s">
        <v>112</v>
      </c>
      <c r="F397" s="105">
        <v>726</v>
      </c>
      <c r="G397" s="341">
        <v>33.6</v>
      </c>
      <c r="H397" s="213"/>
    </row>
    <row r="398" spans="1:8" s="5" customFormat="1" ht="21.75">
      <c r="A398" s="103" t="s">
        <v>238</v>
      </c>
      <c r="B398" s="101" t="s">
        <v>272</v>
      </c>
      <c r="C398" s="104"/>
      <c r="D398" s="104"/>
      <c r="E398" s="112"/>
      <c r="F398" s="100"/>
      <c r="G398" s="340">
        <f>G399+G415</f>
        <v>506.4</v>
      </c>
      <c r="H398" s="213"/>
    </row>
    <row r="399" spans="1:8" s="5" customFormat="1" ht="12.75">
      <c r="A399" s="103" t="s">
        <v>8</v>
      </c>
      <c r="B399" s="101" t="s">
        <v>272</v>
      </c>
      <c r="C399" s="104" t="s">
        <v>68</v>
      </c>
      <c r="D399" s="104" t="s">
        <v>35</v>
      </c>
      <c r="E399" s="105"/>
      <c r="F399" s="105"/>
      <c r="G399" s="340">
        <f>G400+G405+G410</f>
        <v>456.4</v>
      </c>
      <c r="H399" s="213"/>
    </row>
    <row r="400" spans="1:8" s="5" customFormat="1" ht="12.75">
      <c r="A400" s="106" t="s">
        <v>9</v>
      </c>
      <c r="B400" s="107" t="s">
        <v>272</v>
      </c>
      <c r="C400" s="108" t="s">
        <v>68</v>
      </c>
      <c r="D400" s="108" t="s">
        <v>65</v>
      </c>
      <c r="E400" s="105"/>
      <c r="F400" s="105"/>
      <c r="G400" s="341">
        <f>G401</f>
        <v>124.5</v>
      </c>
      <c r="H400" s="213"/>
    </row>
    <row r="401" spans="1:8" s="5" customFormat="1" ht="22.5">
      <c r="A401" s="109" t="s">
        <v>101</v>
      </c>
      <c r="B401" s="107" t="s">
        <v>272</v>
      </c>
      <c r="C401" s="108" t="s">
        <v>68</v>
      </c>
      <c r="D401" s="108" t="s">
        <v>65</v>
      </c>
      <c r="E401" s="110" t="s">
        <v>102</v>
      </c>
      <c r="F401" s="105"/>
      <c r="G401" s="341">
        <f>G402</f>
        <v>124.5</v>
      </c>
      <c r="H401" s="213"/>
    </row>
    <row r="402" spans="1:8" s="5" customFormat="1" ht="12.75">
      <c r="A402" s="109" t="s">
        <v>107</v>
      </c>
      <c r="B402" s="107" t="s">
        <v>272</v>
      </c>
      <c r="C402" s="108" t="s">
        <v>68</v>
      </c>
      <c r="D402" s="108" t="s">
        <v>65</v>
      </c>
      <c r="E402" s="110" t="s">
        <v>108</v>
      </c>
      <c r="F402" s="105"/>
      <c r="G402" s="341">
        <f>G403</f>
        <v>124.5</v>
      </c>
      <c r="H402" s="213"/>
    </row>
    <row r="403" spans="1:8" s="5" customFormat="1" ht="12.75">
      <c r="A403" s="109" t="s">
        <v>111</v>
      </c>
      <c r="B403" s="107" t="s">
        <v>272</v>
      </c>
      <c r="C403" s="108" t="s">
        <v>68</v>
      </c>
      <c r="D403" s="108" t="s">
        <v>65</v>
      </c>
      <c r="E403" s="110" t="s">
        <v>112</v>
      </c>
      <c r="F403" s="105"/>
      <c r="G403" s="341">
        <f>G404</f>
        <v>124.5</v>
      </c>
      <c r="H403" s="213"/>
    </row>
    <row r="404" spans="1:8" s="5" customFormat="1" ht="13.5" customHeight="1">
      <c r="A404" s="106" t="s">
        <v>152</v>
      </c>
      <c r="B404" s="107" t="s">
        <v>272</v>
      </c>
      <c r="C404" s="108" t="s">
        <v>68</v>
      </c>
      <c r="D404" s="108" t="s">
        <v>65</v>
      </c>
      <c r="E404" s="110" t="s">
        <v>112</v>
      </c>
      <c r="F404" s="105">
        <v>725</v>
      </c>
      <c r="G404" s="341">
        <v>124.5</v>
      </c>
      <c r="H404" s="213"/>
    </row>
    <row r="405" spans="1:8" s="5" customFormat="1" ht="12.75">
      <c r="A405" s="106" t="s">
        <v>426</v>
      </c>
      <c r="B405" s="107" t="s">
        <v>272</v>
      </c>
      <c r="C405" s="108" t="s">
        <v>68</v>
      </c>
      <c r="D405" s="108" t="s">
        <v>66</v>
      </c>
      <c r="E405" s="105"/>
      <c r="F405" s="105"/>
      <c r="G405" s="341">
        <f>G406</f>
        <v>293.5</v>
      </c>
      <c r="H405" s="213"/>
    </row>
    <row r="406" spans="1:8" s="5" customFormat="1" ht="22.5">
      <c r="A406" s="109" t="s">
        <v>101</v>
      </c>
      <c r="B406" s="107" t="s">
        <v>272</v>
      </c>
      <c r="C406" s="108" t="s">
        <v>68</v>
      </c>
      <c r="D406" s="108" t="s">
        <v>66</v>
      </c>
      <c r="E406" s="110" t="s">
        <v>102</v>
      </c>
      <c r="F406" s="105"/>
      <c r="G406" s="341">
        <f>G407</f>
        <v>293.5</v>
      </c>
      <c r="H406" s="213"/>
    </row>
    <row r="407" spans="1:8" s="5" customFormat="1" ht="12.75">
      <c r="A407" s="109" t="s">
        <v>107</v>
      </c>
      <c r="B407" s="107" t="s">
        <v>272</v>
      </c>
      <c r="C407" s="108" t="s">
        <v>68</v>
      </c>
      <c r="D407" s="108" t="s">
        <v>66</v>
      </c>
      <c r="E407" s="110" t="s">
        <v>108</v>
      </c>
      <c r="F407" s="105"/>
      <c r="G407" s="341">
        <f>G408</f>
        <v>293.5</v>
      </c>
      <c r="H407" s="213"/>
    </row>
    <row r="408" spans="1:8" s="5" customFormat="1" ht="12.75">
      <c r="A408" s="109" t="s">
        <v>111</v>
      </c>
      <c r="B408" s="107" t="s">
        <v>272</v>
      </c>
      <c r="C408" s="108" t="s">
        <v>68</v>
      </c>
      <c r="D408" s="108" t="s">
        <v>66</v>
      </c>
      <c r="E408" s="110" t="s">
        <v>112</v>
      </c>
      <c r="F408" s="105"/>
      <c r="G408" s="341">
        <f>G409</f>
        <v>293.5</v>
      </c>
      <c r="H408" s="213"/>
    </row>
    <row r="409" spans="1:8" s="5" customFormat="1" ht="12" customHeight="1">
      <c r="A409" s="106" t="s">
        <v>152</v>
      </c>
      <c r="B409" s="107" t="s">
        <v>272</v>
      </c>
      <c r="C409" s="108" t="s">
        <v>68</v>
      </c>
      <c r="D409" s="108" t="s">
        <v>66</v>
      </c>
      <c r="E409" s="110" t="s">
        <v>112</v>
      </c>
      <c r="F409" s="105">
        <v>725</v>
      </c>
      <c r="G409" s="341">
        <v>293.5</v>
      </c>
      <c r="H409" s="213"/>
    </row>
    <row r="410" spans="1:8" s="79" customFormat="1" ht="12.75">
      <c r="A410" s="106" t="s">
        <v>357</v>
      </c>
      <c r="B410" s="107" t="s">
        <v>272</v>
      </c>
      <c r="C410" s="108" t="s">
        <v>68</v>
      </c>
      <c r="D410" s="108" t="s">
        <v>69</v>
      </c>
      <c r="E410" s="110"/>
      <c r="F410" s="105"/>
      <c r="G410" s="341">
        <f>G411</f>
        <v>38.4</v>
      </c>
      <c r="H410" s="279"/>
    </row>
    <row r="411" spans="1:8" s="79" customFormat="1" ht="22.5">
      <c r="A411" s="109" t="s">
        <v>101</v>
      </c>
      <c r="B411" s="107" t="s">
        <v>272</v>
      </c>
      <c r="C411" s="108" t="s">
        <v>68</v>
      </c>
      <c r="D411" s="108" t="s">
        <v>69</v>
      </c>
      <c r="E411" s="110" t="s">
        <v>102</v>
      </c>
      <c r="F411" s="105"/>
      <c r="G411" s="341">
        <f>G412</f>
        <v>38.4</v>
      </c>
      <c r="H411" s="279"/>
    </row>
    <row r="412" spans="1:8" s="79" customFormat="1" ht="12.75">
      <c r="A412" s="109" t="s">
        <v>107</v>
      </c>
      <c r="B412" s="107" t="s">
        <v>272</v>
      </c>
      <c r="C412" s="108" t="s">
        <v>68</v>
      </c>
      <c r="D412" s="108" t="s">
        <v>69</v>
      </c>
      <c r="E412" s="110" t="s">
        <v>108</v>
      </c>
      <c r="F412" s="105"/>
      <c r="G412" s="341">
        <f>G413</f>
        <v>38.4</v>
      </c>
      <c r="H412" s="279"/>
    </row>
    <row r="413" spans="1:8" s="79" customFormat="1" ht="12.75">
      <c r="A413" s="109" t="s">
        <v>111</v>
      </c>
      <c r="B413" s="107" t="s">
        <v>272</v>
      </c>
      <c r="C413" s="108" t="s">
        <v>68</v>
      </c>
      <c r="D413" s="108" t="s">
        <v>69</v>
      </c>
      <c r="E413" s="110" t="s">
        <v>112</v>
      </c>
      <c r="F413" s="105"/>
      <c r="G413" s="341">
        <f>G414</f>
        <v>38.4</v>
      </c>
      <c r="H413" s="279"/>
    </row>
    <row r="414" spans="1:8" s="79" customFormat="1" ht="11.25" customHeight="1">
      <c r="A414" s="106" t="s">
        <v>152</v>
      </c>
      <c r="B414" s="107" t="s">
        <v>272</v>
      </c>
      <c r="C414" s="108" t="s">
        <v>68</v>
      </c>
      <c r="D414" s="108" t="s">
        <v>69</v>
      </c>
      <c r="E414" s="110" t="s">
        <v>112</v>
      </c>
      <c r="F414" s="105">
        <v>725</v>
      </c>
      <c r="G414" s="341">
        <v>38.4</v>
      </c>
      <c r="H414" s="279"/>
    </row>
    <row r="415" spans="1:8" s="79" customFormat="1" ht="11.25" customHeight="1">
      <c r="A415" s="103" t="s">
        <v>141</v>
      </c>
      <c r="B415" s="101" t="s">
        <v>272</v>
      </c>
      <c r="C415" s="104" t="s">
        <v>72</v>
      </c>
      <c r="D415" s="104" t="s">
        <v>35</v>
      </c>
      <c r="E415" s="110"/>
      <c r="F415" s="105"/>
      <c r="G415" s="340">
        <f>G416</f>
        <v>50</v>
      </c>
      <c r="H415" s="279"/>
    </row>
    <row r="416" spans="1:8" s="5" customFormat="1" ht="12.75">
      <c r="A416" s="106" t="s">
        <v>12</v>
      </c>
      <c r="B416" s="107" t="s">
        <v>272</v>
      </c>
      <c r="C416" s="108" t="s">
        <v>72</v>
      </c>
      <c r="D416" s="108" t="s">
        <v>65</v>
      </c>
      <c r="E416" s="105"/>
      <c r="F416" s="105"/>
      <c r="G416" s="341">
        <f>G417</f>
        <v>50</v>
      </c>
      <c r="H416" s="213"/>
    </row>
    <row r="417" spans="1:8" s="5" customFormat="1" ht="22.5">
      <c r="A417" s="109" t="s">
        <v>101</v>
      </c>
      <c r="B417" s="107" t="s">
        <v>272</v>
      </c>
      <c r="C417" s="108" t="s">
        <v>72</v>
      </c>
      <c r="D417" s="108" t="s">
        <v>65</v>
      </c>
      <c r="E417" s="110" t="s">
        <v>102</v>
      </c>
      <c r="F417" s="105"/>
      <c r="G417" s="341">
        <f>G418</f>
        <v>50</v>
      </c>
      <c r="H417" s="213"/>
    </row>
    <row r="418" spans="1:8" s="5" customFormat="1" ht="12.75">
      <c r="A418" s="109" t="s">
        <v>107</v>
      </c>
      <c r="B418" s="107" t="s">
        <v>272</v>
      </c>
      <c r="C418" s="108" t="s">
        <v>72</v>
      </c>
      <c r="D418" s="108" t="s">
        <v>65</v>
      </c>
      <c r="E418" s="110" t="s">
        <v>108</v>
      </c>
      <c r="F418" s="105"/>
      <c r="G418" s="341">
        <f>G419</f>
        <v>50</v>
      </c>
      <c r="H418" s="213"/>
    </row>
    <row r="419" spans="1:8" s="5" customFormat="1" ht="12.75">
      <c r="A419" s="109" t="s">
        <v>111</v>
      </c>
      <c r="B419" s="107" t="s">
        <v>272</v>
      </c>
      <c r="C419" s="108" t="s">
        <v>72</v>
      </c>
      <c r="D419" s="108" t="s">
        <v>65</v>
      </c>
      <c r="E419" s="110" t="s">
        <v>112</v>
      </c>
      <c r="F419" s="105"/>
      <c r="G419" s="341">
        <f>G420</f>
        <v>50</v>
      </c>
      <c r="H419" s="213"/>
    </row>
    <row r="420" spans="1:8" s="5" customFormat="1" ht="22.5">
      <c r="A420" s="106" t="s">
        <v>153</v>
      </c>
      <c r="B420" s="107" t="s">
        <v>272</v>
      </c>
      <c r="C420" s="108" t="s">
        <v>72</v>
      </c>
      <c r="D420" s="108" t="s">
        <v>65</v>
      </c>
      <c r="E420" s="110" t="s">
        <v>112</v>
      </c>
      <c r="F420" s="105">
        <v>726</v>
      </c>
      <c r="G420" s="341">
        <v>50</v>
      </c>
      <c r="H420" s="213"/>
    </row>
    <row r="421" spans="1:8" s="5" customFormat="1" ht="34.5" customHeight="1">
      <c r="A421" s="103" t="s">
        <v>402</v>
      </c>
      <c r="B421" s="101" t="s">
        <v>273</v>
      </c>
      <c r="C421" s="104"/>
      <c r="D421" s="104"/>
      <c r="E421" s="112"/>
      <c r="F421" s="100"/>
      <c r="G421" s="340">
        <f>G422+G444+G438</f>
        <v>209.3</v>
      </c>
      <c r="H421" s="213"/>
    </row>
    <row r="422" spans="1:8" s="5" customFormat="1" ht="15.75" customHeight="1">
      <c r="A422" s="103" t="s">
        <v>8</v>
      </c>
      <c r="B422" s="101" t="s">
        <v>273</v>
      </c>
      <c r="C422" s="104" t="s">
        <v>68</v>
      </c>
      <c r="D422" s="104" t="s">
        <v>35</v>
      </c>
      <c r="E422" s="105"/>
      <c r="F422" s="105"/>
      <c r="G422" s="340">
        <f>G423+G428+G433</f>
        <v>94.8</v>
      </c>
      <c r="H422" s="213"/>
    </row>
    <row r="423" spans="1:8" s="5" customFormat="1" ht="14.25" customHeight="1">
      <c r="A423" s="106" t="s">
        <v>9</v>
      </c>
      <c r="B423" s="107" t="s">
        <v>273</v>
      </c>
      <c r="C423" s="108" t="s">
        <v>68</v>
      </c>
      <c r="D423" s="108" t="s">
        <v>65</v>
      </c>
      <c r="E423" s="105"/>
      <c r="F423" s="105"/>
      <c r="G423" s="341">
        <f>G424</f>
        <v>21.1</v>
      </c>
      <c r="H423" s="213"/>
    </row>
    <row r="424" spans="1:8" s="5" customFormat="1" ht="21.75" customHeight="1">
      <c r="A424" s="109" t="s">
        <v>101</v>
      </c>
      <c r="B424" s="107" t="s">
        <v>273</v>
      </c>
      <c r="C424" s="108" t="s">
        <v>68</v>
      </c>
      <c r="D424" s="108" t="s">
        <v>65</v>
      </c>
      <c r="E424" s="110" t="s">
        <v>102</v>
      </c>
      <c r="F424" s="105"/>
      <c r="G424" s="341">
        <f>G425</f>
        <v>21.1</v>
      </c>
      <c r="H424" s="213"/>
    </row>
    <row r="425" spans="1:8" s="5" customFormat="1" ht="13.5" customHeight="1">
      <c r="A425" s="109" t="s">
        <v>107</v>
      </c>
      <c r="B425" s="107" t="s">
        <v>273</v>
      </c>
      <c r="C425" s="108" t="s">
        <v>68</v>
      </c>
      <c r="D425" s="108" t="s">
        <v>65</v>
      </c>
      <c r="E425" s="110" t="s">
        <v>108</v>
      </c>
      <c r="F425" s="105"/>
      <c r="G425" s="341">
        <f>G426</f>
        <v>21.1</v>
      </c>
      <c r="H425" s="213"/>
    </row>
    <row r="426" spans="1:8" s="5" customFormat="1" ht="13.5" customHeight="1">
      <c r="A426" s="109" t="s">
        <v>111</v>
      </c>
      <c r="B426" s="107" t="s">
        <v>273</v>
      </c>
      <c r="C426" s="108" t="s">
        <v>68</v>
      </c>
      <c r="D426" s="108" t="s">
        <v>65</v>
      </c>
      <c r="E426" s="110" t="s">
        <v>112</v>
      </c>
      <c r="F426" s="105"/>
      <c r="G426" s="341">
        <f>G427</f>
        <v>21.1</v>
      </c>
      <c r="H426" s="213"/>
    </row>
    <row r="427" spans="1:8" s="5" customFormat="1" ht="12.75" customHeight="1">
      <c r="A427" s="106" t="s">
        <v>152</v>
      </c>
      <c r="B427" s="107" t="s">
        <v>273</v>
      </c>
      <c r="C427" s="108" t="s">
        <v>68</v>
      </c>
      <c r="D427" s="108" t="s">
        <v>65</v>
      </c>
      <c r="E427" s="110" t="s">
        <v>112</v>
      </c>
      <c r="F427" s="105">
        <v>725</v>
      </c>
      <c r="G427" s="341">
        <v>21.1</v>
      </c>
      <c r="H427" s="213"/>
    </row>
    <row r="428" spans="1:8" s="5" customFormat="1" ht="11.25" customHeight="1">
      <c r="A428" s="106" t="s">
        <v>426</v>
      </c>
      <c r="B428" s="107" t="s">
        <v>273</v>
      </c>
      <c r="C428" s="108" t="s">
        <v>68</v>
      </c>
      <c r="D428" s="108" t="s">
        <v>66</v>
      </c>
      <c r="E428" s="105"/>
      <c r="F428" s="105"/>
      <c r="G428" s="341">
        <f>G429</f>
        <v>57.9</v>
      </c>
      <c r="H428" s="213"/>
    </row>
    <row r="429" spans="1:8" s="5" customFormat="1" ht="24" customHeight="1">
      <c r="A429" s="109" t="s">
        <v>101</v>
      </c>
      <c r="B429" s="107" t="s">
        <v>273</v>
      </c>
      <c r="C429" s="108" t="s">
        <v>68</v>
      </c>
      <c r="D429" s="108" t="s">
        <v>66</v>
      </c>
      <c r="E429" s="110" t="s">
        <v>102</v>
      </c>
      <c r="F429" s="105"/>
      <c r="G429" s="341">
        <f>G430</f>
        <v>57.9</v>
      </c>
      <c r="H429" s="213"/>
    </row>
    <row r="430" spans="1:8" s="5" customFormat="1" ht="12.75" customHeight="1">
      <c r="A430" s="109" t="s">
        <v>107</v>
      </c>
      <c r="B430" s="107" t="s">
        <v>273</v>
      </c>
      <c r="C430" s="108" t="s">
        <v>68</v>
      </c>
      <c r="D430" s="108" t="s">
        <v>66</v>
      </c>
      <c r="E430" s="110" t="s">
        <v>108</v>
      </c>
      <c r="F430" s="105"/>
      <c r="G430" s="341">
        <f>G431</f>
        <v>57.9</v>
      </c>
      <c r="H430" s="213"/>
    </row>
    <row r="431" spans="1:8" s="5" customFormat="1" ht="13.5" customHeight="1">
      <c r="A431" s="109" t="s">
        <v>111</v>
      </c>
      <c r="B431" s="107" t="s">
        <v>273</v>
      </c>
      <c r="C431" s="108" t="s">
        <v>68</v>
      </c>
      <c r="D431" s="108" t="s">
        <v>66</v>
      </c>
      <c r="E431" s="110" t="s">
        <v>112</v>
      </c>
      <c r="F431" s="105"/>
      <c r="G431" s="341">
        <f>G432</f>
        <v>57.9</v>
      </c>
      <c r="H431" s="213"/>
    </row>
    <row r="432" spans="1:8" s="5" customFormat="1" ht="15.75" customHeight="1">
      <c r="A432" s="106" t="s">
        <v>152</v>
      </c>
      <c r="B432" s="107" t="s">
        <v>273</v>
      </c>
      <c r="C432" s="108" t="s">
        <v>68</v>
      </c>
      <c r="D432" s="108" t="s">
        <v>66</v>
      </c>
      <c r="E432" s="110" t="s">
        <v>112</v>
      </c>
      <c r="F432" s="105">
        <v>725</v>
      </c>
      <c r="G432" s="341">
        <v>57.9</v>
      </c>
      <c r="H432" s="213"/>
    </row>
    <row r="433" spans="1:8" s="79" customFormat="1" ht="15.75" customHeight="1">
      <c r="A433" s="106" t="s">
        <v>357</v>
      </c>
      <c r="B433" s="107" t="s">
        <v>273</v>
      </c>
      <c r="C433" s="108" t="s">
        <v>68</v>
      </c>
      <c r="D433" s="108" t="s">
        <v>69</v>
      </c>
      <c r="E433" s="110"/>
      <c r="F433" s="105"/>
      <c r="G433" s="341">
        <f>G434</f>
        <v>15.8</v>
      </c>
      <c r="H433" s="279"/>
    </row>
    <row r="434" spans="1:8" s="79" customFormat="1" ht="27.75" customHeight="1">
      <c r="A434" s="109" t="s">
        <v>101</v>
      </c>
      <c r="B434" s="107" t="s">
        <v>273</v>
      </c>
      <c r="C434" s="108" t="s">
        <v>68</v>
      </c>
      <c r="D434" s="108" t="s">
        <v>69</v>
      </c>
      <c r="E434" s="110" t="s">
        <v>102</v>
      </c>
      <c r="F434" s="105"/>
      <c r="G434" s="341">
        <f>G435</f>
        <v>15.8</v>
      </c>
      <c r="H434" s="279"/>
    </row>
    <row r="435" spans="1:8" s="79" customFormat="1" ht="14.25" customHeight="1">
      <c r="A435" s="109" t="s">
        <v>107</v>
      </c>
      <c r="B435" s="107" t="s">
        <v>273</v>
      </c>
      <c r="C435" s="108" t="s">
        <v>68</v>
      </c>
      <c r="D435" s="108" t="s">
        <v>69</v>
      </c>
      <c r="E435" s="110" t="s">
        <v>108</v>
      </c>
      <c r="F435" s="105"/>
      <c r="G435" s="341">
        <f>G436</f>
        <v>15.8</v>
      </c>
      <c r="H435" s="279"/>
    </row>
    <row r="436" spans="1:8" s="79" customFormat="1" ht="14.25" customHeight="1">
      <c r="A436" s="109" t="s">
        <v>111</v>
      </c>
      <c r="B436" s="107" t="s">
        <v>273</v>
      </c>
      <c r="C436" s="108" t="s">
        <v>68</v>
      </c>
      <c r="D436" s="108" t="s">
        <v>69</v>
      </c>
      <c r="E436" s="110" t="s">
        <v>112</v>
      </c>
      <c r="F436" s="105"/>
      <c r="G436" s="341">
        <f>G437</f>
        <v>15.8</v>
      </c>
      <c r="H436" s="279"/>
    </row>
    <row r="437" spans="1:8" s="79" customFormat="1" ht="12.75" customHeight="1">
      <c r="A437" s="106" t="s">
        <v>152</v>
      </c>
      <c r="B437" s="107" t="s">
        <v>273</v>
      </c>
      <c r="C437" s="108" t="s">
        <v>68</v>
      </c>
      <c r="D437" s="108" t="s">
        <v>69</v>
      </c>
      <c r="E437" s="110" t="s">
        <v>112</v>
      </c>
      <c r="F437" s="105">
        <v>725</v>
      </c>
      <c r="G437" s="341">
        <v>15.8</v>
      </c>
      <c r="H437" s="279"/>
    </row>
    <row r="438" spans="1:8" s="74" customFormat="1" ht="12" customHeight="1">
      <c r="A438" s="103" t="s">
        <v>141</v>
      </c>
      <c r="B438" s="101" t="s">
        <v>273</v>
      </c>
      <c r="C438" s="104" t="s">
        <v>72</v>
      </c>
      <c r="D438" s="104" t="s">
        <v>35</v>
      </c>
      <c r="E438" s="100"/>
      <c r="F438" s="100"/>
      <c r="G438" s="340">
        <f>G439</f>
        <v>20</v>
      </c>
      <c r="H438" s="296"/>
    </row>
    <row r="439" spans="1:8" s="5" customFormat="1" ht="12" customHeight="1">
      <c r="A439" s="106" t="s">
        <v>12</v>
      </c>
      <c r="B439" s="107" t="s">
        <v>273</v>
      </c>
      <c r="C439" s="108" t="s">
        <v>72</v>
      </c>
      <c r="D439" s="108" t="s">
        <v>65</v>
      </c>
      <c r="E439" s="105"/>
      <c r="F439" s="105"/>
      <c r="G439" s="341">
        <f>G440</f>
        <v>20</v>
      </c>
      <c r="H439" s="213"/>
    </row>
    <row r="440" spans="1:8" s="5" customFormat="1" ht="22.5" customHeight="1">
      <c r="A440" s="109" t="s">
        <v>101</v>
      </c>
      <c r="B440" s="107" t="s">
        <v>273</v>
      </c>
      <c r="C440" s="108" t="s">
        <v>72</v>
      </c>
      <c r="D440" s="108" t="s">
        <v>65</v>
      </c>
      <c r="E440" s="110" t="s">
        <v>102</v>
      </c>
      <c r="F440" s="105"/>
      <c r="G440" s="341">
        <f>G441</f>
        <v>20</v>
      </c>
      <c r="H440" s="213"/>
    </row>
    <row r="441" spans="1:8" s="5" customFormat="1" ht="12" customHeight="1">
      <c r="A441" s="109" t="s">
        <v>107</v>
      </c>
      <c r="B441" s="107" t="s">
        <v>273</v>
      </c>
      <c r="C441" s="108" t="s">
        <v>72</v>
      </c>
      <c r="D441" s="108" t="s">
        <v>65</v>
      </c>
      <c r="E441" s="110" t="s">
        <v>108</v>
      </c>
      <c r="F441" s="105"/>
      <c r="G441" s="341">
        <f>G442</f>
        <v>20</v>
      </c>
      <c r="H441" s="213"/>
    </row>
    <row r="442" spans="1:8" s="5" customFormat="1" ht="12" customHeight="1">
      <c r="A442" s="109" t="s">
        <v>111</v>
      </c>
      <c r="B442" s="107" t="s">
        <v>273</v>
      </c>
      <c r="C442" s="108" t="s">
        <v>72</v>
      </c>
      <c r="D442" s="108" t="s">
        <v>65</v>
      </c>
      <c r="E442" s="110" t="s">
        <v>112</v>
      </c>
      <c r="F442" s="105"/>
      <c r="G442" s="341">
        <f>G443</f>
        <v>20</v>
      </c>
      <c r="H442" s="213"/>
    </row>
    <row r="443" spans="1:8" s="5" customFormat="1" ht="22.5">
      <c r="A443" s="106" t="s">
        <v>153</v>
      </c>
      <c r="B443" s="107" t="s">
        <v>273</v>
      </c>
      <c r="C443" s="108" t="s">
        <v>72</v>
      </c>
      <c r="D443" s="108" t="s">
        <v>65</v>
      </c>
      <c r="E443" s="110" t="s">
        <v>112</v>
      </c>
      <c r="F443" s="105">
        <v>726</v>
      </c>
      <c r="G443" s="341">
        <v>20</v>
      </c>
      <c r="H443" s="213"/>
    </row>
    <row r="444" spans="1:8" s="5" customFormat="1" ht="12.75" customHeight="1">
      <c r="A444" s="103" t="s">
        <v>82</v>
      </c>
      <c r="B444" s="101" t="s">
        <v>273</v>
      </c>
      <c r="C444" s="104" t="s">
        <v>73</v>
      </c>
      <c r="D444" s="104" t="s">
        <v>35</v>
      </c>
      <c r="E444" s="100"/>
      <c r="F444" s="100"/>
      <c r="G444" s="340">
        <f>G445</f>
        <v>94.5</v>
      </c>
      <c r="H444" s="213"/>
    </row>
    <row r="445" spans="1:8" s="5" customFormat="1" ht="13.5" customHeight="1">
      <c r="A445" s="106" t="s">
        <v>83</v>
      </c>
      <c r="B445" s="107" t="s">
        <v>273</v>
      </c>
      <c r="C445" s="108" t="s">
        <v>73</v>
      </c>
      <c r="D445" s="108" t="s">
        <v>65</v>
      </c>
      <c r="E445" s="105"/>
      <c r="F445" s="105"/>
      <c r="G445" s="341">
        <f>G446</f>
        <v>94.5</v>
      </c>
      <c r="H445" s="213"/>
    </row>
    <row r="446" spans="1:8" s="5" customFormat="1" ht="23.25" customHeight="1">
      <c r="A446" s="109" t="s">
        <v>101</v>
      </c>
      <c r="B446" s="107" t="s">
        <v>273</v>
      </c>
      <c r="C446" s="108" t="s">
        <v>73</v>
      </c>
      <c r="D446" s="108" t="s">
        <v>65</v>
      </c>
      <c r="E446" s="110" t="s">
        <v>102</v>
      </c>
      <c r="F446" s="105"/>
      <c r="G446" s="341">
        <f>G447</f>
        <v>94.5</v>
      </c>
      <c r="H446" s="213"/>
    </row>
    <row r="447" spans="1:8" s="5" customFormat="1" ht="11.25" customHeight="1">
      <c r="A447" s="109" t="s">
        <v>107</v>
      </c>
      <c r="B447" s="107" t="s">
        <v>273</v>
      </c>
      <c r="C447" s="108" t="s">
        <v>73</v>
      </c>
      <c r="D447" s="108" t="s">
        <v>65</v>
      </c>
      <c r="E447" s="110" t="s">
        <v>108</v>
      </c>
      <c r="F447" s="105"/>
      <c r="G447" s="341">
        <f>G448</f>
        <v>94.5</v>
      </c>
      <c r="H447" s="213"/>
    </row>
    <row r="448" spans="1:8" s="5" customFormat="1" ht="12.75" customHeight="1">
      <c r="A448" s="109" t="s">
        <v>111</v>
      </c>
      <c r="B448" s="107" t="s">
        <v>273</v>
      </c>
      <c r="C448" s="108" t="s">
        <v>73</v>
      </c>
      <c r="D448" s="108" t="s">
        <v>65</v>
      </c>
      <c r="E448" s="110" t="s">
        <v>112</v>
      </c>
      <c r="F448" s="105"/>
      <c r="G448" s="341">
        <f>G449</f>
        <v>94.5</v>
      </c>
      <c r="H448" s="213"/>
    </row>
    <row r="449" spans="1:8" s="5" customFormat="1" ht="25.5" customHeight="1">
      <c r="A449" s="106" t="s">
        <v>153</v>
      </c>
      <c r="B449" s="107" t="s">
        <v>273</v>
      </c>
      <c r="C449" s="108" t="s">
        <v>73</v>
      </c>
      <c r="D449" s="108" t="s">
        <v>65</v>
      </c>
      <c r="E449" s="110" t="s">
        <v>112</v>
      </c>
      <c r="F449" s="105">
        <v>726</v>
      </c>
      <c r="G449" s="341">
        <v>94.5</v>
      </c>
      <c r="H449" s="213"/>
    </row>
    <row r="450" spans="1:8" s="74" customFormat="1" ht="12.75">
      <c r="A450" s="103" t="s">
        <v>350</v>
      </c>
      <c r="B450" s="101" t="s">
        <v>351</v>
      </c>
      <c r="C450" s="104"/>
      <c r="D450" s="104"/>
      <c r="E450" s="112"/>
      <c r="F450" s="100"/>
      <c r="G450" s="340">
        <f>G451</f>
        <v>45</v>
      </c>
      <c r="H450" s="296"/>
    </row>
    <row r="451" spans="1:8" s="5" customFormat="1" ht="12.75" customHeight="1">
      <c r="A451" s="103" t="s">
        <v>8</v>
      </c>
      <c r="B451" s="101" t="s">
        <v>351</v>
      </c>
      <c r="C451" s="108" t="s">
        <v>68</v>
      </c>
      <c r="D451" s="108" t="s">
        <v>35</v>
      </c>
      <c r="E451" s="110"/>
      <c r="F451" s="105"/>
      <c r="G451" s="341">
        <f>G452+G457+G462</f>
        <v>45</v>
      </c>
      <c r="H451" s="213"/>
    </row>
    <row r="452" spans="1:8" s="5" customFormat="1" ht="10.5" customHeight="1">
      <c r="A452" s="106" t="s">
        <v>9</v>
      </c>
      <c r="B452" s="107" t="s">
        <v>351</v>
      </c>
      <c r="C452" s="108" t="s">
        <v>68</v>
      </c>
      <c r="D452" s="108" t="s">
        <v>65</v>
      </c>
      <c r="E452" s="110"/>
      <c r="F452" s="105"/>
      <c r="G452" s="341">
        <f>G453</f>
        <v>10</v>
      </c>
      <c r="H452" s="213"/>
    </row>
    <row r="453" spans="1:8" s="5" customFormat="1" ht="22.5" customHeight="1">
      <c r="A453" s="109" t="s">
        <v>101</v>
      </c>
      <c r="B453" s="107" t="s">
        <v>351</v>
      </c>
      <c r="C453" s="108" t="s">
        <v>68</v>
      </c>
      <c r="D453" s="108" t="s">
        <v>65</v>
      </c>
      <c r="E453" s="110" t="s">
        <v>102</v>
      </c>
      <c r="F453" s="105"/>
      <c r="G453" s="341">
        <f>G454</f>
        <v>10</v>
      </c>
      <c r="H453" s="213"/>
    </row>
    <row r="454" spans="1:8" s="5" customFormat="1" ht="12.75">
      <c r="A454" s="109" t="s">
        <v>107</v>
      </c>
      <c r="B454" s="107" t="s">
        <v>351</v>
      </c>
      <c r="C454" s="108" t="s">
        <v>68</v>
      </c>
      <c r="D454" s="108" t="s">
        <v>65</v>
      </c>
      <c r="E454" s="110" t="s">
        <v>108</v>
      </c>
      <c r="F454" s="105"/>
      <c r="G454" s="341">
        <f>G455</f>
        <v>10</v>
      </c>
      <c r="H454" s="213"/>
    </row>
    <row r="455" spans="1:8" s="5" customFormat="1" ht="12.75">
      <c r="A455" s="109" t="s">
        <v>111</v>
      </c>
      <c r="B455" s="107" t="s">
        <v>351</v>
      </c>
      <c r="C455" s="108" t="s">
        <v>68</v>
      </c>
      <c r="D455" s="108" t="s">
        <v>65</v>
      </c>
      <c r="E455" s="110" t="s">
        <v>112</v>
      </c>
      <c r="F455" s="105"/>
      <c r="G455" s="341">
        <f>G456</f>
        <v>10</v>
      </c>
      <c r="H455" s="213"/>
    </row>
    <row r="456" spans="1:8" s="5" customFormat="1" ht="12" customHeight="1">
      <c r="A456" s="106" t="s">
        <v>152</v>
      </c>
      <c r="B456" s="107" t="s">
        <v>351</v>
      </c>
      <c r="C456" s="108" t="s">
        <v>68</v>
      </c>
      <c r="D456" s="108" t="s">
        <v>65</v>
      </c>
      <c r="E456" s="110" t="s">
        <v>112</v>
      </c>
      <c r="F456" s="105">
        <v>725</v>
      </c>
      <c r="G456" s="341">
        <v>10</v>
      </c>
      <c r="H456" s="213"/>
    </row>
    <row r="457" spans="1:8" s="5" customFormat="1" ht="12.75">
      <c r="A457" s="106" t="s">
        <v>426</v>
      </c>
      <c r="B457" s="107" t="s">
        <v>351</v>
      </c>
      <c r="C457" s="108" t="s">
        <v>68</v>
      </c>
      <c r="D457" s="108" t="s">
        <v>66</v>
      </c>
      <c r="E457" s="110"/>
      <c r="F457" s="105"/>
      <c r="G457" s="341">
        <f>G458</f>
        <v>25</v>
      </c>
      <c r="H457" s="213"/>
    </row>
    <row r="458" spans="1:8" s="5" customFormat="1" ht="22.5">
      <c r="A458" s="109" t="s">
        <v>101</v>
      </c>
      <c r="B458" s="107" t="s">
        <v>351</v>
      </c>
      <c r="C458" s="108" t="s">
        <v>68</v>
      </c>
      <c r="D458" s="108" t="s">
        <v>66</v>
      </c>
      <c r="E458" s="110" t="s">
        <v>102</v>
      </c>
      <c r="F458" s="105"/>
      <c r="G458" s="341">
        <f>G459</f>
        <v>25</v>
      </c>
      <c r="H458" s="213"/>
    </row>
    <row r="459" spans="1:8" s="5" customFormat="1" ht="12.75">
      <c r="A459" s="109" t="s">
        <v>107</v>
      </c>
      <c r="B459" s="107" t="s">
        <v>351</v>
      </c>
      <c r="C459" s="108" t="s">
        <v>68</v>
      </c>
      <c r="D459" s="108" t="s">
        <v>66</v>
      </c>
      <c r="E459" s="110" t="s">
        <v>108</v>
      </c>
      <c r="F459" s="105"/>
      <c r="G459" s="341">
        <f>G460</f>
        <v>25</v>
      </c>
      <c r="H459" s="213"/>
    </row>
    <row r="460" spans="1:8" s="5" customFormat="1" ht="12.75">
      <c r="A460" s="109" t="s">
        <v>111</v>
      </c>
      <c r="B460" s="107" t="s">
        <v>351</v>
      </c>
      <c r="C460" s="108" t="s">
        <v>68</v>
      </c>
      <c r="D460" s="108" t="s">
        <v>66</v>
      </c>
      <c r="E460" s="110" t="s">
        <v>112</v>
      </c>
      <c r="F460" s="105"/>
      <c r="G460" s="341">
        <f>G461</f>
        <v>25</v>
      </c>
      <c r="H460" s="213"/>
    </row>
    <row r="461" spans="1:8" s="5" customFormat="1" ht="13.5" customHeight="1">
      <c r="A461" s="106" t="s">
        <v>152</v>
      </c>
      <c r="B461" s="107" t="s">
        <v>351</v>
      </c>
      <c r="C461" s="108" t="s">
        <v>68</v>
      </c>
      <c r="D461" s="108" t="s">
        <v>66</v>
      </c>
      <c r="E461" s="110" t="s">
        <v>112</v>
      </c>
      <c r="F461" s="105">
        <v>725</v>
      </c>
      <c r="G461" s="341">
        <v>25</v>
      </c>
      <c r="H461" s="213"/>
    </row>
    <row r="462" spans="1:8" s="79" customFormat="1" ht="11.25" customHeight="1">
      <c r="A462" s="106" t="s">
        <v>357</v>
      </c>
      <c r="B462" s="107" t="s">
        <v>351</v>
      </c>
      <c r="C462" s="108" t="s">
        <v>68</v>
      </c>
      <c r="D462" s="108" t="s">
        <v>69</v>
      </c>
      <c r="E462" s="110"/>
      <c r="F462" s="105"/>
      <c r="G462" s="341">
        <f>G463</f>
        <v>10</v>
      </c>
      <c r="H462" s="279"/>
    </row>
    <row r="463" spans="1:8" s="79" customFormat="1" ht="22.5" customHeight="1">
      <c r="A463" s="109" t="s">
        <v>101</v>
      </c>
      <c r="B463" s="107" t="s">
        <v>351</v>
      </c>
      <c r="C463" s="108" t="s">
        <v>68</v>
      </c>
      <c r="D463" s="108" t="s">
        <v>69</v>
      </c>
      <c r="E463" s="110" t="s">
        <v>102</v>
      </c>
      <c r="F463" s="105"/>
      <c r="G463" s="341">
        <f>G464</f>
        <v>10</v>
      </c>
      <c r="H463" s="279"/>
    </row>
    <row r="464" spans="1:8" s="79" customFormat="1" ht="13.5" customHeight="1">
      <c r="A464" s="109" t="s">
        <v>107</v>
      </c>
      <c r="B464" s="107" t="s">
        <v>351</v>
      </c>
      <c r="C464" s="108" t="s">
        <v>68</v>
      </c>
      <c r="D464" s="108" t="s">
        <v>69</v>
      </c>
      <c r="E464" s="110" t="s">
        <v>108</v>
      </c>
      <c r="F464" s="105"/>
      <c r="G464" s="341">
        <f>G465</f>
        <v>10</v>
      </c>
      <c r="H464" s="279"/>
    </row>
    <row r="465" spans="1:8" s="79" customFormat="1" ht="13.5" customHeight="1">
      <c r="A465" s="109" t="s">
        <v>111</v>
      </c>
      <c r="B465" s="107" t="s">
        <v>351</v>
      </c>
      <c r="C465" s="108" t="s">
        <v>68</v>
      </c>
      <c r="D465" s="108" t="s">
        <v>69</v>
      </c>
      <c r="E465" s="110" t="s">
        <v>112</v>
      </c>
      <c r="F465" s="105"/>
      <c r="G465" s="341">
        <f>G466</f>
        <v>10</v>
      </c>
      <c r="H465" s="279"/>
    </row>
    <row r="466" spans="1:8" s="79" customFormat="1" ht="12" customHeight="1">
      <c r="A466" s="106" t="s">
        <v>152</v>
      </c>
      <c r="B466" s="107" t="s">
        <v>351</v>
      </c>
      <c r="C466" s="108" t="s">
        <v>68</v>
      </c>
      <c r="D466" s="108" t="s">
        <v>69</v>
      </c>
      <c r="E466" s="110" t="s">
        <v>112</v>
      </c>
      <c r="F466" s="105">
        <v>725</v>
      </c>
      <c r="G466" s="341">
        <v>10</v>
      </c>
      <c r="H466" s="279"/>
    </row>
    <row r="467" spans="1:8" s="63" customFormat="1" ht="13.5" customHeight="1">
      <c r="A467" s="103" t="s">
        <v>470</v>
      </c>
      <c r="B467" s="101" t="s">
        <v>471</v>
      </c>
      <c r="C467" s="112"/>
      <c r="D467" s="104"/>
      <c r="E467" s="112"/>
      <c r="F467" s="100"/>
      <c r="G467" s="340">
        <f>G468</f>
        <v>152</v>
      </c>
      <c r="H467" s="296"/>
    </row>
    <row r="468" spans="1:8" s="63" customFormat="1" ht="13.5" customHeight="1">
      <c r="A468" s="103" t="s">
        <v>8</v>
      </c>
      <c r="B468" s="101" t="s">
        <v>471</v>
      </c>
      <c r="C468" s="104" t="s">
        <v>68</v>
      </c>
      <c r="D468" s="104" t="s">
        <v>35</v>
      </c>
      <c r="E468" s="112"/>
      <c r="F468" s="100"/>
      <c r="G468" s="340">
        <f>G469+G474</f>
        <v>152</v>
      </c>
      <c r="H468" s="296"/>
    </row>
    <row r="469" spans="1:8" s="11" customFormat="1" ht="13.5" customHeight="1">
      <c r="A469" s="106" t="s">
        <v>426</v>
      </c>
      <c r="B469" s="107" t="s">
        <v>471</v>
      </c>
      <c r="C469" s="108" t="s">
        <v>68</v>
      </c>
      <c r="D469" s="108" t="s">
        <v>66</v>
      </c>
      <c r="E469" s="110"/>
      <c r="F469" s="105"/>
      <c r="G469" s="341">
        <f>G470</f>
        <v>76</v>
      </c>
      <c r="H469" s="213"/>
    </row>
    <row r="470" spans="1:8" s="11" customFormat="1" ht="22.5">
      <c r="A470" s="109" t="s">
        <v>101</v>
      </c>
      <c r="B470" s="107" t="s">
        <v>471</v>
      </c>
      <c r="C470" s="108" t="s">
        <v>68</v>
      </c>
      <c r="D470" s="108" t="s">
        <v>66</v>
      </c>
      <c r="E470" s="110" t="s">
        <v>102</v>
      </c>
      <c r="F470" s="105"/>
      <c r="G470" s="341">
        <f>G471</f>
        <v>76</v>
      </c>
      <c r="H470" s="213"/>
    </row>
    <row r="471" spans="1:8" s="11" customFormat="1" ht="12.75">
      <c r="A471" s="109" t="s">
        <v>107</v>
      </c>
      <c r="B471" s="107" t="s">
        <v>471</v>
      </c>
      <c r="C471" s="108" t="s">
        <v>68</v>
      </c>
      <c r="D471" s="108" t="s">
        <v>66</v>
      </c>
      <c r="E471" s="110" t="s">
        <v>108</v>
      </c>
      <c r="F471" s="105"/>
      <c r="G471" s="341">
        <f>G472</f>
        <v>76</v>
      </c>
      <c r="H471" s="213"/>
    </row>
    <row r="472" spans="1:8" s="11" customFormat="1" ht="12.75">
      <c r="A472" s="109" t="s">
        <v>111</v>
      </c>
      <c r="B472" s="107" t="s">
        <v>471</v>
      </c>
      <c r="C472" s="108" t="s">
        <v>68</v>
      </c>
      <c r="D472" s="108" t="s">
        <v>66</v>
      </c>
      <c r="E472" s="110" t="s">
        <v>112</v>
      </c>
      <c r="F472" s="105"/>
      <c r="G472" s="341">
        <f>G473</f>
        <v>76</v>
      </c>
      <c r="H472" s="213"/>
    </row>
    <row r="473" spans="1:8" s="11" customFormat="1" ht="22.5">
      <c r="A473" s="106" t="s">
        <v>152</v>
      </c>
      <c r="B473" s="107" t="s">
        <v>471</v>
      </c>
      <c r="C473" s="108" t="s">
        <v>68</v>
      </c>
      <c r="D473" s="108" t="s">
        <v>66</v>
      </c>
      <c r="E473" s="110" t="s">
        <v>112</v>
      </c>
      <c r="F473" s="105">
        <v>725</v>
      </c>
      <c r="G473" s="341">
        <v>76</v>
      </c>
      <c r="H473" s="213"/>
    </row>
    <row r="474" spans="1:8" s="30" customFormat="1" ht="11.25" customHeight="1">
      <c r="A474" s="106" t="s">
        <v>357</v>
      </c>
      <c r="B474" s="107" t="s">
        <v>471</v>
      </c>
      <c r="C474" s="108" t="s">
        <v>68</v>
      </c>
      <c r="D474" s="108" t="s">
        <v>69</v>
      </c>
      <c r="E474" s="110"/>
      <c r="F474" s="105"/>
      <c r="G474" s="341">
        <f>G475</f>
        <v>76</v>
      </c>
      <c r="H474" s="279"/>
    </row>
    <row r="475" spans="1:8" s="11" customFormat="1" ht="22.5">
      <c r="A475" s="109" t="s">
        <v>101</v>
      </c>
      <c r="B475" s="107" t="s">
        <v>471</v>
      </c>
      <c r="C475" s="108" t="s">
        <v>68</v>
      </c>
      <c r="D475" s="108" t="s">
        <v>69</v>
      </c>
      <c r="E475" s="110" t="s">
        <v>102</v>
      </c>
      <c r="F475" s="105"/>
      <c r="G475" s="341">
        <f>G476</f>
        <v>76</v>
      </c>
      <c r="H475" s="213"/>
    </row>
    <row r="476" spans="1:8" s="11" customFormat="1" ht="12.75">
      <c r="A476" s="109" t="s">
        <v>107</v>
      </c>
      <c r="B476" s="107" t="s">
        <v>471</v>
      </c>
      <c r="C476" s="108" t="s">
        <v>68</v>
      </c>
      <c r="D476" s="108" t="s">
        <v>69</v>
      </c>
      <c r="E476" s="110" t="s">
        <v>108</v>
      </c>
      <c r="F476" s="105"/>
      <c r="G476" s="341">
        <f>G477</f>
        <v>76</v>
      </c>
      <c r="H476" s="213"/>
    </row>
    <row r="477" spans="1:8" s="11" customFormat="1" ht="12.75">
      <c r="A477" s="109" t="s">
        <v>111</v>
      </c>
      <c r="B477" s="107" t="s">
        <v>471</v>
      </c>
      <c r="C477" s="108" t="s">
        <v>68</v>
      </c>
      <c r="D477" s="108" t="s">
        <v>69</v>
      </c>
      <c r="E477" s="110" t="s">
        <v>112</v>
      </c>
      <c r="F477" s="105"/>
      <c r="G477" s="341">
        <f>G478</f>
        <v>76</v>
      </c>
      <c r="H477" s="213"/>
    </row>
    <row r="478" spans="1:8" s="11" customFormat="1" ht="22.5">
      <c r="A478" s="106" t="s">
        <v>152</v>
      </c>
      <c r="B478" s="107" t="s">
        <v>471</v>
      </c>
      <c r="C478" s="108" t="s">
        <v>68</v>
      </c>
      <c r="D478" s="108" t="s">
        <v>69</v>
      </c>
      <c r="E478" s="110" t="s">
        <v>112</v>
      </c>
      <c r="F478" s="105">
        <v>725</v>
      </c>
      <c r="G478" s="341">
        <v>76</v>
      </c>
      <c r="H478" s="213"/>
    </row>
    <row r="479" spans="1:8" s="63" customFormat="1" ht="12.75">
      <c r="A479" s="103" t="s">
        <v>472</v>
      </c>
      <c r="B479" s="101" t="s">
        <v>473</v>
      </c>
      <c r="C479" s="104"/>
      <c r="D479" s="104"/>
      <c r="E479" s="112"/>
      <c r="F479" s="100"/>
      <c r="G479" s="340">
        <f aca="true" t="shared" si="25" ref="G479:G484">G480</f>
        <v>21</v>
      </c>
      <c r="H479" s="296"/>
    </row>
    <row r="480" spans="1:8" s="63" customFormat="1" ht="12.75">
      <c r="A480" s="103" t="s">
        <v>82</v>
      </c>
      <c r="B480" s="101" t="s">
        <v>473</v>
      </c>
      <c r="C480" s="104" t="s">
        <v>73</v>
      </c>
      <c r="D480" s="104" t="s">
        <v>35</v>
      </c>
      <c r="E480" s="100"/>
      <c r="F480" s="100"/>
      <c r="G480" s="340">
        <f t="shared" si="25"/>
        <v>21</v>
      </c>
      <c r="H480" s="296"/>
    </row>
    <row r="481" spans="1:8" s="11" customFormat="1" ht="12.75">
      <c r="A481" s="106" t="s">
        <v>83</v>
      </c>
      <c r="B481" s="107" t="s">
        <v>473</v>
      </c>
      <c r="C481" s="108" t="s">
        <v>73</v>
      </c>
      <c r="D481" s="108" t="s">
        <v>65</v>
      </c>
      <c r="E481" s="105"/>
      <c r="F481" s="105"/>
      <c r="G481" s="341">
        <f t="shared" si="25"/>
        <v>21</v>
      </c>
      <c r="H481" s="213"/>
    </row>
    <row r="482" spans="1:8" s="74" customFormat="1" ht="22.5">
      <c r="A482" s="109" t="s">
        <v>101</v>
      </c>
      <c r="B482" s="107" t="s">
        <v>473</v>
      </c>
      <c r="C482" s="108" t="s">
        <v>73</v>
      </c>
      <c r="D482" s="108" t="s">
        <v>65</v>
      </c>
      <c r="E482" s="110" t="s">
        <v>102</v>
      </c>
      <c r="F482" s="105"/>
      <c r="G482" s="341">
        <f t="shared" si="25"/>
        <v>21</v>
      </c>
      <c r="H482" s="296"/>
    </row>
    <row r="483" spans="1:8" s="74" customFormat="1" ht="12.75">
      <c r="A483" s="109" t="s">
        <v>107</v>
      </c>
      <c r="B483" s="107" t="s">
        <v>473</v>
      </c>
      <c r="C483" s="108" t="s">
        <v>73</v>
      </c>
      <c r="D483" s="108" t="s">
        <v>65</v>
      </c>
      <c r="E483" s="110" t="s">
        <v>108</v>
      </c>
      <c r="F483" s="105"/>
      <c r="G483" s="341">
        <f t="shared" si="25"/>
        <v>21</v>
      </c>
      <c r="H483" s="296"/>
    </row>
    <row r="484" spans="1:8" s="11" customFormat="1" ht="12.75">
      <c r="A484" s="109" t="s">
        <v>111</v>
      </c>
      <c r="B484" s="107" t="s">
        <v>473</v>
      </c>
      <c r="C484" s="108" t="s">
        <v>73</v>
      </c>
      <c r="D484" s="108" t="s">
        <v>65</v>
      </c>
      <c r="E484" s="110" t="s">
        <v>112</v>
      </c>
      <c r="F484" s="105"/>
      <c r="G484" s="341">
        <f t="shared" si="25"/>
        <v>21</v>
      </c>
      <c r="H484" s="213"/>
    </row>
    <row r="485" spans="1:8" s="11" customFormat="1" ht="22.5">
      <c r="A485" s="106" t="s">
        <v>153</v>
      </c>
      <c r="B485" s="107" t="s">
        <v>473</v>
      </c>
      <c r="C485" s="108" t="s">
        <v>73</v>
      </c>
      <c r="D485" s="108" t="s">
        <v>65</v>
      </c>
      <c r="E485" s="110" t="s">
        <v>112</v>
      </c>
      <c r="F485" s="105">
        <v>726</v>
      </c>
      <c r="G485" s="341">
        <v>21</v>
      </c>
      <c r="H485" s="213"/>
    </row>
    <row r="486" spans="1:8" s="5" customFormat="1" ht="20.25" customHeight="1">
      <c r="A486" s="103" t="s">
        <v>474</v>
      </c>
      <c r="B486" s="101" t="s">
        <v>184</v>
      </c>
      <c r="C486" s="104"/>
      <c r="D486" s="104"/>
      <c r="E486" s="105"/>
      <c r="F486" s="105"/>
      <c r="G486" s="340">
        <f>G487+G505+G611+G627+G647</f>
        <v>191886.80000000002</v>
      </c>
      <c r="H486" s="213"/>
    </row>
    <row r="487" spans="1:8" s="5" customFormat="1" ht="12.75">
      <c r="A487" s="103" t="s">
        <v>218</v>
      </c>
      <c r="B487" s="101" t="s">
        <v>284</v>
      </c>
      <c r="C487" s="104"/>
      <c r="D487" s="104"/>
      <c r="E487" s="105"/>
      <c r="F487" s="105"/>
      <c r="G487" s="340">
        <f>G488+G495</f>
        <v>140</v>
      </c>
      <c r="H487" s="213"/>
    </row>
    <row r="488" spans="1:8" s="5" customFormat="1" ht="12.75">
      <c r="A488" s="103" t="s">
        <v>366</v>
      </c>
      <c r="B488" s="101" t="s">
        <v>285</v>
      </c>
      <c r="C488" s="104"/>
      <c r="D488" s="104"/>
      <c r="E488" s="100"/>
      <c r="F488" s="100"/>
      <c r="G488" s="340">
        <f aca="true" t="shared" si="26" ref="G488:G493">G489</f>
        <v>30</v>
      </c>
      <c r="H488" s="213"/>
    </row>
    <row r="489" spans="1:8" s="5" customFormat="1" ht="12.75">
      <c r="A489" s="103" t="s">
        <v>8</v>
      </c>
      <c r="B489" s="101" t="s">
        <v>285</v>
      </c>
      <c r="C489" s="104" t="s">
        <v>68</v>
      </c>
      <c r="D489" s="104" t="s">
        <v>35</v>
      </c>
      <c r="E489" s="100"/>
      <c r="F489" s="100"/>
      <c r="G489" s="340">
        <f t="shared" si="26"/>
        <v>30</v>
      </c>
      <c r="H489" s="213"/>
    </row>
    <row r="490" spans="1:8" s="5" customFormat="1" ht="12.75">
      <c r="A490" s="106" t="s">
        <v>11</v>
      </c>
      <c r="B490" s="107" t="s">
        <v>285</v>
      </c>
      <c r="C490" s="108" t="s">
        <v>68</v>
      </c>
      <c r="D490" s="108" t="s">
        <v>74</v>
      </c>
      <c r="E490" s="105"/>
      <c r="F490" s="105"/>
      <c r="G490" s="341">
        <f t="shared" si="26"/>
        <v>30</v>
      </c>
      <c r="H490" s="213"/>
    </row>
    <row r="491" spans="1:8" s="5" customFormat="1" ht="22.5">
      <c r="A491" s="109" t="s">
        <v>401</v>
      </c>
      <c r="B491" s="107" t="s">
        <v>285</v>
      </c>
      <c r="C491" s="108" t="s">
        <v>68</v>
      </c>
      <c r="D491" s="108" t="s">
        <v>74</v>
      </c>
      <c r="E491" s="110" t="s">
        <v>100</v>
      </c>
      <c r="F491" s="105"/>
      <c r="G491" s="341">
        <f t="shared" si="26"/>
        <v>30</v>
      </c>
      <c r="H491" s="213"/>
    </row>
    <row r="492" spans="1:8" s="5" customFormat="1" ht="22.5">
      <c r="A492" s="109" t="s">
        <v>732</v>
      </c>
      <c r="B492" s="107" t="s">
        <v>285</v>
      </c>
      <c r="C492" s="108" t="s">
        <v>68</v>
      </c>
      <c r="D492" s="108" t="s">
        <v>74</v>
      </c>
      <c r="E492" s="110" t="s">
        <v>96</v>
      </c>
      <c r="F492" s="105"/>
      <c r="G492" s="341">
        <f t="shared" si="26"/>
        <v>30</v>
      </c>
      <c r="H492" s="213"/>
    </row>
    <row r="493" spans="1:8" s="5" customFormat="1" ht="12.75">
      <c r="A493" s="109" t="s">
        <v>674</v>
      </c>
      <c r="B493" s="107" t="s">
        <v>285</v>
      </c>
      <c r="C493" s="108" t="s">
        <v>68</v>
      </c>
      <c r="D493" s="108" t="s">
        <v>74</v>
      </c>
      <c r="E493" s="110" t="s">
        <v>97</v>
      </c>
      <c r="F493" s="105"/>
      <c r="G493" s="341">
        <f t="shared" si="26"/>
        <v>30</v>
      </c>
      <c r="H493" s="213"/>
    </row>
    <row r="494" spans="1:9" s="5" customFormat="1" ht="21" customHeight="1">
      <c r="A494" s="106" t="s">
        <v>152</v>
      </c>
      <c r="B494" s="107" t="s">
        <v>285</v>
      </c>
      <c r="C494" s="108" t="s">
        <v>68</v>
      </c>
      <c r="D494" s="108" t="s">
        <v>74</v>
      </c>
      <c r="E494" s="110" t="s">
        <v>97</v>
      </c>
      <c r="F494" s="105">
        <v>725</v>
      </c>
      <c r="G494" s="341">
        <v>30</v>
      </c>
      <c r="H494" s="300"/>
      <c r="I494" s="82">
        <f>H494+H495+H496+H497</f>
        <v>0</v>
      </c>
    </row>
    <row r="495" spans="1:8" s="5" customFormat="1" ht="31.5" customHeight="1">
      <c r="A495" s="103" t="s">
        <v>185</v>
      </c>
      <c r="B495" s="101" t="s">
        <v>286</v>
      </c>
      <c r="C495" s="108"/>
      <c r="D495" s="108"/>
      <c r="E495" s="110"/>
      <c r="F495" s="105"/>
      <c r="G495" s="340">
        <f>G496</f>
        <v>110</v>
      </c>
      <c r="H495" s="300"/>
    </row>
    <row r="496" spans="1:8" s="5" customFormat="1" ht="12.75">
      <c r="A496" s="103" t="s">
        <v>8</v>
      </c>
      <c r="B496" s="101" t="s">
        <v>286</v>
      </c>
      <c r="C496" s="104" t="s">
        <v>68</v>
      </c>
      <c r="D496" s="104" t="s">
        <v>35</v>
      </c>
      <c r="E496" s="105"/>
      <c r="F496" s="105"/>
      <c r="G496" s="340">
        <f>G497+G502</f>
        <v>110</v>
      </c>
      <c r="H496" s="213"/>
    </row>
    <row r="497" spans="1:8" s="5" customFormat="1" ht="12.75">
      <c r="A497" s="106" t="s">
        <v>11</v>
      </c>
      <c r="B497" s="107" t="s">
        <v>286</v>
      </c>
      <c r="C497" s="108" t="s">
        <v>68</v>
      </c>
      <c r="D497" s="108" t="s">
        <v>74</v>
      </c>
      <c r="E497" s="105"/>
      <c r="F497" s="105"/>
      <c r="G497" s="341">
        <f>G498</f>
        <v>70</v>
      </c>
      <c r="H497" s="213"/>
    </row>
    <row r="498" spans="1:8" s="5" customFormat="1" ht="22.5">
      <c r="A498" s="109" t="s">
        <v>401</v>
      </c>
      <c r="B498" s="107" t="s">
        <v>286</v>
      </c>
      <c r="C498" s="108" t="s">
        <v>68</v>
      </c>
      <c r="D498" s="108" t="s">
        <v>74</v>
      </c>
      <c r="E498" s="110" t="s">
        <v>100</v>
      </c>
      <c r="F498" s="105"/>
      <c r="G498" s="341">
        <f>G499</f>
        <v>70</v>
      </c>
      <c r="H498" s="213"/>
    </row>
    <row r="499" spans="1:8" s="5" customFormat="1" ht="22.5">
      <c r="A499" s="109" t="s">
        <v>732</v>
      </c>
      <c r="B499" s="107" t="s">
        <v>286</v>
      </c>
      <c r="C499" s="108" t="s">
        <v>68</v>
      </c>
      <c r="D499" s="108" t="s">
        <v>74</v>
      </c>
      <c r="E499" s="110" t="s">
        <v>96</v>
      </c>
      <c r="F499" s="105"/>
      <c r="G499" s="341">
        <f>G500</f>
        <v>70</v>
      </c>
      <c r="H499" s="213"/>
    </row>
    <row r="500" spans="1:8" s="5" customFormat="1" ht="12.75">
      <c r="A500" s="109" t="s">
        <v>674</v>
      </c>
      <c r="B500" s="107" t="s">
        <v>286</v>
      </c>
      <c r="C500" s="108" t="s">
        <v>68</v>
      </c>
      <c r="D500" s="108" t="s">
        <v>74</v>
      </c>
      <c r="E500" s="110" t="s">
        <v>97</v>
      </c>
      <c r="F500" s="105"/>
      <c r="G500" s="341">
        <f>G501</f>
        <v>70</v>
      </c>
      <c r="H500" s="213"/>
    </row>
    <row r="501" spans="1:8" s="5" customFormat="1" ht="12" customHeight="1">
      <c r="A501" s="106" t="s">
        <v>152</v>
      </c>
      <c r="B501" s="107" t="s">
        <v>286</v>
      </c>
      <c r="C501" s="108" t="s">
        <v>68</v>
      </c>
      <c r="D501" s="108" t="s">
        <v>74</v>
      </c>
      <c r="E501" s="110" t="s">
        <v>97</v>
      </c>
      <c r="F501" s="105">
        <v>725</v>
      </c>
      <c r="G501" s="341">
        <v>70</v>
      </c>
      <c r="H501" s="213"/>
    </row>
    <row r="502" spans="1:8" s="5" customFormat="1" ht="12.75">
      <c r="A502" s="109" t="s">
        <v>113</v>
      </c>
      <c r="B502" s="107" t="s">
        <v>286</v>
      </c>
      <c r="C502" s="108" t="s">
        <v>68</v>
      </c>
      <c r="D502" s="108" t="s">
        <v>74</v>
      </c>
      <c r="E502" s="110" t="s">
        <v>114</v>
      </c>
      <c r="F502" s="105"/>
      <c r="G502" s="341">
        <f>G503</f>
        <v>40</v>
      </c>
      <c r="H502" s="213"/>
    </row>
    <row r="503" spans="1:8" s="5" customFormat="1" ht="12.75">
      <c r="A503" s="109" t="s">
        <v>145</v>
      </c>
      <c r="B503" s="107" t="s">
        <v>286</v>
      </c>
      <c r="C503" s="108" t="s">
        <v>68</v>
      </c>
      <c r="D503" s="108" t="s">
        <v>74</v>
      </c>
      <c r="E503" s="110" t="s">
        <v>144</v>
      </c>
      <c r="F503" s="105"/>
      <c r="G503" s="341">
        <f>G504</f>
        <v>40</v>
      </c>
      <c r="H503" s="213"/>
    </row>
    <row r="504" spans="1:8" s="5" customFormat="1" ht="24" customHeight="1">
      <c r="A504" s="106" t="s">
        <v>152</v>
      </c>
      <c r="B504" s="107" t="s">
        <v>286</v>
      </c>
      <c r="C504" s="108" t="s">
        <v>68</v>
      </c>
      <c r="D504" s="108" t="s">
        <v>74</v>
      </c>
      <c r="E504" s="110" t="s">
        <v>144</v>
      </c>
      <c r="F504" s="105">
        <v>725</v>
      </c>
      <c r="G504" s="341">
        <f>20+60+40-80</f>
        <v>40</v>
      </c>
      <c r="H504" s="213"/>
    </row>
    <row r="505" spans="1:8" s="63" customFormat="1" ht="21.75">
      <c r="A505" s="113" t="s">
        <v>441</v>
      </c>
      <c r="B505" s="112" t="s">
        <v>406</v>
      </c>
      <c r="C505" s="112"/>
      <c r="D505" s="112"/>
      <c r="E505" s="112"/>
      <c r="F505" s="100"/>
      <c r="G505" s="340">
        <f>G506+G542+G549+G554+G559+G560+G567+G572+G577+G578+G585+G592+G599+G604+G609+G610</f>
        <v>186693</v>
      </c>
      <c r="H505" s="296"/>
    </row>
    <row r="506" spans="1:8" s="71" customFormat="1" ht="60" customHeight="1">
      <c r="A506" s="282" t="s">
        <v>747</v>
      </c>
      <c r="B506" s="130" t="s">
        <v>746</v>
      </c>
      <c r="C506" s="130"/>
      <c r="D506" s="130"/>
      <c r="E506" s="130"/>
      <c r="F506" s="124"/>
      <c r="G506" s="343">
        <f aca="true" t="shared" si="27" ref="G506:G511">G507</f>
        <v>91.5</v>
      </c>
      <c r="H506" s="272"/>
    </row>
    <row r="507" spans="1:8" s="71" customFormat="1" ht="12.75">
      <c r="A507" s="121" t="s">
        <v>8</v>
      </c>
      <c r="B507" s="130" t="s">
        <v>746</v>
      </c>
      <c r="C507" s="130" t="s">
        <v>68</v>
      </c>
      <c r="D507" s="130" t="s">
        <v>35</v>
      </c>
      <c r="E507" s="130"/>
      <c r="F507" s="124"/>
      <c r="G507" s="343">
        <f t="shared" si="27"/>
        <v>91.5</v>
      </c>
      <c r="H507" s="301"/>
    </row>
    <row r="508" spans="1:8" s="71" customFormat="1" ht="12.75">
      <c r="A508" s="126" t="s">
        <v>9</v>
      </c>
      <c r="B508" s="131" t="s">
        <v>746</v>
      </c>
      <c r="C508" s="131" t="s">
        <v>68</v>
      </c>
      <c r="D508" s="131" t="s">
        <v>65</v>
      </c>
      <c r="E508" s="131"/>
      <c r="F508" s="129"/>
      <c r="G508" s="344">
        <f t="shared" si="27"/>
        <v>91.5</v>
      </c>
      <c r="H508" s="301"/>
    </row>
    <row r="509" spans="1:8" s="71" customFormat="1" ht="22.5">
      <c r="A509" s="126" t="s">
        <v>101</v>
      </c>
      <c r="B509" s="131" t="s">
        <v>746</v>
      </c>
      <c r="C509" s="131" t="s">
        <v>68</v>
      </c>
      <c r="D509" s="131" t="s">
        <v>65</v>
      </c>
      <c r="E509" s="131" t="s">
        <v>102</v>
      </c>
      <c r="F509" s="129"/>
      <c r="G509" s="344">
        <f t="shared" si="27"/>
        <v>91.5</v>
      </c>
      <c r="H509" s="301"/>
    </row>
    <row r="510" spans="1:8" s="71" customFormat="1" ht="12.75">
      <c r="A510" s="126" t="s">
        <v>107</v>
      </c>
      <c r="B510" s="131" t="s">
        <v>746</v>
      </c>
      <c r="C510" s="131" t="s">
        <v>68</v>
      </c>
      <c r="D510" s="131" t="s">
        <v>65</v>
      </c>
      <c r="E510" s="131" t="s">
        <v>108</v>
      </c>
      <c r="F510" s="129"/>
      <c r="G510" s="344">
        <f t="shared" si="27"/>
        <v>91.5</v>
      </c>
      <c r="H510" s="301"/>
    </row>
    <row r="511" spans="1:8" s="71" customFormat="1" ht="12.75">
      <c r="A511" s="126" t="s">
        <v>111</v>
      </c>
      <c r="B511" s="131" t="s">
        <v>746</v>
      </c>
      <c r="C511" s="131" t="s">
        <v>68</v>
      </c>
      <c r="D511" s="131" t="s">
        <v>65</v>
      </c>
      <c r="E511" s="131" t="s">
        <v>112</v>
      </c>
      <c r="F511" s="129"/>
      <c r="G511" s="344">
        <f t="shared" si="27"/>
        <v>91.5</v>
      </c>
      <c r="H511" s="301"/>
    </row>
    <row r="512" spans="1:8" s="71" customFormat="1" ht="22.5">
      <c r="A512" s="120" t="s">
        <v>152</v>
      </c>
      <c r="B512" s="131" t="s">
        <v>746</v>
      </c>
      <c r="C512" s="131" t="s">
        <v>68</v>
      </c>
      <c r="D512" s="131" t="s">
        <v>65</v>
      </c>
      <c r="E512" s="131" t="s">
        <v>112</v>
      </c>
      <c r="F512" s="129">
        <v>725</v>
      </c>
      <c r="G512" s="344">
        <v>91.5</v>
      </c>
      <c r="H512" s="301"/>
    </row>
    <row r="513" spans="1:8" s="71" customFormat="1" ht="12.75" hidden="1">
      <c r="A513" s="251"/>
      <c r="B513" s="263"/>
      <c r="C513" s="263"/>
      <c r="D513" s="263"/>
      <c r="E513" s="263"/>
      <c r="F513" s="264"/>
      <c r="G513" s="346"/>
      <c r="H513" s="301"/>
    </row>
    <row r="514" spans="1:8" s="71" customFormat="1" ht="12.75" hidden="1">
      <c r="A514" s="251"/>
      <c r="B514" s="263"/>
      <c r="C514" s="263"/>
      <c r="D514" s="263"/>
      <c r="E514" s="263"/>
      <c r="F514" s="264"/>
      <c r="G514" s="346"/>
      <c r="H514" s="301"/>
    </row>
    <row r="515" spans="1:8" s="71" customFormat="1" ht="12.75" hidden="1">
      <c r="A515" s="251"/>
      <c r="B515" s="263"/>
      <c r="C515" s="263"/>
      <c r="D515" s="263"/>
      <c r="E515" s="263"/>
      <c r="F515" s="264"/>
      <c r="G515" s="346"/>
      <c r="H515" s="301"/>
    </row>
    <row r="516" spans="1:8" s="71" customFormat="1" ht="12.75" hidden="1">
      <c r="A516" s="251"/>
      <c r="B516" s="263"/>
      <c r="C516" s="263"/>
      <c r="D516" s="263"/>
      <c r="E516" s="263"/>
      <c r="F516" s="264"/>
      <c r="G516" s="346"/>
      <c r="H516" s="301"/>
    </row>
    <row r="517" spans="1:8" s="71" customFormat="1" ht="12.75" hidden="1">
      <c r="A517" s="251"/>
      <c r="B517" s="263"/>
      <c r="C517" s="263"/>
      <c r="D517" s="263"/>
      <c r="E517" s="263"/>
      <c r="F517" s="264"/>
      <c r="G517" s="346"/>
      <c r="H517" s="301"/>
    </row>
    <row r="518" spans="1:8" s="63" customFormat="1" ht="12.75" hidden="1">
      <c r="A518" s="113"/>
      <c r="B518" s="112"/>
      <c r="C518" s="112"/>
      <c r="D518" s="112"/>
      <c r="E518" s="112"/>
      <c r="F518" s="100"/>
      <c r="G518" s="340"/>
      <c r="H518" s="296"/>
    </row>
    <row r="519" spans="1:8" s="63" customFormat="1" ht="12.75" hidden="1">
      <c r="A519" s="113"/>
      <c r="B519" s="112"/>
      <c r="C519" s="112"/>
      <c r="D519" s="112"/>
      <c r="E519" s="112"/>
      <c r="F519" s="100"/>
      <c r="G519" s="340"/>
      <c r="H519" s="296"/>
    </row>
    <row r="520" spans="1:8" s="63" customFormat="1" ht="12.75" hidden="1">
      <c r="A520" s="113"/>
      <c r="B520" s="112"/>
      <c r="C520" s="112"/>
      <c r="D520" s="112"/>
      <c r="E520" s="112"/>
      <c r="F520" s="100"/>
      <c r="G520" s="340"/>
      <c r="H520" s="296"/>
    </row>
    <row r="521" spans="1:8" s="63" customFormat="1" ht="12.75" hidden="1">
      <c r="A521" s="113"/>
      <c r="B521" s="112"/>
      <c r="C521" s="112"/>
      <c r="D521" s="112"/>
      <c r="E521" s="112"/>
      <c r="F521" s="100"/>
      <c r="G521" s="340"/>
      <c r="H521" s="296"/>
    </row>
    <row r="522" spans="1:8" s="63" customFormat="1" ht="12.75" hidden="1">
      <c r="A522" s="113"/>
      <c r="B522" s="112"/>
      <c r="C522" s="112"/>
      <c r="D522" s="112"/>
      <c r="E522" s="112"/>
      <c r="F522" s="100"/>
      <c r="G522" s="340"/>
      <c r="H522" s="296"/>
    </row>
    <row r="523" spans="1:8" s="63" customFormat="1" ht="12.75" hidden="1">
      <c r="A523" s="113"/>
      <c r="B523" s="112"/>
      <c r="C523" s="112"/>
      <c r="D523" s="112"/>
      <c r="E523" s="112"/>
      <c r="F523" s="100"/>
      <c r="G523" s="340"/>
      <c r="H523" s="296"/>
    </row>
    <row r="524" spans="1:8" s="63" customFormat="1" ht="12.75" hidden="1">
      <c r="A524" s="113"/>
      <c r="B524" s="112"/>
      <c r="C524" s="112"/>
      <c r="D524" s="112"/>
      <c r="E524" s="112"/>
      <c r="F524" s="100"/>
      <c r="G524" s="340"/>
      <c r="H524" s="296"/>
    </row>
    <row r="525" spans="1:8" s="63" customFormat="1" ht="12.75" hidden="1">
      <c r="A525" s="113"/>
      <c r="B525" s="112"/>
      <c r="C525" s="112"/>
      <c r="D525" s="112"/>
      <c r="E525" s="112"/>
      <c r="F525" s="100"/>
      <c r="G525" s="340"/>
      <c r="H525" s="296"/>
    </row>
    <row r="526" spans="1:8" s="63" customFormat="1" ht="12.75" hidden="1">
      <c r="A526" s="113"/>
      <c r="B526" s="112"/>
      <c r="C526" s="112"/>
      <c r="D526" s="112"/>
      <c r="E526" s="112"/>
      <c r="F526" s="100"/>
      <c r="G526" s="340"/>
      <c r="H526" s="296"/>
    </row>
    <row r="527" spans="1:8" s="63" customFormat="1" ht="12.75" hidden="1">
      <c r="A527" s="113"/>
      <c r="B527" s="112"/>
      <c r="C527" s="112"/>
      <c r="D527" s="112"/>
      <c r="E527" s="112"/>
      <c r="F527" s="100"/>
      <c r="G527" s="340"/>
      <c r="H527" s="296"/>
    </row>
    <row r="528" spans="1:8" s="63" customFormat="1" ht="12.75" hidden="1">
      <c r="A528" s="113"/>
      <c r="B528" s="112"/>
      <c r="C528" s="112"/>
      <c r="D528" s="112"/>
      <c r="E528" s="112"/>
      <c r="F528" s="100"/>
      <c r="G528" s="340"/>
      <c r="H528" s="296"/>
    </row>
    <row r="529" spans="1:8" s="63" customFormat="1" ht="12.75" hidden="1">
      <c r="A529" s="113"/>
      <c r="B529" s="112"/>
      <c r="C529" s="112"/>
      <c r="D529" s="112"/>
      <c r="E529" s="112"/>
      <c r="F529" s="100"/>
      <c r="G529" s="340"/>
      <c r="H529" s="296"/>
    </row>
    <row r="530" spans="1:8" s="63" customFormat="1" ht="12.75" hidden="1">
      <c r="A530" s="113"/>
      <c r="B530" s="112"/>
      <c r="C530" s="112"/>
      <c r="D530" s="112"/>
      <c r="E530" s="112"/>
      <c r="F530" s="100"/>
      <c r="G530" s="340"/>
      <c r="H530" s="296"/>
    </row>
    <row r="531" spans="1:8" s="63" customFormat="1" ht="12.75" hidden="1">
      <c r="A531" s="113"/>
      <c r="B531" s="112"/>
      <c r="C531" s="112"/>
      <c r="D531" s="112"/>
      <c r="E531" s="112"/>
      <c r="F531" s="100"/>
      <c r="G531" s="340"/>
      <c r="H531" s="296"/>
    </row>
    <row r="532" spans="1:8" s="63" customFormat="1" ht="12.75" hidden="1">
      <c r="A532" s="113"/>
      <c r="B532" s="112"/>
      <c r="C532" s="112"/>
      <c r="D532" s="112"/>
      <c r="E532" s="112"/>
      <c r="F532" s="100"/>
      <c r="G532" s="340"/>
      <c r="H532" s="296"/>
    </row>
    <row r="533" spans="1:8" s="63" customFormat="1" ht="12.75" hidden="1">
      <c r="A533" s="113"/>
      <c r="B533" s="112"/>
      <c r="C533" s="112"/>
      <c r="D533" s="112"/>
      <c r="E533" s="112"/>
      <c r="F533" s="100"/>
      <c r="G533" s="340"/>
      <c r="H533" s="296"/>
    </row>
    <row r="534" spans="1:8" s="63" customFormat="1" ht="12.75" hidden="1">
      <c r="A534" s="113"/>
      <c r="B534" s="112"/>
      <c r="C534" s="112"/>
      <c r="D534" s="112"/>
      <c r="E534" s="112"/>
      <c r="F534" s="100"/>
      <c r="G534" s="340"/>
      <c r="H534" s="296"/>
    </row>
    <row r="535" spans="1:8" s="63" customFormat="1" ht="12.75" hidden="1">
      <c r="A535" s="113"/>
      <c r="B535" s="112"/>
      <c r="C535" s="112"/>
      <c r="D535" s="112"/>
      <c r="E535" s="112"/>
      <c r="F535" s="100"/>
      <c r="G535" s="340"/>
      <c r="H535" s="296"/>
    </row>
    <row r="536" spans="1:8" s="75" customFormat="1" ht="33" customHeight="1">
      <c r="A536" s="122" t="s">
        <v>475</v>
      </c>
      <c r="B536" s="130" t="s">
        <v>411</v>
      </c>
      <c r="C536" s="130"/>
      <c r="D536" s="130"/>
      <c r="E536" s="130"/>
      <c r="F536" s="124"/>
      <c r="G536" s="343">
        <f aca="true" t="shared" si="28" ref="G536:G541">G537</f>
        <v>109644.4</v>
      </c>
      <c r="H536" s="297"/>
    </row>
    <row r="537" spans="1:8" s="75" customFormat="1" ht="12.75">
      <c r="A537" s="121" t="s">
        <v>8</v>
      </c>
      <c r="B537" s="130" t="s">
        <v>411</v>
      </c>
      <c r="C537" s="130" t="s">
        <v>68</v>
      </c>
      <c r="D537" s="130" t="s">
        <v>35</v>
      </c>
      <c r="E537" s="130"/>
      <c r="F537" s="124"/>
      <c r="G537" s="343">
        <f t="shared" si="28"/>
        <v>109644.4</v>
      </c>
      <c r="H537" s="297"/>
    </row>
    <row r="538" spans="1:8" s="77" customFormat="1" ht="12.75">
      <c r="A538" s="126" t="s">
        <v>10</v>
      </c>
      <c r="B538" s="131" t="s">
        <v>411</v>
      </c>
      <c r="C538" s="131" t="s">
        <v>68</v>
      </c>
      <c r="D538" s="131" t="s">
        <v>66</v>
      </c>
      <c r="E538" s="131"/>
      <c r="F538" s="129"/>
      <c r="G538" s="344">
        <f t="shared" si="28"/>
        <v>109644.4</v>
      </c>
      <c r="H538" s="218"/>
    </row>
    <row r="539" spans="1:8" s="77" customFormat="1" ht="22.5">
      <c r="A539" s="126" t="s">
        <v>101</v>
      </c>
      <c r="B539" s="131" t="s">
        <v>411</v>
      </c>
      <c r="C539" s="131" t="s">
        <v>68</v>
      </c>
      <c r="D539" s="131" t="s">
        <v>66</v>
      </c>
      <c r="E539" s="131" t="s">
        <v>102</v>
      </c>
      <c r="F539" s="129"/>
      <c r="G539" s="344">
        <f t="shared" si="28"/>
        <v>109644.4</v>
      </c>
      <c r="H539" s="218"/>
    </row>
    <row r="540" spans="1:8" s="77" customFormat="1" ht="12.75">
      <c r="A540" s="126" t="s">
        <v>107</v>
      </c>
      <c r="B540" s="131" t="s">
        <v>411</v>
      </c>
      <c r="C540" s="131" t="s">
        <v>68</v>
      </c>
      <c r="D540" s="131" t="s">
        <v>66</v>
      </c>
      <c r="E540" s="131" t="s">
        <v>108</v>
      </c>
      <c r="F540" s="129"/>
      <c r="G540" s="344">
        <f t="shared" si="28"/>
        <v>109644.4</v>
      </c>
      <c r="H540" s="218"/>
    </row>
    <row r="541" spans="1:8" s="77" customFormat="1" ht="33.75">
      <c r="A541" s="126" t="s">
        <v>109</v>
      </c>
      <c r="B541" s="131" t="s">
        <v>411</v>
      </c>
      <c r="C541" s="131" t="s">
        <v>68</v>
      </c>
      <c r="D541" s="131" t="s">
        <v>66</v>
      </c>
      <c r="E541" s="131" t="s">
        <v>110</v>
      </c>
      <c r="F541" s="129"/>
      <c r="G541" s="344">
        <f t="shared" si="28"/>
        <v>109644.4</v>
      </c>
      <c r="H541" s="218"/>
    </row>
    <row r="542" spans="1:8" s="77" customFormat="1" ht="12.75" customHeight="1">
      <c r="A542" s="120" t="s">
        <v>152</v>
      </c>
      <c r="B542" s="131" t="s">
        <v>411</v>
      </c>
      <c r="C542" s="131" t="s">
        <v>68</v>
      </c>
      <c r="D542" s="131" t="s">
        <v>66</v>
      </c>
      <c r="E542" s="131" t="s">
        <v>110</v>
      </c>
      <c r="F542" s="129">
        <v>725</v>
      </c>
      <c r="G542" s="344">
        <f>104582.4+5062</f>
        <v>109644.4</v>
      </c>
      <c r="H542" s="218"/>
    </row>
    <row r="543" spans="1:8" s="75" customFormat="1" ht="34.5" customHeight="1">
      <c r="A543" s="122" t="s">
        <v>745</v>
      </c>
      <c r="B543" s="130" t="s">
        <v>407</v>
      </c>
      <c r="C543" s="130"/>
      <c r="D543" s="130"/>
      <c r="E543" s="130"/>
      <c r="F543" s="124"/>
      <c r="G543" s="343">
        <f aca="true" t="shared" si="29" ref="G543:G548">G544</f>
        <v>2054.7999999999997</v>
      </c>
      <c r="H543" s="297"/>
    </row>
    <row r="544" spans="1:8" s="75" customFormat="1" ht="12.75">
      <c r="A544" s="121" t="s">
        <v>8</v>
      </c>
      <c r="B544" s="130" t="s">
        <v>407</v>
      </c>
      <c r="C544" s="130" t="s">
        <v>68</v>
      </c>
      <c r="D544" s="130" t="s">
        <v>35</v>
      </c>
      <c r="E544" s="130"/>
      <c r="F544" s="124"/>
      <c r="G544" s="343">
        <f>G545+G550+G555</f>
        <v>2054.7999999999997</v>
      </c>
      <c r="H544" s="297"/>
    </row>
    <row r="545" spans="1:8" s="77" customFormat="1" ht="12.75">
      <c r="A545" s="126" t="s">
        <v>9</v>
      </c>
      <c r="B545" s="131" t="s">
        <v>407</v>
      </c>
      <c r="C545" s="131" t="s">
        <v>68</v>
      </c>
      <c r="D545" s="131" t="s">
        <v>65</v>
      </c>
      <c r="E545" s="131"/>
      <c r="F545" s="129"/>
      <c r="G545" s="344">
        <f t="shared" si="29"/>
        <v>386.1</v>
      </c>
      <c r="H545" s="218"/>
    </row>
    <row r="546" spans="1:8" s="77" customFormat="1" ht="22.5">
      <c r="A546" s="126" t="s">
        <v>101</v>
      </c>
      <c r="B546" s="131" t="s">
        <v>407</v>
      </c>
      <c r="C546" s="131" t="s">
        <v>68</v>
      </c>
      <c r="D546" s="131" t="s">
        <v>65</v>
      </c>
      <c r="E546" s="131" t="s">
        <v>102</v>
      </c>
      <c r="F546" s="129"/>
      <c r="G546" s="344">
        <f t="shared" si="29"/>
        <v>386.1</v>
      </c>
      <c r="H546" s="218"/>
    </row>
    <row r="547" spans="1:8" s="77" customFormat="1" ht="12.75">
      <c r="A547" s="126" t="s">
        <v>107</v>
      </c>
      <c r="B547" s="131" t="s">
        <v>407</v>
      </c>
      <c r="C547" s="131" t="s">
        <v>68</v>
      </c>
      <c r="D547" s="131" t="s">
        <v>65</v>
      </c>
      <c r="E547" s="131" t="s">
        <v>108</v>
      </c>
      <c r="F547" s="129"/>
      <c r="G547" s="344">
        <f t="shared" si="29"/>
        <v>386.1</v>
      </c>
      <c r="H547" s="218"/>
    </row>
    <row r="548" spans="1:8" s="77" customFormat="1" ht="33.75">
      <c r="A548" s="126" t="s">
        <v>109</v>
      </c>
      <c r="B548" s="131" t="s">
        <v>407</v>
      </c>
      <c r="C548" s="131" t="s">
        <v>68</v>
      </c>
      <c r="D548" s="131" t="s">
        <v>65</v>
      </c>
      <c r="E548" s="131" t="s">
        <v>110</v>
      </c>
      <c r="F548" s="129"/>
      <c r="G548" s="344">
        <f t="shared" si="29"/>
        <v>386.1</v>
      </c>
      <c r="H548" s="218"/>
    </row>
    <row r="549" spans="1:8" s="77" customFormat="1" ht="21.75" customHeight="1">
      <c r="A549" s="120" t="s">
        <v>152</v>
      </c>
      <c r="B549" s="131" t="s">
        <v>407</v>
      </c>
      <c r="C549" s="131" t="s">
        <v>68</v>
      </c>
      <c r="D549" s="131" t="s">
        <v>65</v>
      </c>
      <c r="E549" s="131" t="s">
        <v>110</v>
      </c>
      <c r="F549" s="129">
        <v>725</v>
      </c>
      <c r="G549" s="344">
        <f>322.1+64</f>
        <v>386.1</v>
      </c>
      <c r="H549" s="218"/>
    </row>
    <row r="550" spans="1:8" s="77" customFormat="1" ht="12.75">
      <c r="A550" s="120" t="s">
        <v>10</v>
      </c>
      <c r="B550" s="131" t="s">
        <v>407</v>
      </c>
      <c r="C550" s="131" t="s">
        <v>68</v>
      </c>
      <c r="D550" s="131" t="s">
        <v>66</v>
      </c>
      <c r="E550" s="131"/>
      <c r="F550" s="129"/>
      <c r="G550" s="344">
        <f>G551</f>
        <v>1284.6</v>
      </c>
      <c r="H550" s="218"/>
    </row>
    <row r="551" spans="1:8" s="77" customFormat="1" ht="22.5">
      <c r="A551" s="126" t="s">
        <v>101</v>
      </c>
      <c r="B551" s="131" t="s">
        <v>407</v>
      </c>
      <c r="C551" s="131" t="s">
        <v>68</v>
      </c>
      <c r="D551" s="131" t="s">
        <v>66</v>
      </c>
      <c r="E551" s="131" t="s">
        <v>102</v>
      </c>
      <c r="F551" s="129"/>
      <c r="G551" s="344">
        <f>G552</f>
        <v>1284.6</v>
      </c>
      <c r="H551" s="218"/>
    </row>
    <row r="552" spans="1:8" s="77" customFormat="1" ht="12.75">
      <c r="A552" s="126" t="s">
        <v>107</v>
      </c>
      <c r="B552" s="131" t="s">
        <v>407</v>
      </c>
      <c r="C552" s="131" t="s">
        <v>68</v>
      </c>
      <c r="D552" s="131" t="s">
        <v>66</v>
      </c>
      <c r="E552" s="131" t="s">
        <v>108</v>
      </c>
      <c r="F552" s="129"/>
      <c r="G552" s="344">
        <f>G553</f>
        <v>1284.6</v>
      </c>
      <c r="H552" s="218"/>
    </row>
    <row r="553" spans="1:8" s="77" customFormat="1" ht="33.75">
      <c r="A553" s="126" t="s">
        <v>109</v>
      </c>
      <c r="B553" s="131" t="s">
        <v>407</v>
      </c>
      <c r="C553" s="131" t="s">
        <v>68</v>
      </c>
      <c r="D553" s="131" t="s">
        <v>66</v>
      </c>
      <c r="E553" s="131" t="s">
        <v>110</v>
      </c>
      <c r="F553" s="129"/>
      <c r="G553" s="344">
        <f>G554</f>
        <v>1284.6</v>
      </c>
      <c r="H553" s="218"/>
    </row>
    <row r="554" spans="1:8" s="77" customFormat="1" ht="12.75" customHeight="1">
      <c r="A554" s="120" t="s">
        <v>152</v>
      </c>
      <c r="B554" s="131" t="s">
        <v>407</v>
      </c>
      <c r="C554" s="131" t="s">
        <v>68</v>
      </c>
      <c r="D554" s="131" t="s">
        <v>66</v>
      </c>
      <c r="E554" s="131" t="s">
        <v>110</v>
      </c>
      <c r="F554" s="129">
        <v>725</v>
      </c>
      <c r="G554" s="344">
        <f>1322.8-38.2</f>
        <v>1284.6</v>
      </c>
      <c r="H554" s="218"/>
    </row>
    <row r="555" spans="1:8" s="77" customFormat="1" ht="12.75">
      <c r="A555" s="120" t="s">
        <v>357</v>
      </c>
      <c r="B555" s="131" t="s">
        <v>407</v>
      </c>
      <c r="C555" s="131" t="s">
        <v>68</v>
      </c>
      <c r="D555" s="131" t="s">
        <v>69</v>
      </c>
      <c r="E555" s="131"/>
      <c r="F555" s="129"/>
      <c r="G555" s="344">
        <f>G556</f>
        <v>384.09999999999997</v>
      </c>
      <c r="H555" s="218"/>
    </row>
    <row r="556" spans="1:8" s="77" customFormat="1" ht="22.5">
      <c r="A556" s="126" t="s">
        <v>101</v>
      </c>
      <c r="B556" s="131" t="s">
        <v>407</v>
      </c>
      <c r="C556" s="131" t="s">
        <v>68</v>
      </c>
      <c r="D556" s="131" t="s">
        <v>69</v>
      </c>
      <c r="E556" s="131" t="s">
        <v>102</v>
      </c>
      <c r="F556" s="129"/>
      <c r="G556" s="344">
        <f>G557</f>
        <v>384.09999999999997</v>
      </c>
      <c r="H556" s="218"/>
    </row>
    <row r="557" spans="1:8" s="77" customFormat="1" ht="12.75">
      <c r="A557" s="126" t="s">
        <v>107</v>
      </c>
      <c r="B557" s="131" t="s">
        <v>407</v>
      </c>
      <c r="C557" s="131" t="s">
        <v>68</v>
      </c>
      <c r="D557" s="131" t="s">
        <v>69</v>
      </c>
      <c r="E557" s="131" t="s">
        <v>108</v>
      </c>
      <c r="F557" s="129"/>
      <c r="G557" s="344">
        <f>G558</f>
        <v>384.09999999999997</v>
      </c>
      <c r="H557" s="218"/>
    </row>
    <row r="558" spans="1:8" s="77" customFormat="1" ht="33.75">
      <c r="A558" s="126" t="s">
        <v>109</v>
      </c>
      <c r="B558" s="131" t="s">
        <v>407</v>
      </c>
      <c r="C558" s="131" t="s">
        <v>68</v>
      </c>
      <c r="D558" s="131" t="s">
        <v>69</v>
      </c>
      <c r="E558" s="131" t="s">
        <v>110</v>
      </c>
      <c r="F558" s="129"/>
      <c r="G558" s="344">
        <f>G559+G560</f>
        <v>384.09999999999997</v>
      </c>
      <c r="H558" s="218"/>
    </row>
    <row r="559" spans="1:8" s="77" customFormat="1" ht="12" customHeight="1">
      <c r="A559" s="120" t="s">
        <v>152</v>
      </c>
      <c r="B559" s="131" t="s">
        <v>407</v>
      </c>
      <c r="C559" s="131" t="s">
        <v>68</v>
      </c>
      <c r="D559" s="131" t="s">
        <v>69</v>
      </c>
      <c r="E559" s="131" t="s">
        <v>110</v>
      </c>
      <c r="F559" s="129">
        <v>725</v>
      </c>
      <c r="G559" s="344">
        <f>171.5-51.3</f>
        <v>120.2</v>
      </c>
      <c r="H559" s="218"/>
    </row>
    <row r="560" spans="1:8" s="77" customFormat="1" ht="22.5">
      <c r="A560" s="120" t="s">
        <v>153</v>
      </c>
      <c r="B560" s="131" t="s">
        <v>407</v>
      </c>
      <c r="C560" s="131" t="s">
        <v>68</v>
      </c>
      <c r="D560" s="131" t="s">
        <v>69</v>
      </c>
      <c r="E560" s="131" t="s">
        <v>110</v>
      </c>
      <c r="F560" s="129">
        <v>726</v>
      </c>
      <c r="G560" s="344">
        <f>270-6.1</f>
        <v>263.9</v>
      </c>
      <c r="H560" s="218"/>
    </row>
    <row r="561" spans="1:8" s="75" customFormat="1" ht="44.25" customHeight="1">
      <c r="A561" s="267" t="s">
        <v>748</v>
      </c>
      <c r="B561" s="130" t="s">
        <v>408</v>
      </c>
      <c r="C561" s="130"/>
      <c r="D561" s="130"/>
      <c r="E561" s="130"/>
      <c r="F561" s="124"/>
      <c r="G561" s="343">
        <f aca="true" t="shared" si="30" ref="G561:G566">G562</f>
        <v>5418.200000000001</v>
      </c>
      <c r="H561" s="297"/>
    </row>
    <row r="562" spans="1:8" s="75" customFormat="1" ht="12.75">
      <c r="A562" s="121" t="s">
        <v>8</v>
      </c>
      <c r="B562" s="130" t="s">
        <v>408</v>
      </c>
      <c r="C562" s="130" t="s">
        <v>68</v>
      </c>
      <c r="D562" s="130" t="s">
        <v>35</v>
      </c>
      <c r="E562" s="130"/>
      <c r="F562" s="124"/>
      <c r="G562" s="343">
        <f>G563+G568+G573</f>
        <v>5418.200000000001</v>
      </c>
      <c r="H562" s="297"/>
    </row>
    <row r="563" spans="1:8" s="77" customFormat="1" ht="12.75">
      <c r="A563" s="126" t="s">
        <v>9</v>
      </c>
      <c r="B563" s="131" t="s">
        <v>408</v>
      </c>
      <c r="C563" s="131" t="s">
        <v>68</v>
      </c>
      <c r="D563" s="131" t="s">
        <v>65</v>
      </c>
      <c r="E563" s="131"/>
      <c r="F563" s="129"/>
      <c r="G563" s="344">
        <f t="shared" si="30"/>
        <v>1066.2</v>
      </c>
      <c r="H563" s="218"/>
    </row>
    <row r="564" spans="1:8" s="77" customFormat="1" ht="22.5">
      <c r="A564" s="126" t="s">
        <v>101</v>
      </c>
      <c r="B564" s="131" t="s">
        <v>408</v>
      </c>
      <c r="C564" s="131" t="s">
        <v>68</v>
      </c>
      <c r="D564" s="131" t="s">
        <v>65</v>
      </c>
      <c r="E564" s="131" t="s">
        <v>102</v>
      </c>
      <c r="F564" s="129"/>
      <c r="G564" s="344">
        <f t="shared" si="30"/>
        <v>1066.2</v>
      </c>
      <c r="H564" s="218"/>
    </row>
    <row r="565" spans="1:8" s="77" customFormat="1" ht="12.75">
      <c r="A565" s="126" t="s">
        <v>107</v>
      </c>
      <c r="B565" s="131" t="s">
        <v>408</v>
      </c>
      <c r="C565" s="131" t="s">
        <v>68</v>
      </c>
      <c r="D565" s="131" t="s">
        <v>65</v>
      </c>
      <c r="E565" s="131" t="s">
        <v>108</v>
      </c>
      <c r="F565" s="129"/>
      <c r="G565" s="344">
        <f t="shared" si="30"/>
        <v>1066.2</v>
      </c>
      <c r="H565" s="218"/>
    </row>
    <row r="566" spans="1:8" s="77" customFormat="1" ht="33.75">
      <c r="A566" s="126" t="s">
        <v>109</v>
      </c>
      <c r="B566" s="131" t="s">
        <v>408</v>
      </c>
      <c r="C566" s="131" t="s">
        <v>68</v>
      </c>
      <c r="D566" s="131" t="s">
        <v>65</v>
      </c>
      <c r="E566" s="131" t="s">
        <v>110</v>
      </c>
      <c r="F566" s="129"/>
      <c r="G566" s="344">
        <f t="shared" si="30"/>
        <v>1066.2</v>
      </c>
      <c r="H566" s="218"/>
    </row>
    <row r="567" spans="1:8" s="77" customFormat="1" ht="13.5" customHeight="1">
      <c r="A567" s="120" t="s">
        <v>152</v>
      </c>
      <c r="B567" s="131" t="s">
        <v>408</v>
      </c>
      <c r="C567" s="131" t="s">
        <v>68</v>
      </c>
      <c r="D567" s="131" t="s">
        <v>65</v>
      </c>
      <c r="E567" s="131" t="s">
        <v>110</v>
      </c>
      <c r="F567" s="129">
        <v>725</v>
      </c>
      <c r="G567" s="344">
        <v>1066.2</v>
      </c>
      <c r="H567" s="218"/>
    </row>
    <row r="568" spans="1:8" s="77" customFormat="1" ht="12.75">
      <c r="A568" s="120" t="s">
        <v>10</v>
      </c>
      <c r="B568" s="131" t="s">
        <v>408</v>
      </c>
      <c r="C568" s="131" t="s">
        <v>68</v>
      </c>
      <c r="D568" s="131" t="s">
        <v>66</v>
      </c>
      <c r="E568" s="131"/>
      <c r="F568" s="129"/>
      <c r="G568" s="344">
        <f>G569</f>
        <v>3121.4</v>
      </c>
      <c r="H568" s="218"/>
    </row>
    <row r="569" spans="1:8" s="77" customFormat="1" ht="22.5">
      <c r="A569" s="126" t="s">
        <v>101</v>
      </c>
      <c r="B569" s="131" t="s">
        <v>408</v>
      </c>
      <c r="C569" s="131" t="s">
        <v>68</v>
      </c>
      <c r="D569" s="131" t="s">
        <v>66</v>
      </c>
      <c r="E569" s="131" t="s">
        <v>102</v>
      </c>
      <c r="F569" s="129"/>
      <c r="G569" s="344">
        <f>G570</f>
        <v>3121.4</v>
      </c>
      <c r="H569" s="218"/>
    </row>
    <row r="570" spans="1:8" s="77" customFormat="1" ht="12.75">
      <c r="A570" s="126" t="s">
        <v>107</v>
      </c>
      <c r="B570" s="131" t="s">
        <v>408</v>
      </c>
      <c r="C570" s="131" t="s">
        <v>68</v>
      </c>
      <c r="D570" s="131" t="s">
        <v>66</v>
      </c>
      <c r="E570" s="131" t="s">
        <v>108</v>
      </c>
      <c r="F570" s="129"/>
      <c r="G570" s="344">
        <f>G571</f>
        <v>3121.4</v>
      </c>
      <c r="H570" s="218"/>
    </row>
    <row r="571" spans="1:8" s="77" customFormat="1" ht="33.75">
      <c r="A571" s="126" t="s">
        <v>109</v>
      </c>
      <c r="B571" s="131" t="s">
        <v>408</v>
      </c>
      <c r="C571" s="131" t="s">
        <v>68</v>
      </c>
      <c r="D571" s="131" t="s">
        <v>66</v>
      </c>
      <c r="E571" s="131" t="s">
        <v>110</v>
      </c>
      <c r="F571" s="129"/>
      <c r="G571" s="344">
        <f>G572</f>
        <v>3121.4</v>
      </c>
      <c r="H571" s="218"/>
    </row>
    <row r="572" spans="1:8" s="77" customFormat="1" ht="11.25" customHeight="1">
      <c r="A572" s="120" t="s">
        <v>152</v>
      </c>
      <c r="B572" s="131" t="s">
        <v>408</v>
      </c>
      <c r="C572" s="131" t="s">
        <v>68</v>
      </c>
      <c r="D572" s="131" t="s">
        <v>66</v>
      </c>
      <c r="E572" s="131" t="s">
        <v>110</v>
      </c>
      <c r="F572" s="129">
        <v>725</v>
      </c>
      <c r="G572" s="344">
        <f>3003.6+117.8</f>
        <v>3121.4</v>
      </c>
      <c r="H572" s="218"/>
    </row>
    <row r="573" spans="1:8" s="77" customFormat="1" ht="12.75">
      <c r="A573" s="120" t="s">
        <v>357</v>
      </c>
      <c r="B573" s="131" t="s">
        <v>408</v>
      </c>
      <c r="C573" s="131" t="s">
        <v>68</v>
      </c>
      <c r="D573" s="131" t="s">
        <v>69</v>
      </c>
      <c r="E573" s="131"/>
      <c r="F573" s="129"/>
      <c r="G573" s="344">
        <f>G574</f>
        <v>1230.6</v>
      </c>
      <c r="H573" s="218"/>
    </row>
    <row r="574" spans="1:8" s="77" customFormat="1" ht="22.5">
      <c r="A574" s="126" t="s">
        <v>101</v>
      </c>
      <c r="B574" s="131" t="s">
        <v>408</v>
      </c>
      <c r="C574" s="131" t="s">
        <v>68</v>
      </c>
      <c r="D574" s="131" t="s">
        <v>69</v>
      </c>
      <c r="E574" s="131" t="s">
        <v>102</v>
      </c>
      <c r="F574" s="129"/>
      <c r="G574" s="344">
        <f>G575</f>
        <v>1230.6</v>
      </c>
      <c r="H574" s="218"/>
    </row>
    <row r="575" spans="1:8" s="77" customFormat="1" ht="12.75">
      <c r="A575" s="126" t="s">
        <v>107</v>
      </c>
      <c r="B575" s="131" t="s">
        <v>408</v>
      </c>
      <c r="C575" s="131" t="s">
        <v>68</v>
      </c>
      <c r="D575" s="131" t="s">
        <v>69</v>
      </c>
      <c r="E575" s="131" t="s">
        <v>108</v>
      </c>
      <c r="F575" s="129"/>
      <c r="G575" s="344">
        <f>G576</f>
        <v>1230.6</v>
      </c>
      <c r="H575" s="218"/>
    </row>
    <row r="576" spans="1:8" s="77" customFormat="1" ht="33.75">
      <c r="A576" s="126" t="s">
        <v>109</v>
      </c>
      <c r="B576" s="131" t="s">
        <v>408</v>
      </c>
      <c r="C576" s="131" t="s">
        <v>68</v>
      </c>
      <c r="D576" s="131" t="s">
        <v>69</v>
      </c>
      <c r="E576" s="131" t="s">
        <v>110</v>
      </c>
      <c r="F576" s="129"/>
      <c r="G576" s="344">
        <f>G577+G578</f>
        <v>1230.6</v>
      </c>
      <c r="H576" s="218"/>
    </row>
    <row r="577" spans="1:8" s="77" customFormat="1" ht="11.25" customHeight="1">
      <c r="A577" s="120" t="s">
        <v>152</v>
      </c>
      <c r="B577" s="131" t="s">
        <v>408</v>
      </c>
      <c r="C577" s="131" t="s">
        <v>68</v>
      </c>
      <c r="D577" s="131" t="s">
        <v>69</v>
      </c>
      <c r="E577" s="131" t="s">
        <v>110</v>
      </c>
      <c r="F577" s="129">
        <v>725</v>
      </c>
      <c r="G577" s="344">
        <v>679.8</v>
      </c>
      <c r="H577" s="218"/>
    </row>
    <row r="578" spans="1:8" s="77" customFormat="1" ht="22.5">
      <c r="A578" s="120" t="s">
        <v>153</v>
      </c>
      <c r="B578" s="131" t="s">
        <v>408</v>
      </c>
      <c r="C578" s="131" t="s">
        <v>68</v>
      </c>
      <c r="D578" s="131" t="s">
        <v>69</v>
      </c>
      <c r="E578" s="131" t="s">
        <v>110</v>
      </c>
      <c r="F578" s="129">
        <v>726</v>
      </c>
      <c r="G578" s="344">
        <v>550.8</v>
      </c>
      <c r="H578" s="218"/>
    </row>
    <row r="579" spans="1:8" s="75" customFormat="1" ht="30.75" customHeight="1">
      <c r="A579" s="122" t="s">
        <v>476</v>
      </c>
      <c r="B579" s="130" t="s">
        <v>409</v>
      </c>
      <c r="C579" s="130"/>
      <c r="D579" s="130"/>
      <c r="E579" s="130"/>
      <c r="F579" s="124"/>
      <c r="G579" s="343">
        <f aca="true" t="shared" si="31" ref="G579:G584">G580</f>
        <v>60015.399999999994</v>
      </c>
      <c r="H579" s="297"/>
    </row>
    <row r="580" spans="1:8" s="75" customFormat="1" ht="12.75">
      <c r="A580" s="121" t="s">
        <v>8</v>
      </c>
      <c r="B580" s="130" t="s">
        <v>409</v>
      </c>
      <c r="C580" s="130" t="s">
        <v>68</v>
      </c>
      <c r="D580" s="130" t="s">
        <v>35</v>
      </c>
      <c r="E580" s="130"/>
      <c r="F580" s="124"/>
      <c r="G580" s="343">
        <f t="shared" si="31"/>
        <v>60015.399999999994</v>
      </c>
      <c r="H580" s="297"/>
    </row>
    <row r="581" spans="1:8" s="77" customFormat="1" ht="12.75">
      <c r="A581" s="126" t="s">
        <v>9</v>
      </c>
      <c r="B581" s="131" t="s">
        <v>409</v>
      </c>
      <c r="C581" s="131" t="s">
        <v>68</v>
      </c>
      <c r="D581" s="131" t="s">
        <v>65</v>
      </c>
      <c r="E581" s="131"/>
      <c r="F581" s="129"/>
      <c r="G581" s="344">
        <f t="shared" si="31"/>
        <v>60015.399999999994</v>
      </c>
      <c r="H581" s="218"/>
    </row>
    <row r="582" spans="1:8" s="77" customFormat="1" ht="22.5">
      <c r="A582" s="126" t="s">
        <v>101</v>
      </c>
      <c r="B582" s="131" t="s">
        <v>409</v>
      </c>
      <c r="C582" s="131" t="s">
        <v>68</v>
      </c>
      <c r="D582" s="131" t="s">
        <v>65</v>
      </c>
      <c r="E582" s="131" t="s">
        <v>102</v>
      </c>
      <c r="F582" s="129"/>
      <c r="G582" s="344">
        <f t="shared" si="31"/>
        <v>60015.399999999994</v>
      </c>
      <c r="H582" s="218"/>
    </row>
    <row r="583" spans="1:8" s="77" customFormat="1" ht="12.75">
      <c r="A583" s="126" t="s">
        <v>107</v>
      </c>
      <c r="B583" s="131" t="s">
        <v>409</v>
      </c>
      <c r="C583" s="131" t="s">
        <v>68</v>
      </c>
      <c r="D583" s="131" t="s">
        <v>65</v>
      </c>
      <c r="E583" s="131" t="s">
        <v>108</v>
      </c>
      <c r="F583" s="129"/>
      <c r="G583" s="344">
        <f t="shared" si="31"/>
        <v>60015.399999999994</v>
      </c>
      <c r="H583" s="218"/>
    </row>
    <row r="584" spans="1:8" s="77" customFormat="1" ht="33.75">
      <c r="A584" s="126" t="s">
        <v>109</v>
      </c>
      <c r="B584" s="131" t="s">
        <v>409</v>
      </c>
      <c r="C584" s="131" t="s">
        <v>68</v>
      </c>
      <c r="D584" s="131" t="s">
        <v>65</v>
      </c>
      <c r="E584" s="131" t="s">
        <v>110</v>
      </c>
      <c r="F584" s="129"/>
      <c r="G584" s="344">
        <f t="shared" si="31"/>
        <v>60015.399999999994</v>
      </c>
      <c r="H584" s="218"/>
    </row>
    <row r="585" spans="1:8" s="77" customFormat="1" ht="10.5" customHeight="1">
      <c r="A585" s="120" t="s">
        <v>152</v>
      </c>
      <c r="B585" s="131" t="s">
        <v>409</v>
      </c>
      <c r="C585" s="131" t="s">
        <v>68</v>
      </c>
      <c r="D585" s="131" t="s">
        <v>65</v>
      </c>
      <c r="E585" s="131" t="s">
        <v>110</v>
      </c>
      <c r="F585" s="129">
        <v>725</v>
      </c>
      <c r="G585" s="344">
        <f>60818.7-803.3</f>
        <v>60015.399999999994</v>
      </c>
      <c r="H585" s="218"/>
    </row>
    <row r="586" spans="1:8" s="75" customFormat="1" ht="21.75">
      <c r="A586" s="122" t="s">
        <v>477</v>
      </c>
      <c r="B586" s="130" t="s">
        <v>412</v>
      </c>
      <c r="C586" s="130"/>
      <c r="D586" s="130"/>
      <c r="E586" s="130"/>
      <c r="F586" s="124"/>
      <c r="G586" s="343">
        <f aca="true" t="shared" si="32" ref="G586:G591">G587</f>
        <v>1128</v>
      </c>
      <c r="H586" s="297"/>
    </row>
    <row r="587" spans="1:8" s="75" customFormat="1" ht="12.75">
      <c r="A587" s="121" t="s">
        <v>8</v>
      </c>
      <c r="B587" s="130" t="s">
        <v>412</v>
      </c>
      <c r="C587" s="130" t="s">
        <v>68</v>
      </c>
      <c r="D587" s="130" t="s">
        <v>35</v>
      </c>
      <c r="E587" s="130"/>
      <c r="F587" s="124"/>
      <c r="G587" s="343">
        <f t="shared" si="32"/>
        <v>1128</v>
      </c>
      <c r="H587" s="297"/>
    </row>
    <row r="588" spans="1:8" s="77" customFormat="1" ht="12.75">
      <c r="A588" s="126" t="s">
        <v>10</v>
      </c>
      <c r="B588" s="131" t="s">
        <v>412</v>
      </c>
      <c r="C588" s="131" t="s">
        <v>68</v>
      </c>
      <c r="D588" s="131" t="s">
        <v>66</v>
      </c>
      <c r="E588" s="131"/>
      <c r="F588" s="129"/>
      <c r="G588" s="344">
        <f t="shared" si="32"/>
        <v>1128</v>
      </c>
      <c r="H588" s="218"/>
    </row>
    <row r="589" spans="1:8" s="77" customFormat="1" ht="22.5">
      <c r="A589" s="126" t="s">
        <v>101</v>
      </c>
      <c r="B589" s="131" t="s">
        <v>412</v>
      </c>
      <c r="C589" s="131" t="s">
        <v>68</v>
      </c>
      <c r="D589" s="131" t="s">
        <v>66</v>
      </c>
      <c r="E589" s="131" t="s">
        <v>102</v>
      </c>
      <c r="F589" s="129"/>
      <c r="G589" s="344">
        <f t="shared" si="32"/>
        <v>1128</v>
      </c>
      <c r="H589" s="218"/>
    </row>
    <row r="590" spans="1:8" s="77" customFormat="1" ht="12.75">
      <c r="A590" s="126" t="s">
        <v>107</v>
      </c>
      <c r="B590" s="131" t="s">
        <v>412</v>
      </c>
      <c r="C590" s="131" t="s">
        <v>68</v>
      </c>
      <c r="D590" s="131" t="s">
        <v>66</v>
      </c>
      <c r="E590" s="131" t="s">
        <v>108</v>
      </c>
      <c r="F590" s="129"/>
      <c r="G590" s="344">
        <f t="shared" si="32"/>
        <v>1128</v>
      </c>
      <c r="H590" s="218"/>
    </row>
    <row r="591" spans="1:8" s="77" customFormat="1" ht="33.75">
      <c r="A591" s="126" t="s">
        <v>109</v>
      </c>
      <c r="B591" s="131" t="s">
        <v>412</v>
      </c>
      <c r="C591" s="131" t="s">
        <v>68</v>
      </c>
      <c r="D591" s="131" t="s">
        <v>66</v>
      </c>
      <c r="E591" s="131" t="s">
        <v>110</v>
      </c>
      <c r="F591" s="129"/>
      <c r="G591" s="344">
        <f t="shared" si="32"/>
        <v>1128</v>
      </c>
      <c r="H591" s="218"/>
    </row>
    <row r="592" spans="1:8" s="77" customFormat="1" ht="12.75" customHeight="1">
      <c r="A592" s="120" t="s">
        <v>152</v>
      </c>
      <c r="B592" s="131" t="s">
        <v>412</v>
      </c>
      <c r="C592" s="131" t="s">
        <v>68</v>
      </c>
      <c r="D592" s="131" t="s">
        <v>66</v>
      </c>
      <c r="E592" s="131" t="s">
        <v>110</v>
      </c>
      <c r="F592" s="129">
        <v>725</v>
      </c>
      <c r="G592" s="344">
        <f>1150.5-22.5</f>
        <v>1128</v>
      </c>
      <c r="H592" s="218"/>
    </row>
    <row r="593" spans="1:8" s="75" customFormat="1" ht="45.75" customHeight="1">
      <c r="A593" s="122" t="s">
        <v>478</v>
      </c>
      <c r="B593" s="130" t="s">
        <v>410</v>
      </c>
      <c r="C593" s="130"/>
      <c r="D593" s="130"/>
      <c r="E593" s="130"/>
      <c r="F593" s="124"/>
      <c r="G593" s="343">
        <f aca="true" t="shared" si="33" ref="G593:G598">G594</f>
        <v>8340.7</v>
      </c>
      <c r="H593" s="297"/>
    </row>
    <row r="594" spans="1:8" s="75" customFormat="1" ht="12.75">
      <c r="A594" s="121" t="s">
        <v>8</v>
      </c>
      <c r="B594" s="130" t="s">
        <v>410</v>
      </c>
      <c r="C594" s="130" t="s">
        <v>68</v>
      </c>
      <c r="D594" s="130" t="s">
        <v>35</v>
      </c>
      <c r="E594" s="130"/>
      <c r="F594" s="124"/>
      <c r="G594" s="343">
        <f>G595+G600+G605</f>
        <v>8340.7</v>
      </c>
      <c r="H594" s="297"/>
    </row>
    <row r="595" spans="1:8" s="77" customFormat="1" ht="12.75">
      <c r="A595" s="126" t="s">
        <v>9</v>
      </c>
      <c r="B595" s="131" t="s">
        <v>410</v>
      </c>
      <c r="C595" s="131" t="s">
        <v>68</v>
      </c>
      <c r="D595" s="131" t="s">
        <v>65</v>
      </c>
      <c r="E595" s="131"/>
      <c r="F595" s="129"/>
      <c r="G595" s="344">
        <f t="shared" si="33"/>
        <v>1771.5</v>
      </c>
      <c r="H595" s="218"/>
    </row>
    <row r="596" spans="1:8" s="77" customFormat="1" ht="22.5">
      <c r="A596" s="126" t="s">
        <v>101</v>
      </c>
      <c r="B596" s="131" t="s">
        <v>410</v>
      </c>
      <c r="C596" s="131" t="s">
        <v>68</v>
      </c>
      <c r="D596" s="131" t="s">
        <v>65</v>
      </c>
      <c r="E596" s="131" t="s">
        <v>102</v>
      </c>
      <c r="F596" s="129"/>
      <c r="G596" s="344">
        <f t="shared" si="33"/>
        <v>1771.5</v>
      </c>
      <c r="H596" s="218"/>
    </row>
    <row r="597" spans="1:8" s="77" customFormat="1" ht="12.75">
      <c r="A597" s="126" t="s">
        <v>107</v>
      </c>
      <c r="B597" s="131" t="s">
        <v>410</v>
      </c>
      <c r="C597" s="131" t="s">
        <v>68</v>
      </c>
      <c r="D597" s="131" t="s">
        <v>65</v>
      </c>
      <c r="E597" s="131" t="s">
        <v>108</v>
      </c>
      <c r="F597" s="129"/>
      <c r="G597" s="344">
        <f t="shared" si="33"/>
        <v>1771.5</v>
      </c>
      <c r="H597" s="218"/>
    </row>
    <row r="598" spans="1:8" s="77" customFormat="1" ht="12.75">
      <c r="A598" s="126" t="s">
        <v>111</v>
      </c>
      <c r="B598" s="131" t="s">
        <v>410</v>
      </c>
      <c r="C598" s="131" t="s">
        <v>68</v>
      </c>
      <c r="D598" s="131" t="s">
        <v>65</v>
      </c>
      <c r="E598" s="131" t="s">
        <v>112</v>
      </c>
      <c r="F598" s="129"/>
      <c r="G598" s="344">
        <f t="shared" si="33"/>
        <v>1771.5</v>
      </c>
      <c r="H598" s="218"/>
    </row>
    <row r="599" spans="1:8" s="77" customFormat="1" ht="13.5" customHeight="1">
      <c r="A599" s="120" t="s">
        <v>152</v>
      </c>
      <c r="B599" s="131" t="s">
        <v>410</v>
      </c>
      <c r="C599" s="131" t="s">
        <v>68</v>
      </c>
      <c r="D599" s="131" t="s">
        <v>65</v>
      </c>
      <c r="E599" s="131" t="s">
        <v>112</v>
      </c>
      <c r="F599" s="129">
        <v>725</v>
      </c>
      <c r="G599" s="344">
        <v>1771.5</v>
      </c>
      <c r="H599" s="218"/>
    </row>
    <row r="600" spans="1:8" s="77" customFormat="1" ht="12.75">
      <c r="A600" s="126" t="s">
        <v>10</v>
      </c>
      <c r="B600" s="131" t="s">
        <v>410</v>
      </c>
      <c r="C600" s="131" t="s">
        <v>68</v>
      </c>
      <c r="D600" s="131" t="s">
        <v>66</v>
      </c>
      <c r="E600" s="131"/>
      <c r="F600" s="129"/>
      <c r="G600" s="344">
        <f>G601</f>
        <v>4509.2</v>
      </c>
      <c r="H600" s="218"/>
    </row>
    <row r="601" spans="1:8" s="77" customFormat="1" ht="22.5">
      <c r="A601" s="126" t="s">
        <v>101</v>
      </c>
      <c r="B601" s="131" t="s">
        <v>410</v>
      </c>
      <c r="C601" s="131" t="s">
        <v>68</v>
      </c>
      <c r="D601" s="131" t="s">
        <v>66</v>
      </c>
      <c r="E601" s="131" t="s">
        <v>102</v>
      </c>
      <c r="F601" s="129"/>
      <c r="G601" s="344">
        <f>G602</f>
        <v>4509.2</v>
      </c>
      <c r="H601" s="218"/>
    </row>
    <row r="602" spans="1:8" s="77" customFormat="1" ht="12.75">
      <c r="A602" s="126" t="s">
        <v>107</v>
      </c>
      <c r="B602" s="131" t="s">
        <v>410</v>
      </c>
      <c r="C602" s="131" t="s">
        <v>68</v>
      </c>
      <c r="D602" s="131" t="s">
        <v>66</v>
      </c>
      <c r="E602" s="131" t="s">
        <v>108</v>
      </c>
      <c r="F602" s="129"/>
      <c r="G602" s="344">
        <f>G603</f>
        <v>4509.2</v>
      </c>
      <c r="H602" s="218"/>
    </row>
    <row r="603" spans="1:8" s="77" customFormat="1" ht="12.75">
      <c r="A603" s="126" t="s">
        <v>111</v>
      </c>
      <c r="B603" s="131" t="s">
        <v>410</v>
      </c>
      <c r="C603" s="131" t="s">
        <v>68</v>
      </c>
      <c r="D603" s="131" t="s">
        <v>66</v>
      </c>
      <c r="E603" s="131" t="s">
        <v>112</v>
      </c>
      <c r="F603" s="129"/>
      <c r="G603" s="344">
        <f>G604</f>
        <v>4509.2</v>
      </c>
      <c r="H603" s="218"/>
    </row>
    <row r="604" spans="1:8" s="77" customFormat="1" ht="12" customHeight="1">
      <c r="A604" s="120" t="s">
        <v>152</v>
      </c>
      <c r="B604" s="131" t="s">
        <v>410</v>
      </c>
      <c r="C604" s="131" t="s">
        <v>68</v>
      </c>
      <c r="D604" s="131" t="s">
        <v>66</v>
      </c>
      <c r="E604" s="131" t="s">
        <v>112</v>
      </c>
      <c r="F604" s="129">
        <v>725</v>
      </c>
      <c r="G604" s="344">
        <v>4509.2</v>
      </c>
      <c r="H604" s="218"/>
    </row>
    <row r="605" spans="1:8" s="77" customFormat="1" ht="12.75">
      <c r="A605" s="120" t="s">
        <v>357</v>
      </c>
      <c r="B605" s="131" t="s">
        <v>410</v>
      </c>
      <c r="C605" s="131" t="s">
        <v>68</v>
      </c>
      <c r="D605" s="131" t="s">
        <v>69</v>
      </c>
      <c r="E605" s="131"/>
      <c r="F605" s="129"/>
      <c r="G605" s="344">
        <f>G606</f>
        <v>2060</v>
      </c>
      <c r="H605" s="218"/>
    </row>
    <row r="606" spans="1:8" s="77" customFormat="1" ht="22.5">
      <c r="A606" s="126" t="s">
        <v>101</v>
      </c>
      <c r="B606" s="131" t="s">
        <v>410</v>
      </c>
      <c r="C606" s="131" t="s">
        <v>68</v>
      </c>
      <c r="D606" s="131" t="s">
        <v>69</v>
      </c>
      <c r="E606" s="131" t="s">
        <v>102</v>
      </c>
      <c r="F606" s="129"/>
      <c r="G606" s="344">
        <f>G607</f>
        <v>2060</v>
      </c>
      <c r="H606" s="218"/>
    </row>
    <row r="607" spans="1:8" s="77" customFormat="1" ht="12.75">
      <c r="A607" s="126" t="s">
        <v>107</v>
      </c>
      <c r="B607" s="131" t="s">
        <v>410</v>
      </c>
      <c r="C607" s="131" t="s">
        <v>68</v>
      </c>
      <c r="D607" s="131" t="s">
        <v>69</v>
      </c>
      <c r="E607" s="131" t="s">
        <v>108</v>
      </c>
      <c r="F607" s="129"/>
      <c r="G607" s="344">
        <f>G608</f>
        <v>2060</v>
      </c>
      <c r="H607" s="218"/>
    </row>
    <row r="608" spans="1:8" s="77" customFormat="1" ht="12.75">
      <c r="A608" s="126" t="s">
        <v>111</v>
      </c>
      <c r="B608" s="131" t="s">
        <v>410</v>
      </c>
      <c r="C608" s="131" t="s">
        <v>68</v>
      </c>
      <c r="D608" s="131" t="s">
        <v>69</v>
      </c>
      <c r="E608" s="131" t="s">
        <v>112</v>
      </c>
      <c r="F608" s="129"/>
      <c r="G608" s="344">
        <f>G609+G610</f>
        <v>2060</v>
      </c>
      <c r="H608" s="218"/>
    </row>
    <row r="609" spans="1:8" s="77" customFormat="1" ht="12" customHeight="1">
      <c r="A609" s="120" t="s">
        <v>152</v>
      </c>
      <c r="B609" s="131" t="s">
        <v>410</v>
      </c>
      <c r="C609" s="131" t="s">
        <v>68</v>
      </c>
      <c r="D609" s="131" t="s">
        <v>69</v>
      </c>
      <c r="E609" s="131" t="s">
        <v>112</v>
      </c>
      <c r="F609" s="129">
        <v>725</v>
      </c>
      <c r="G609" s="344">
        <v>950</v>
      </c>
      <c r="H609" s="218"/>
    </row>
    <row r="610" spans="1:8" s="77" customFormat="1" ht="22.5">
      <c r="A610" s="120" t="s">
        <v>153</v>
      </c>
      <c r="B610" s="131" t="s">
        <v>410</v>
      </c>
      <c r="C610" s="131" t="s">
        <v>68</v>
      </c>
      <c r="D610" s="131" t="s">
        <v>69</v>
      </c>
      <c r="E610" s="131" t="s">
        <v>112</v>
      </c>
      <c r="F610" s="129">
        <v>726</v>
      </c>
      <c r="G610" s="344">
        <f>878+232</f>
        <v>1110</v>
      </c>
      <c r="H610" s="218"/>
    </row>
    <row r="611" spans="1:8" s="75" customFormat="1" ht="36" customHeight="1">
      <c r="A611" s="161" t="s">
        <v>480</v>
      </c>
      <c r="B611" s="130" t="s">
        <v>347</v>
      </c>
      <c r="C611" s="130"/>
      <c r="D611" s="130"/>
      <c r="E611" s="130"/>
      <c r="F611" s="124"/>
      <c r="G611" s="343">
        <f>G612</f>
        <v>2453.7000000000003</v>
      </c>
      <c r="H611" s="297"/>
    </row>
    <row r="612" spans="1:8" s="76" customFormat="1" ht="36.75" customHeight="1">
      <c r="A612" s="122" t="s">
        <v>479</v>
      </c>
      <c r="B612" s="130" t="s">
        <v>405</v>
      </c>
      <c r="C612" s="130"/>
      <c r="D612" s="130"/>
      <c r="E612" s="130"/>
      <c r="F612" s="124"/>
      <c r="G612" s="343">
        <f>G613</f>
        <v>2453.7000000000003</v>
      </c>
      <c r="H612" s="297"/>
    </row>
    <row r="613" spans="1:8" s="76" customFormat="1" ht="12.75">
      <c r="A613" s="121" t="s">
        <v>8</v>
      </c>
      <c r="B613" s="130" t="s">
        <v>405</v>
      </c>
      <c r="C613" s="130" t="s">
        <v>68</v>
      </c>
      <c r="D613" s="130" t="s">
        <v>35</v>
      </c>
      <c r="E613" s="130"/>
      <c r="F613" s="124"/>
      <c r="G613" s="343">
        <f>G614</f>
        <v>2453.7000000000003</v>
      </c>
      <c r="H613" s="297"/>
    </row>
    <row r="614" spans="1:8" s="76" customFormat="1" ht="12.75">
      <c r="A614" s="126" t="s">
        <v>11</v>
      </c>
      <c r="B614" s="131" t="s">
        <v>405</v>
      </c>
      <c r="C614" s="130" t="s">
        <v>68</v>
      </c>
      <c r="D614" s="130" t="s">
        <v>74</v>
      </c>
      <c r="E614" s="130"/>
      <c r="F614" s="124"/>
      <c r="G614" s="343">
        <f>G615+G623</f>
        <v>2453.7000000000003</v>
      </c>
      <c r="H614" s="297"/>
    </row>
    <row r="615" spans="1:8" s="78" customFormat="1" ht="41.25" customHeight="1">
      <c r="A615" s="126" t="s">
        <v>98</v>
      </c>
      <c r="B615" s="131" t="s">
        <v>405</v>
      </c>
      <c r="C615" s="131" t="s">
        <v>68</v>
      </c>
      <c r="D615" s="131" t="s">
        <v>74</v>
      </c>
      <c r="E615" s="131" t="s">
        <v>99</v>
      </c>
      <c r="F615" s="129"/>
      <c r="G615" s="344">
        <f>G616</f>
        <v>2407.1000000000004</v>
      </c>
      <c r="H615" s="218"/>
    </row>
    <row r="616" spans="1:8" s="78" customFormat="1" ht="22.5">
      <c r="A616" s="126" t="s">
        <v>90</v>
      </c>
      <c r="B616" s="131" t="s">
        <v>405</v>
      </c>
      <c r="C616" s="131" t="s">
        <v>68</v>
      </c>
      <c r="D616" s="131" t="s">
        <v>74</v>
      </c>
      <c r="E616" s="131" t="s">
        <v>91</v>
      </c>
      <c r="F616" s="129"/>
      <c r="G616" s="344">
        <f>G617+G621+G619</f>
        <v>2407.1000000000004</v>
      </c>
      <c r="H616" s="218"/>
    </row>
    <row r="617" spans="1:8" s="78" customFormat="1" ht="12.75">
      <c r="A617" s="126" t="s">
        <v>154</v>
      </c>
      <c r="B617" s="131" t="s">
        <v>405</v>
      </c>
      <c r="C617" s="131" t="s">
        <v>68</v>
      </c>
      <c r="D617" s="131" t="s">
        <v>74</v>
      </c>
      <c r="E617" s="131" t="s">
        <v>92</v>
      </c>
      <c r="F617" s="129"/>
      <c r="G617" s="344">
        <f>G618</f>
        <v>1725.9</v>
      </c>
      <c r="H617" s="218"/>
    </row>
    <row r="618" spans="1:8" s="78" customFormat="1" ht="12.75">
      <c r="A618" s="126" t="s">
        <v>149</v>
      </c>
      <c r="B618" s="131" t="s">
        <v>405</v>
      </c>
      <c r="C618" s="131" t="s">
        <v>68</v>
      </c>
      <c r="D618" s="131" t="s">
        <v>74</v>
      </c>
      <c r="E618" s="131" t="s">
        <v>92</v>
      </c>
      <c r="F618" s="129">
        <v>721</v>
      </c>
      <c r="G618" s="344">
        <f>1346.3-120.5+500.1</f>
        <v>1725.9</v>
      </c>
      <c r="H618" s="218"/>
    </row>
    <row r="619" spans="1:8" s="217" customFormat="1" ht="22.5">
      <c r="A619" s="126" t="s">
        <v>93</v>
      </c>
      <c r="B619" s="131" t="s">
        <v>405</v>
      </c>
      <c r="C619" s="131" t="s">
        <v>68</v>
      </c>
      <c r="D619" s="131" t="s">
        <v>74</v>
      </c>
      <c r="E619" s="131" t="s">
        <v>94</v>
      </c>
      <c r="F619" s="129"/>
      <c r="G619" s="344">
        <f>34+126</f>
        <v>160</v>
      </c>
      <c r="H619" s="218"/>
    </row>
    <row r="620" spans="1:8" s="217" customFormat="1" ht="12.75">
      <c r="A620" s="126" t="s">
        <v>149</v>
      </c>
      <c r="B620" s="131" t="s">
        <v>405</v>
      </c>
      <c r="C620" s="131" t="s">
        <v>68</v>
      </c>
      <c r="D620" s="131" t="s">
        <v>74</v>
      </c>
      <c r="E620" s="131" t="s">
        <v>94</v>
      </c>
      <c r="F620" s="129">
        <v>721</v>
      </c>
      <c r="G620" s="344">
        <f>G619</f>
        <v>160</v>
      </c>
      <c r="H620" s="218"/>
    </row>
    <row r="621" spans="1:7" s="218" customFormat="1" ht="33.75">
      <c r="A621" s="126" t="s">
        <v>156</v>
      </c>
      <c r="B621" s="131" t="s">
        <v>405</v>
      </c>
      <c r="C621" s="131" t="s">
        <v>68</v>
      </c>
      <c r="D621" s="131" t="s">
        <v>74</v>
      </c>
      <c r="E621" s="131" t="s">
        <v>155</v>
      </c>
      <c r="F621" s="129"/>
      <c r="G621" s="344">
        <f>G622</f>
        <v>521.2</v>
      </c>
    </row>
    <row r="622" spans="1:8" s="78" customFormat="1" ht="12.75">
      <c r="A622" s="126" t="s">
        <v>149</v>
      </c>
      <c r="B622" s="131" t="s">
        <v>405</v>
      </c>
      <c r="C622" s="131" t="s">
        <v>68</v>
      </c>
      <c r="D622" s="131" t="s">
        <v>74</v>
      </c>
      <c r="E622" s="131" t="s">
        <v>155</v>
      </c>
      <c r="F622" s="129">
        <v>721</v>
      </c>
      <c r="G622" s="344">
        <f>406.6-36.4+151</f>
        <v>521.2</v>
      </c>
      <c r="H622" s="218"/>
    </row>
    <row r="623" spans="1:8" s="217" customFormat="1" ht="22.5">
      <c r="A623" s="126" t="s">
        <v>401</v>
      </c>
      <c r="B623" s="131" t="s">
        <v>405</v>
      </c>
      <c r="C623" s="131" t="s">
        <v>68</v>
      </c>
      <c r="D623" s="131" t="s">
        <v>74</v>
      </c>
      <c r="E623" s="131" t="s">
        <v>100</v>
      </c>
      <c r="F623" s="129"/>
      <c r="G623" s="344">
        <f>G624</f>
        <v>46.60000000000001</v>
      </c>
      <c r="H623" s="218"/>
    </row>
    <row r="624" spans="1:8" s="217" customFormat="1" ht="22.5">
      <c r="A624" s="126" t="s">
        <v>732</v>
      </c>
      <c r="B624" s="131" t="s">
        <v>405</v>
      </c>
      <c r="C624" s="131" t="s">
        <v>68</v>
      </c>
      <c r="D624" s="131" t="s">
        <v>74</v>
      </c>
      <c r="E624" s="131" t="s">
        <v>96</v>
      </c>
      <c r="F624" s="129"/>
      <c r="G624" s="344">
        <f>G625</f>
        <v>46.60000000000001</v>
      </c>
      <c r="H624" s="218"/>
    </row>
    <row r="625" spans="1:8" s="217" customFormat="1" ht="12.75">
      <c r="A625" s="126" t="s">
        <v>675</v>
      </c>
      <c r="B625" s="131" t="s">
        <v>405</v>
      </c>
      <c r="C625" s="131" t="s">
        <v>68</v>
      </c>
      <c r="D625" s="131" t="s">
        <v>74</v>
      </c>
      <c r="E625" s="131" t="s">
        <v>97</v>
      </c>
      <c r="F625" s="129"/>
      <c r="G625" s="344">
        <f>G626</f>
        <v>46.60000000000001</v>
      </c>
      <c r="H625" s="218"/>
    </row>
    <row r="626" spans="1:8" s="217" customFormat="1" ht="12.75">
      <c r="A626" s="120" t="s">
        <v>149</v>
      </c>
      <c r="B626" s="131" t="s">
        <v>405</v>
      </c>
      <c r="C626" s="131" t="s">
        <v>68</v>
      </c>
      <c r="D626" s="131" t="s">
        <v>74</v>
      </c>
      <c r="E626" s="131" t="s">
        <v>97</v>
      </c>
      <c r="F626" s="129">
        <v>721</v>
      </c>
      <c r="G626" s="344">
        <f>122.9-76.3</f>
        <v>46.60000000000001</v>
      </c>
      <c r="H626" s="218"/>
    </row>
    <row r="627" spans="1:8" s="76" customFormat="1" ht="32.25">
      <c r="A627" s="122" t="s">
        <v>481</v>
      </c>
      <c r="B627" s="130" t="s">
        <v>482</v>
      </c>
      <c r="C627" s="130"/>
      <c r="D627" s="130"/>
      <c r="E627" s="130"/>
      <c r="F627" s="124"/>
      <c r="G627" s="343">
        <f>G628</f>
        <v>2325.1</v>
      </c>
      <c r="H627" s="297"/>
    </row>
    <row r="628" spans="1:8" s="75" customFormat="1" ht="21.75">
      <c r="A628" s="122" t="s">
        <v>672</v>
      </c>
      <c r="B628" s="130" t="s">
        <v>483</v>
      </c>
      <c r="C628" s="130"/>
      <c r="D628" s="130"/>
      <c r="E628" s="130"/>
      <c r="F628" s="124"/>
      <c r="G628" s="343">
        <f>G629</f>
        <v>2325.1</v>
      </c>
      <c r="H628" s="297"/>
    </row>
    <row r="629" spans="1:8" s="75" customFormat="1" ht="12.75">
      <c r="A629" s="122" t="s">
        <v>61</v>
      </c>
      <c r="B629" s="130" t="s">
        <v>483</v>
      </c>
      <c r="C629" s="130" t="s">
        <v>70</v>
      </c>
      <c r="D629" s="130" t="s">
        <v>35</v>
      </c>
      <c r="E629" s="130"/>
      <c r="F629" s="124"/>
      <c r="G629" s="343">
        <f>G630</f>
        <v>2325.1</v>
      </c>
      <c r="H629" s="297"/>
    </row>
    <row r="630" spans="1:8" s="75" customFormat="1" ht="12.75">
      <c r="A630" s="126" t="s">
        <v>148</v>
      </c>
      <c r="B630" s="131" t="s">
        <v>483</v>
      </c>
      <c r="C630" s="131" t="s">
        <v>70</v>
      </c>
      <c r="D630" s="131" t="s">
        <v>75</v>
      </c>
      <c r="E630" s="130"/>
      <c r="F630" s="124"/>
      <c r="G630" s="343">
        <f>G631+G639+G643</f>
        <v>2325.1</v>
      </c>
      <c r="H630" s="297"/>
    </row>
    <row r="631" spans="1:8" s="77" customFormat="1" ht="45">
      <c r="A631" s="126" t="s">
        <v>98</v>
      </c>
      <c r="B631" s="131" t="s">
        <v>483</v>
      </c>
      <c r="C631" s="131" t="s">
        <v>70</v>
      </c>
      <c r="D631" s="131" t="s">
        <v>75</v>
      </c>
      <c r="E631" s="131" t="s">
        <v>99</v>
      </c>
      <c r="F631" s="129"/>
      <c r="G631" s="344">
        <f>G632</f>
        <v>2089.5</v>
      </c>
      <c r="H631" s="218"/>
    </row>
    <row r="632" spans="1:8" s="77" customFormat="1" ht="22.5">
      <c r="A632" s="126" t="s">
        <v>90</v>
      </c>
      <c r="B632" s="131" t="s">
        <v>483</v>
      </c>
      <c r="C632" s="131" t="s">
        <v>70</v>
      </c>
      <c r="D632" s="131" t="s">
        <v>75</v>
      </c>
      <c r="E632" s="131" t="s">
        <v>91</v>
      </c>
      <c r="F632" s="129"/>
      <c r="G632" s="344">
        <f>G633+G635+G637</f>
        <v>2089.5</v>
      </c>
      <c r="H632" s="218"/>
    </row>
    <row r="633" spans="1:8" s="77" customFormat="1" ht="12.75">
      <c r="A633" s="126" t="s">
        <v>154</v>
      </c>
      <c r="B633" s="131" t="s">
        <v>483</v>
      </c>
      <c r="C633" s="131" t="s">
        <v>70</v>
      </c>
      <c r="D633" s="131" t="s">
        <v>75</v>
      </c>
      <c r="E633" s="131" t="s">
        <v>92</v>
      </c>
      <c r="F633" s="129"/>
      <c r="G633" s="344">
        <f>G634</f>
        <v>1531.8</v>
      </c>
      <c r="H633" s="218"/>
    </row>
    <row r="634" spans="1:8" s="77" customFormat="1" ht="12.75">
      <c r="A634" s="126" t="s">
        <v>149</v>
      </c>
      <c r="B634" s="131" t="s">
        <v>483</v>
      </c>
      <c r="C634" s="131" t="s">
        <v>70</v>
      </c>
      <c r="D634" s="131" t="s">
        <v>75</v>
      </c>
      <c r="E634" s="131" t="s">
        <v>92</v>
      </c>
      <c r="F634" s="129">
        <v>721</v>
      </c>
      <c r="G634" s="344">
        <f>1558-26.2</f>
        <v>1531.8</v>
      </c>
      <c r="H634" s="218"/>
    </row>
    <row r="635" spans="1:8" s="77" customFormat="1" ht="22.5">
      <c r="A635" s="126" t="s">
        <v>93</v>
      </c>
      <c r="B635" s="131" t="s">
        <v>483</v>
      </c>
      <c r="C635" s="131" t="s">
        <v>70</v>
      </c>
      <c r="D635" s="131" t="s">
        <v>75</v>
      </c>
      <c r="E635" s="131" t="s">
        <v>94</v>
      </c>
      <c r="F635" s="129"/>
      <c r="G635" s="344">
        <f>G636</f>
        <v>95</v>
      </c>
      <c r="H635" s="218"/>
    </row>
    <row r="636" spans="1:8" s="77" customFormat="1" ht="12.75">
      <c r="A636" s="126" t="s">
        <v>149</v>
      </c>
      <c r="B636" s="131" t="s">
        <v>483</v>
      </c>
      <c r="C636" s="131" t="s">
        <v>70</v>
      </c>
      <c r="D636" s="131" t="s">
        <v>75</v>
      </c>
      <c r="E636" s="131" t="s">
        <v>94</v>
      </c>
      <c r="F636" s="129">
        <v>721</v>
      </c>
      <c r="G636" s="344">
        <v>95</v>
      </c>
      <c r="H636" s="218"/>
    </row>
    <row r="637" spans="1:8" s="77" customFormat="1" ht="33.75">
      <c r="A637" s="126" t="s">
        <v>156</v>
      </c>
      <c r="B637" s="131" t="s">
        <v>483</v>
      </c>
      <c r="C637" s="131" t="s">
        <v>70</v>
      </c>
      <c r="D637" s="131" t="s">
        <v>75</v>
      </c>
      <c r="E637" s="131" t="s">
        <v>155</v>
      </c>
      <c r="F637" s="129"/>
      <c r="G637" s="344">
        <f>G638</f>
        <v>462.7</v>
      </c>
      <c r="H637" s="218"/>
    </row>
    <row r="638" spans="1:8" s="77" customFormat="1" ht="12.75">
      <c r="A638" s="126" t="s">
        <v>149</v>
      </c>
      <c r="B638" s="131" t="s">
        <v>483</v>
      </c>
      <c r="C638" s="131" t="s">
        <v>70</v>
      </c>
      <c r="D638" s="131" t="s">
        <v>75</v>
      </c>
      <c r="E638" s="131" t="s">
        <v>155</v>
      </c>
      <c r="F638" s="129">
        <v>721</v>
      </c>
      <c r="G638" s="344">
        <f>436.3+26.4</f>
        <v>462.7</v>
      </c>
      <c r="H638" s="218"/>
    </row>
    <row r="639" spans="1:8" s="77" customFormat="1" ht="22.5">
      <c r="A639" s="126" t="s">
        <v>401</v>
      </c>
      <c r="B639" s="131" t="s">
        <v>483</v>
      </c>
      <c r="C639" s="131" t="s">
        <v>70</v>
      </c>
      <c r="D639" s="131" t="s">
        <v>75</v>
      </c>
      <c r="E639" s="131" t="s">
        <v>100</v>
      </c>
      <c r="F639" s="129"/>
      <c r="G639" s="344">
        <f>G640</f>
        <v>191.60000000000002</v>
      </c>
      <c r="H639" s="218"/>
    </row>
    <row r="640" spans="1:8" s="77" customFormat="1" ht="22.5">
      <c r="A640" s="126" t="s">
        <v>732</v>
      </c>
      <c r="B640" s="131" t="s">
        <v>483</v>
      </c>
      <c r="C640" s="131" t="s">
        <v>70</v>
      </c>
      <c r="D640" s="131" t="s">
        <v>75</v>
      </c>
      <c r="E640" s="131" t="s">
        <v>96</v>
      </c>
      <c r="F640" s="129"/>
      <c r="G640" s="344">
        <f>G641</f>
        <v>191.60000000000002</v>
      </c>
      <c r="H640" s="218"/>
    </row>
    <row r="641" spans="1:8" s="77" customFormat="1" ht="12.75">
      <c r="A641" s="126" t="s">
        <v>674</v>
      </c>
      <c r="B641" s="131" t="s">
        <v>483</v>
      </c>
      <c r="C641" s="131" t="s">
        <v>70</v>
      </c>
      <c r="D641" s="131" t="s">
        <v>75</v>
      </c>
      <c r="E641" s="131" t="s">
        <v>97</v>
      </c>
      <c r="F641" s="129"/>
      <c r="G641" s="344">
        <f>G642</f>
        <v>191.60000000000002</v>
      </c>
      <c r="H641" s="218"/>
    </row>
    <row r="642" spans="1:8" s="77" customFormat="1" ht="12.75">
      <c r="A642" s="126" t="s">
        <v>149</v>
      </c>
      <c r="B642" s="131" t="s">
        <v>483</v>
      </c>
      <c r="C642" s="131" t="s">
        <v>70</v>
      </c>
      <c r="D642" s="131" t="s">
        <v>75</v>
      </c>
      <c r="E642" s="131" t="s">
        <v>97</v>
      </c>
      <c r="F642" s="129">
        <v>721</v>
      </c>
      <c r="G642" s="344">
        <f>188.8+97.8-95</f>
        <v>191.60000000000002</v>
      </c>
      <c r="H642" s="218"/>
    </row>
    <row r="643" spans="1:8" s="206" customFormat="1" ht="12.75">
      <c r="A643" s="220" t="s">
        <v>113</v>
      </c>
      <c r="B643" s="131" t="s">
        <v>483</v>
      </c>
      <c r="C643" s="131" t="s">
        <v>70</v>
      </c>
      <c r="D643" s="131" t="s">
        <v>75</v>
      </c>
      <c r="E643" s="131" t="s">
        <v>114</v>
      </c>
      <c r="F643" s="131"/>
      <c r="G643" s="344">
        <f>G644</f>
        <v>44</v>
      </c>
      <c r="H643" s="218"/>
    </row>
    <row r="644" spans="1:8" s="206" customFormat="1" ht="22.5">
      <c r="A644" s="220" t="s">
        <v>133</v>
      </c>
      <c r="B644" s="131" t="s">
        <v>483</v>
      </c>
      <c r="C644" s="131" t="s">
        <v>70</v>
      </c>
      <c r="D644" s="131" t="s">
        <v>75</v>
      </c>
      <c r="E644" s="131" t="s">
        <v>132</v>
      </c>
      <c r="F644" s="131"/>
      <c r="G644" s="344">
        <f>G645</f>
        <v>44</v>
      </c>
      <c r="H644" s="218"/>
    </row>
    <row r="645" spans="1:8" s="206" customFormat="1" ht="22.5">
      <c r="A645" s="220" t="s">
        <v>134</v>
      </c>
      <c r="B645" s="131" t="s">
        <v>483</v>
      </c>
      <c r="C645" s="131" t="s">
        <v>70</v>
      </c>
      <c r="D645" s="131" t="s">
        <v>75</v>
      </c>
      <c r="E645" s="131" t="s">
        <v>135</v>
      </c>
      <c r="F645" s="131"/>
      <c r="G645" s="344">
        <f>G646</f>
        <v>44</v>
      </c>
      <c r="H645" s="218"/>
    </row>
    <row r="646" spans="1:8" s="206" customFormat="1" ht="12.75">
      <c r="A646" s="126" t="s">
        <v>149</v>
      </c>
      <c r="B646" s="131" t="s">
        <v>483</v>
      </c>
      <c r="C646" s="131" t="s">
        <v>70</v>
      </c>
      <c r="D646" s="131" t="s">
        <v>75</v>
      </c>
      <c r="E646" s="131" t="s">
        <v>135</v>
      </c>
      <c r="F646" s="131" t="s">
        <v>309</v>
      </c>
      <c r="G646" s="344">
        <v>44</v>
      </c>
      <c r="H646" s="218"/>
    </row>
    <row r="647" spans="1:8" s="11" customFormat="1" ht="22.5">
      <c r="A647" s="109" t="s">
        <v>528</v>
      </c>
      <c r="B647" s="110" t="s">
        <v>529</v>
      </c>
      <c r="C647" s="110"/>
      <c r="D647" s="110"/>
      <c r="E647" s="110"/>
      <c r="F647" s="105"/>
      <c r="G647" s="341">
        <f aca="true" t="shared" si="34" ref="G647:G653">G648</f>
        <v>275</v>
      </c>
      <c r="H647" s="213"/>
    </row>
    <row r="648" spans="1:8" s="77" customFormat="1" ht="22.5">
      <c r="A648" s="109" t="s">
        <v>677</v>
      </c>
      <c r="B648" s="110" t="s">
        <v>668</v>
      </c>
      <c r="C648" s="110"/>
      <c r="D648" s="110"/>
      <c r="E648" s="110"/>
      <c r="F648" s="105"/>
      <c r="G648" s="341">
        <f t="shared" si="34"/>
        <v>275</v>
      </c>
      <c r="H648" s="218"/>
    </row>
    <row r="649" spans="1:8" s="77" customFormat="1" ht="12.75">
      <c r="A649" s="103" t="s">
        <v>8</v>
      </c>
      <c r="B649" s="110" t="s">
        <v>668</v>
      </c>
      <c r="C649" s="110" t="s">
        <v>68</v>
      </c>
      <c r="D649" s="110" t="s">
        <v>35</v>
      </c>
      <c r="E649" s="110"/>
      <c r="F649" s="105"/>
      <c r="G649" s="341">
        <f t="shared" si="34"/>
        <v>275</v>
      </c>
      <c r="H649" s="218"/>
    </row>
    <row r="650" spans="1:8" s="77" customFormat="1" ht="12.75">
      <c r="A650" s="109" t="s">
        <v>10</v>
      </c>
      <c r="B650" s="110" t="s">
        <v>668</v>
      </c>
      <c r="C650" s="110" t="s">
        <v>68</v>
      </c>
      <c r="D650" s="110" t="s">
        <v>66</v>
      </c>
      <c r="E650" s="110"/>
      <c r="F650" s="105"/>
      <c r="G650" s="341">
        <f t="shared" si="34"/>
        <v>275</v>
      </c>
      <c r="H650" s="218"/>
    </row>
    <row r="651" spans="1:8" s="77" customFormat="1" ht="22.5">
      <c r="A651" s="109" t="s">
        <v>101</v>
      </c>
      <c r="B651" s="110" t="s">
        <v>668</v>
      </c>
      <c r="C651" s="110" t="s">
        <v>68</v>
      </c>
      <c r="D651" s="110" t="s">
        <v>66</v>
      </c>
      <c r="E651" s="110" t="s">
        <v>102</v>
      </c>
      <c r="F651" s="105"/>
      <c r="G651" s="341">
        <f t="shared" si="34"/>
        <v>275</v>
      </c>
      <c r="H651" s="218"/>
    </row>
    <row r="652" spans="1:8" s="77" customFormat="1" ht="12.75">
      <c r="A652" s="109" t="s">
        <v>107</v>
      </c>
      <c r="B652" s="110" t="s">
        <v>668</v>
      </c>
      <c r="C652" s="110" t="s">
        <v>68</v>
      </c>
      <c r="D652" s="110" t="s">
        <v>66</v>
      </c>
      <c r="E652" s="110" t="s">
        <v>108</v>
      </c>
      <c r="F652" s="105"/>
      <c r="G652" s="341">
        <f t="shared" si="34"/>
        <v>275</v>
      </c>
      <c r="H652" s="218"/>
    </row>
    <row r="653" spans="1:8" s="77" customFormat="1" ht="12.75">
      <c r="A653" s="109" t="s">
        <v>111</v>
      </c>
      <c r="B653" s="110" t="s">
        <v>668</v>
      </c>
      <c r="C653" s="110" t="s">
        <v>68</v>
      </c>
      <c r="D653" s="110" t="s">
        <v>66</v>
      </c>
      <c r="E653" s="110" t="s">
        <v>112</v>
      </c>
      <c r="F653" s="105"/>
      <c r="G653" s="341">
        <f t="shared" si="34"/>
        <v>275</v>
      </c>
      <c r="H653" s="218"/>
    </row>
    <row r="654" spans="1:8" s="77" customFormat="1" ht="22.5">
      <c r="A654" s="106" t="s">
        <v>152</v>
      </c>
      <c r="B654" s="110" t="s">
        <v>668</v>
      </c>
      <c r="C654" s="110" t="s">
        <v>68</v>
      </c>
      <c r="D654" s="110" t="s">
        <v>66</v>
      </c>
      <c r="E654" s="110" t="s">
        <v>112</v>
      </c>
      <c r="F654" s="105">
        <v>725</v>
      </c>
      <c r="G654" s="341">
        <v>275</v>
      </c>
      <c r="H654" s="218"/>
    </row>
    <row r="655" spans="1:8" s="11" customFormat="1" ht="32.25">
      <c r="A655" s="103" t="s">
        <v>484</v>
      </c>
      <c r="B655" s="101" t="s">
        <v>183</v>
      </c>
      <c r="C655" s="104"/>
      <c r="D655" s="104"/>
      <c r="E655" s="105"/>
      <c r="F655" s="105"/>
      <c r="G655" s="340">
        <f>G656+G671+G685+G692+G700</f>
        <v>409.8</v>
      </c>
      <c r="H655" s="213"/>
    </row>
    <row r="656" spans="1:8" s="5" customFormat="1" ht="21.75">
      <c r="A656" s="103" t="s">
        <v>211</v>
      </c>
      <c r="B656" s="101" t="s">
        <v>283</v>
      </c>
      <c r="C656" s="104"/>
      <c r="D656" s="104"/>
      <c r="E656" s="105"/>
      <c r="F656" s="105"/>
      <c r="G656" s="340">
        <f>G657+G664</f>
        <v>50</v>
      </c>
      <c r="H656" s="213"/>
    </row>
    <row r="657" spans="1:8" s="5" customFormat="1" ht="44.25" customHeight="1">
      <c r="A657" s="103" t="s">
        <v>485</v>
      </c>
      <c r="B657" s="101" t="s">
        <v>318</v>
      </c>
      <c r="C657" s="104"/>
      <c r="D657" s="104"/>
      <c r="E657" s="105"/>
      <c r="F657" s="105"/>
      <c r="G657" s="340">
        <f aca="true" t="shared" si="35" ref="G657:G662">G658</f>
        <v>10</v>
      </c>
      <c r="H657" s="213"/>
    </row>
    <row r="658" spans="1:8" s="5" customFormat="1" ht="12.75">
      <c r="A658" s="103" t="s">
        <v>2</v>
      </c>
      <c r="B658" s="101" t="s">
        <v>318</v>
      </c>
      <c r="C658" s="104" t="s">
        <v>65</v>
      </c>
      <c r="D658" s="104" t="s">
        <v>35</v>
      </c>
      <c r="E658" s="105"/>
      <c r="F658" s="105"/>
      <c r="G658" s="340">
        <f t="shared" si="35"/>
        <v>10</v>
      </c>
      <c r="H658" s="213"/>
    </row>
    <row r="659" spans="1:8" s="5" customFormat="1" ht="12.75">
      <c r="A659" s="106" t="s">
        <v>62</v>
      </c>
      <c r="B659" s="107" t="s">
        <v>318</v>
      </c>
      <c r="C659" s="108" t="s">
        <v>65</v>
      </c>
      <c r="D659" s="108" t="s">
        <v>86</v>
      </c>
      <c r="E659" s="105"/>
      <c r="F659" s="105"/>
      <c r="G659" s="341">
        <f>G660</f>
        <v>10</v>
      </c>
      <c r="H659" s="213"/>
    </row>
    <row r="660" spans="1:8" s="5" customFormat="1" ht="22.5">
      <c r="A660" s="109" t="s">
        <v>401</v>
      </c>
      <c r="B660" s="107" t="s">
        <v>318</v>
      </c>
      <c r="C660" s="108" t="s">
        <v>65</v>
      </c>
      <c r="D660" s="108" t="s">
        <v>86</v>
      </c>
      <c r="E660" s="110" t="s">
        <v>100</v>
      </c>
      <c r="F660" s="105"/>
      <c r="G660" s="341">
        <f t="shared" si="35"/>
        <v>10</v>
      </c>
      <c r="H660" s="213"/>
    </row>
    <row r="661" spans="1:8" s="5" customFormat="1" ht="21.75" customHeight="1">
      <c r="A661" s="109" t="s">
        <v>732</v>
      </c>
      <c r="B661" s="107" t="s">
        <v>318</v>
      </c>
      <c r="C661" s="108" t="s">
        <v>65</v>
      </c>
      <c r="D661" s="108" t="s">
        <v>86</v>
      </c>
      <c r="E661" s="110" t="s">
        <v>96</v>
      </c>
      <c r="F661" s="105"/>
      <c r="G661" s="341">
        <f t="shared" si="35"/>
        <v>10</v>
      </c>
      <c r="H661" s="213"/>
    </row>
    <row r="662" spans="1:8" s="5" customFormat="1" ht="12.75">
      <c r="A662" s="109" t="s">
        <v>675</v>
      </c>
      <c r="B662" s="107" t="s">
        <v>318</v>
      </c>
      <c r="C662" s="108" t="s">
        <v>65</v>
      </c>
      <c r="D662" s="108" t="s">
        <v>86</v>
      </c>
      <c r="E662" s="110" t="s">
        <v>97</v>
      </c>
      <c r="F662" s="105"/>
      <c r="G662" s="341">
        <f t="shared" si="35"/>
        <v>10</v>
      </c>
      <c r="H662" s="213"/>
    </row>
    <row r="663" spans="1:8" s="5" customFormat="1" ht="12.75">
      <c r="A663" s="106" t="s">
        <v>149</v>
      </c>
      <c r="B663" s="107" t="s">
        <v>318</v>
      </c>
      <c r="C663" s="108" t="s">
        <v>65</v>
      </c>
      <c r="D663" s="108" t="s">
        <v>86</v>
      </c>
      <c r="E663" s="110" t="s">
        <v>97</v>
      </c>
      <c r="F663" s="105">
        <v>721</v>
      </c>
      <c r="G663" s="341">
        <f>50-40</f>
        <v>10</v>
      </c>
      <c r="H663" s="213"/>
    </row>
    <row r="664" spans="1:8" s="74" customFormat="1" ht="32.25">
      <c r="A664" s="103" t="s">
        <v>486</v>
      </c>
      <c r="B664" s="101" t="s">
        <v>487</v>
      </c>
      <c r="C664" s="104"/>
      <c r="D664" s="104"/>
      <c r="E664" s="112"/>
      <c r="F664" s="100"/>
      <c r="G664" s="340">
        <f aca="true" t="shared" si="36" ref="G664:G669">G665</f>
        <v>40</v>
      </c>
      <c r="H664" s="296"/>
    </row>
    <row r="665" spans="1:8" s="74" customFormat="1" ht="12.75">
      <c r="A665" s="103" t="s">
        <v>2</v>
      </c>
      <c r="B665" s="101" t="s">
        <v>487</v>
      </c>
      <c r="C665" s="104" t="s">
        <v>65</v>
      </c>
      <c r="D665" s="104" t="s">
        <v>35</v>
      </c>
      <c r="E665" s="112"/>
      <c r="F665" s="100"/>
      <c r="G665" s="340">
        <f t="shared" si="36"/>
        <v>40</v>
      </c>
      <c r="H665" s="296"/>
    </row>
    <row r="666" spans="1:8" s="5" customFormat="1" ht="12.75">
      <c r="A666" s="106" t="s">
        <v>62</v>
      </c>
      <c r="B666" s="107" t="s">
        <v>487</v>
      </c>
      <c r="C666" s="108" t="s">
        <v>65</v>
      </c>
      <c r="D666" s="108" t="s">
        <v>86</v>
      </c>
      <c r="E666" s="110"/>
      <c r="F666" s="105"/>
      <c r="G666" s="341">
        <f t="shared" si="36"/>
        <v>40</v>
      </c>
      <c r="H666" s="213"/>
    </row>
    <row r="667" spans="1:8" s="5" customFormat="1" ht="36.75" customHeight="1">
      <c r="A667" s="109" t="s">
        <v>98</v>
      </c>
      <c r="B667" s="107" t="s">
        <v>487</v>
      </c>
      <c r="C667" s="108" t="s">
        <v>65</v>
      </c>
      <c r="D667" s="108" t="s">
        <v>86</v>
      </c>
      <c r="E667" s="110" t="s">
        <v>99</v>
      </c>
      <c r="F667" s="105"/>
      <c r="G667" s="341">
        <f t="shared" si="36"/>
        <v>40</v>
      </c>
      <c r="H667" s="213"/>
    </row>
    <row r="668" spans="1:8" s="5" customFormat="1" ht="22.5">
      <c r="A668" s="109" t="s">
        <v>90</v>
      </c>
      <c r="B668" s="107" t="s">
        <v>487</v>
      </c>
      <c r="C668" s="108" t="s">
        <v>65</v>
      </c>
      <c r="D668" s="108" t="s">
        <v>86</v>
      </c>
      <c r="E668" s="110" t="s">
        <v>91</v>
      </c>
      <c r="F668" s="105"/>
      <c r="G668" s="341">
        <f t="shared" si="36"/>
        <v>40</v>
      </c>
      <c r="H668" s="213"/>
    </row>
    <row r="669" spans="1:8" s="5" customFormat="1" ht="33.75">
      <c r="A669" s="106" t="s">
        <v>422</v>
      </c>
      <c r="B669" s="107" t="s">
        <v>487</v>
      </c>
      <c r="C669" s="108" t="s">
        <v>65</v>
      </c>
      <c r="D669" s="108" t="s">
        <v>86</v>
      </c>
      <c r="E669" s="110" t="s">
        <v>423</v>
      </c>
      <c r="F669" s="105"/>
      <c r="G669" s="341">
        <f t="shared" si="36"/>
        <v>40</v>
      </c>
      <c r="H669" s="213"/>
    </row>
    <row r="670" spans="1:8" s="5" customFormat="1" ht="12.75">
      <c r="A670" s="106" t="s">
        <v>149</v>
      </c>
      <c r="B670" s="107" t="s">
        <v>487</v>
      </c>
      <c r="C670" s="108" t="s">
        <v>65</v>
      </c>
      <c r="D670" s="108" t="s">
        <v>86</v>
      </c>
      <c r="E670" s="110" t="s">
        <v>423</v>
      </c>
      <c r="F670" s="105">
        <v>721</v>
      </c>
      <c r="G670" s="341">
        <v>40</v>
      </c>
      <c r="H670" s="213"/>
    </row>
    <row r="671" spans="1:8" s="5" customFormat="1" ht="21.75" customHeight="1">
      <c r="A671" s="103" t="s">
        <v>221</v>
      </c>
      <c r="B671" s="101" t="s">
        <v>369</v>
      </c>
      <c r="C671" s="108"/>
      <c r="D671" s="108"/>
      <c r="E671" s="110"/>
      <c r="F671" s="105"/>
      <c r="G671" s="340">
        <f>G672</f>
        <v>30</v>
      </c>
      <c r="H671" s="213"/>
    </row>
    <row r="672" spans="1:8" s="79" customFormat="1" ht="12.75">
      <c r="A672" s="349" t="s">
        <v>780</v>
      </c>
      <c r="B672" s="101" t="s">
        <v>779</v>
      </c>
      <c r="C672" s="108"/>
      <c r="D672" s="108"/>
      <c r="E672" s="110"/>
      <c r="F672" s="105"/>
      <c r="G672" s="340">
        <f>G673+G679</f>
        <v>30</v>
      </c>
      <c r="H672" s="279"/>
    </row>
    <row r="673" spans="1:8" s="5" customFormat="1" ht="12.75">
      <c r="A673" s="103" t="s">
        <v>141</v>
      </c>
      <c r="B673" s="101" t="s">
        <v>789</v>
      </c>
      <c r="C673" s="104" t="s">
        <v>72</v>
      </c>
      <c r="D673" s="104" t="s">
        <v>35</v>
      </c>
      <c r="E673" s="110"/>
      <c r="F673" s="105"/>
      <c r="G673" s="340">
        <f>G674</f>
        <v>30</v>
      </c>
      <c r="H673" s="213"/>
    </row>
    <row r="674" spans="1:8" s="5" customFormat="1" ht="12.75">
      <c r="A674" s="106" t="s">
        <v>12</v>
      </c>
      <c r="B674" s="107" t="s">
        <v>789</v>
      </c>
      <c r="C674" s="108" t="s">
        <v>72</v>
      </c>
      <c r="D674" s="108" t="s">
        <v>65</v>
      </c>
      <c r="E674" s="110"/>
      <c r="F674" s="105"/>
      <c r="G674" s="341">
        <f>G675</f>
        <v>30</v>
      </c>
      <c r="H674" s="213"/>
    </row>
    <row r="675" spans="1:8" s="5" customFormat="1" ht="22.5">
      <c r="A675" s="109" t="s">
        <v>101</v>
      </c>
      <c r="B675" s="107" t="s">
        <v>789</v>
      </c>
      <c r="C675" s="108" t="s">
        <v>72</v>
      </c>
      <c r="D675" s="108" t="s">
        <v>65</v>
      </c>
      <c r="E675" s="110" t="s">
        <v>102</v>
      </c>
      <c r="F675" s="105"/>
      <c r="G675" s="341">
        <f>G676</f>
        <v>30</v>
      </c>
      <c r="H675" s="213"/>
    </row>
    <row r="676" spans="1:8" s="5" customFormat="1" ht="12.75">
      <c r="A676" s="109" t="s">
        <v>107</v>
      </c>
      <c r="B676" s="107" t="s">
        <v>789</v>
      </c>
      <c r="C676" s="108" t="s">
        <v>72</v>
      </c>
      <c r="D676" s="108" t="s">
        <v>65</v>
      </c>
      <c r="E676" s="110" t="s">
        <v>108</v>
      </c>
      <c r="F676" s="105"/>
      <c r="G676" s="341">
        <f>G677</f>
        <v>30</v>
      </c>
      <c r="H676" s="213"/>
    </row>
    <row r="677" spans="1:8" s="5" customFormat="1" ht="12.75">
      <c r="A677" s="109" t="s">
        <v>111</v>
      </c>
      <c r="B677" s="107" t="s">
        <v>789</v>
      </c>
      <c r="C677" s="108" t="s">
        <v>72</v>
      </c>
      <c r="D677" s="108" t="s">
        <v>65</v>
      </c>
      <c r="E677" s="110" t="s">
        <v>112</v>
      </c>
      <c r="F677" s="105"/>
      <c r="G677" s="341">
        <f>G678</f>
        <v>30</v>
      </c>
      <c r="H677" s="213"/>
    </row>
    <row r="678" spans="1:8" s="5" customFormat="1" ht="22.5">
      <c r="A678" s="106" t="s">
        <v>153</v>
      </c>
      <c r="B678" s="107" t="s">
        <v>789</v>
      </c>
      <c r="C678" s="108" t="s">
        <v>72</v>
      </c>
      <c r="D678" s="108" t="s">
        <v>65</v>
      </c>
      <c r="E678" s="110" t="s">
        <v>112</v>
      </c>
      <c r="F678" s="105">
        <v>726</v>
      </c>
      <c r="G678" s="341">
        <f>300-270</f>
        <v>30</v>
      </c>
      <c r="H678" s="213"/>
    </row>
    <row r="679" spans="1:8" s="5" customFormat="1" ht="12.75">
      <c r="A679" s="103" t="s">
        <v>82</v>
      </c>
      <c r="B679" s="101" t="s">
        <v>370</v>
      </c>
      <c r="C679" s="104" t="s">
        <v>73</v>
      </c>
      <c r="D679" s="104" t="s">
        <v>35</v>
      </c>
      <c r="E679" s="112"/>
      <c r="F679" s="100"/>
      <c r="G679" s="340">
        <f>G680</f>
        <v>0</v>
      </c>
      <c r="H679" s="213"/>
    </row>
    <row r="680" spans="1:8" s="5" customFormat="1" ht="12.75">
      <c r="A680" s="106" t="s">
        <v>83</v>
      </c>
      <c r="B680" s="107" t="s">
        <v>370</v>
      </c>
      <c r="C680" s="108" t="s">
        <v>73</v>
      </c>
      <c r="D680" s="108" t="s">
        <v>65</v>
      </c>
      <c r="E680" s="110"/>
      <c r="F680" s="105"/>
      <c r="G680" s="341">
        <f>G681</f>
        <v>0</v>
      </c>
      <c r="H680" s="213"/>
    </row>
    <row r="681" spans="1:8" s="5" customFormat="1" ht="22.5">
      <c r="A681" s="109" t="s">
        <v>101</v>
      </c>
      <c r="B681" s="107" t="s">
        <v>370</v>
      </c>
      <c r="C681" s="108" t="s">
        <v>73</v>
      </c>
      <c r="D681" s="108" t="s">
        <v>65</v>
      </c>
      <c r="E681" s="110" t="s">
        <v>102</v>
      </c>
      <c r="F681" s="105"/>
      <c r="G681" s="341">
        <f>G682</f>
        <v>0</v>
      </c>
      <c r="H681" s="213"/>
    </row>
    <row r="682" spans="1:8" s="5" customFormat="1" ht="12.75">
      <c r="A682" s="109" t="s">
        <v>107</v>
      </c>
      <c r="B682" s="107" t="s">
        <v>370</v>
      </c>
      <c r="C682" s="108" t="s">
        <v>73</v>
      </c>
      <c r="D682" s="108" t="s">
        <v>65</v>
      </c>
      <c r="E682" s="110" t="s">
        <v>108</v>
      </c>
      <c r="F682" s="105"/>
      <c r="G682" s="341">
        <f>G683</f>
        <v>0</v>
      </c>
      <c r="H682" s="213"/>
    </row>
    <row r="683" spans="1:8" s="5" customFormat="1" ht="12.75">
      <c r="A683" s="109" t="s">
        <v>111</v>
      </c>
      <c r="B683" s="107" t="s">
        <v>370</v>
      </c>
      <c r="C683" s="108" t="s">
        <v>73</v>
      </c>
      <c r="D683" s="108" t="s">
        <v>65</v>
      </c>
      <c r="E683" s="110" t="s">
        <v>112</v>
      </c>
      <c r="F683" s="105"/>
      <c r="G683" s="341">
        <f>G684</f>
        <v>0</v>
      </c>
      <c r="H683" s="213"/>
    </row>
    <row r="684" spans="1:8" s="5" customFormat="1" ht="22.5">
      <c r="A684" s="106" t="s">
        <v>153</v>
      </c>
      <c r="B684" s="107" t="s">
        <v>370</v>
      </c>
      <c r="C684" s="108" t="s">
        <v>73</v>
      </c>
      <c r="D684" s="108" t="s">
        <v>65</v>
      </c>
      <c r="E684" s="110" t="s">
        <v>112</v>
      </c>
      <c r="F684" s="105">
        <v>726</v>
      </c>
      <c r="G684" s="341">
        <v>0</v>
      </c>
      <c r="H684" s="213"/>
    </row>
    <row r="685" spans="1:8" s="5" customFormat="1" ht="12.75">
      <c r="A685" s="103" t="s">
        <v>526</v>
      </c>
      <c r="B685" s="101" t="s">
        <v>527</v>
      </c>
      <c r="C685" s="108"/>
      <c r="D685" s="108"/>
      <c r="E685" s="110"/>
      <c r="F685" s="105"/>
      <c r="G685" s="340">
        <f aca="true" t="shared" si="37" ref="G685:G690">G686</f>
        <v>6</v>
      </c>
      <c r="H685" s="213"/>
    </row>
    <row r="686" spans="1:8" s="74" customFormat="1" ht="21.75" customHeight="1">
      <c r="A686" s="350" t="s">
        <v>524</v>
      </c>
      <c r="B686" s="101" t="s">
        <v>525</v>
      </c>
      <c r="C686" s="104"/>
      <c r="D686" s="104"/>
      <c r="E686" s="112"/>
      <c r="F686" s="100"/>
      <c r="G686" s="340">
        <f t="shared" si="37"/>
        <v>6</v>
      </c>
      <c r="H686" s="296"/>
    </row>
    <row r="687" spans="1:8" s="74" customFormat="1" ht="18" customHeight="1">
      <c r="A687" s="113" t="s">
        <v>61</v>
      </c>
      <c r="B687" s="101" t="s">
        <v>525</v>
      </c>
      <c r="C687" s="104" t="s">
        <v>70</v>
      </c>
      <c r="D687" s="104" t="s">
        <v>35</v>
      </c>
      <c r="E687" s="112"/>
      <c r="F687" s="100"/>
      <c r="G687" s="340">
        <f t="shared" si="37"/>
        <v>6</v>
      </c>
      <c r="H687" s="296"/>
    </row>
    <row r="688" spans="1:8" s="5" customFormat="1" ht="16.5" customHeight="1">
      <c r="A688" s="137" t="s">
        <v>60</v>
      </c>
      <c r="B688" s="107" t="s">
        <v>525</v>
      </c>
      <c r="C688" s="108" t="s">
        <v>70</v>
      </c>
      <c r="D688" s="108" t="s">
        <v>69</v>
      </c>
      <c r="E688" s="110"/>
      <c r="F688" s="105"/>
      <c r="G688" s="341">
        <f t="shared" si="37"/>
        <v>6</v>
      </c>
      <c r="H688" s="213"/>
    </row>
    <row r="689" spans="1:8" s="5" customFormat="1" ht="13.5" customHeight="1">
      <c r="A689" s="109" t="s">
        <v>113</v>
      </c>
      <c r="B689" s="107" t="s">
        <v>525</v>
      </c>
      <c r="C689" s="108" t="s">
        <v>70</v>
      </c>
      <c r="D689" s="108" t="s">
        <v>69</v>
      </c>
      <c r="E689" s="110" t="s">
        <v>114</v>
      </c>
      <c r="F689" s="105"/>
      <c r="G689" s="341">
        <f t="shared" si="37"/>
        <v>6</v>
      </c>
      <c r="H689" s="213"/>
    </row>
    <row r="690" spans="1:8" s="5" customFormat="1" ht="13.5" customHeight="1">
      <c r="A690" s="109" t="s">
        <v>119</v>
      </c>
      <c r="B690" s="107" t="s">
        <v>525</v>
      </c>
      <c r="C690" s="108" t="s">
        <v>70</v>
      </c>
      <c r="D690" s="108" t="s">
        <v>69</v>
      </c>
      <c r="E690" s="110" t="s">
        <v>120</v>
      </c>
      <c r="F690" s="105"/>
      <c r="G690" s="341">
        <f t="shared" si="37"/>
        <v>6</v>
      </c>
      <c r="H690" s="213"/>
    </row>
    <row r="691" spans="1:8" s="5" customFormat="1" ht="13.5" customHeight="1">
      <c r="A691" s="106" t="s">
        <v>149</v>
      </c>
      <c r="B691" s="107" t="s">
        <v>525</v>
      </c>
      <c r="C691" s="108" t="s">
        <v>70</v>
      </c>
      <c r="D691" s="108" t="s">
        <v>69</v>
      </c>
      <c r="E691" s="110" t="s">
        <v>120</v>
      </c>
      <c r="F691" s="105">
        <v>721</v>
      </c>
      <c r="G691" s="341">
        <v>6</v>
      </c>
      <c r="H691" s="213"/>
    </row>
    <row r="692" spans="1:8" s="5" customFormat="1" ht="21.75">
      <c r="A692" s="113" t="s">
        <v>363</v>
      </c>
      <c r="B692" s="101" t="s">
        <v>364</v>
      </c>
      <c r="C692" s="108"/>
      <c r="D692" s="108"/>
      <c r="E692" s="110"/>
      <c r="F692" s="105"/>
      <c r="G692" s="340">
        <f>G693</f>
        <v>141.8</v>
      </c>
      <c r="H692" s="213"/>
    </row>
    <row r="693" spans="1:8" s="5" customFormat="1" ht="21.75">
      <c r="A693" s="103" t="s">
        <v>413</v>
      </c>
      <c r="B693" s="101" t="s">
        <v>414</v>
      </c>
      <c r="C693" s="108"/>
      <c r="D693" s="108"/>
      <c r="E693" s="110"/>
      <c r="F693" s="105"/>
      <c r="G693" s="340">
        <f aca="true" t="shared" si="38" ref="G693:G698">G694</f>
        <v>141.8</v>
      </c>
      <c r="H693" s="213"/>
    </row>
    <row r="694" spans="1:8" s="5" customFormat="1" ht="12.75">
      <c r="A694" s="103" t="s">
        <v>8</v>
      </c>
      <c r="B694" s="101" t="s">
        <v>414</v>
      </c>
      <c r="C694" s="104" t="s">
        <v>68</v>
      </c>
      <c r="D694" s="104" t="s">
        <v>35</v>
      </c>
      <c r="E694" s="110"/>
      <c r="F694" s="105"/>
      <c r="G694" s="340">
        <f t="shared" si="38"/>
        <v>141.8</v>
      </c>
      <c r="H694" s="213"/>
    </row>
    <row r="695" spans="1:8" s="5" customFormat="1" ht="12.75">
      <c r="A695" s="106" t="s">
        <v>404</v>
      </c>
      <c r="B695" s="107" t="s">
        <v>414</v>
      </c>
      <c r="C695" s="108" t="s">
        <v>68</v>
      </c>
      <c r="D695" s="108" t="s">
        <v>68</v>
      </c>
      <c r="E695" s="110"/>
      <c r="F695" s="105"/>
      <c r="G695" s="341">
        <f t="shared" si="38"/>
        <v>141.8</v>
      </c>
      <c r="H695" s="213"/>
    </row>
    <row r="696" spans="1:8" s="5" customFormat="1" ht="22.5">
      <c r="A696" s="109" t="s">
        <v>101</v>
      </c>
      <c r="B696" s="107" t="s">
        <v>414</v>
      </c>
      <c r="C696" s="108" t="s">
        <v>68</v>
      </c>
      <c r="D696" s="108" t="s">
        <v>68</v>
      </c>
      <c r="E696" s="110" t="s">
        <v>102</v>
      </c>
      <c r="F696" s="105"/>
      <c r="G696" s="341">
        <f t="shared" si="38"/>
        <v>141.8</v>
      </c>
      <c r="H696" s="213"/>
    </row>
    <row r="697" spans="1:8" s="5" customFormat="1" ht="12.75">
      <c r="A697" s="109" t="s">
        <v>107</v>
      </c>
      <c r="B697" s="107" t="s">
        <v>414</v>
      </c>
      <c r="C697" s="108" t="s">
        <v>68</v>
      </c>
      <c r="D697" s="108" t="s">
        <v>68</v>
      </c>
      <c r="E697" s="110" t="s">
        <v>108</v>
      </c>
      <c r="F697" s="105"/>
      <c r="G697" s="341">
        <f t="shared" si="38"/>
        <v>141.8</v>
      </c>
      <c r="H697" s="213"/>
    </row>
    <row r="698" spans="1:8" s="5" customFormat="1" ht="12.75">
      <c r="A698" s="109" t="s">
        <v>111</v>
      </c>
      <c r="B698" s="107" t="s">
        <v>414</v>
      </c>
      <c r="C698" s="108" t="s">
        <v>68</v>
      </c>
      <c r="D698" s="108" t="s">
        <v>68</v>
      </c>
      <c r="E698" s="110" t="s">
        <v>112</v>
      </c>
      <c r="F698" s="105"/>
      <c r="G698" s="341">
        <f t="shared" si="38"/>
        <v>141.8</v>
      </c>
      <c r="H698" s="213"/>
    </row>
    <row r="699" spans="1:8" s="5" customFormat="1" ht="12" customHeight="1">
      <c r="A699" s="106" t="s">
        <v>152</v>
      </c>
      <c r="B699" s="107" t="s">
        <v>414</v>
      </c>
      <c r="C699" s="108" t="s">
        <v>68</v>
      </c>
      <c r="D699" s="108" t="s">
        <v>68</v>
      </c>
      <c r="E699" s="110" t="s">
        <v>112</v>
      </c>
      <c r="F699" s="105">
        <v>725</v>
      </c>
      <c r="G699" s="341">
        <v>141.8</v>
      </c>
      <c r="H699" s="213"/>
    </row>
    <row r="700" spans="1:8" s="5" customFormat="1" ht="33" customHeight="1">
      <c r="A700" s="103" t="s">
        <v>706</v>
      </c>
      <c r="B700" s="101" t="s">
        <v>725</v>
      </c>
      <c r="C700" s="104"/>
      <c r="D700" s="104"/>
      <c r="E700" s="112"/>
      <c r="F700" s="100"/>
      <c r="G700" s="340">
        <f>G701</f>
        <v>182</v>
      </c>
      <c r="H700" s="213"/>
    </row>
    <row r="701" spans="1:8" s="5" customFormat="1" ht="27" customHeight="1">
      <c r="A701" s="223" t="s">
        <v>707</v>
      </c>
      <c r="B701" s="112" t="s">
        <v>708</v>
      </c>
      <c r="C701" s="104"/>
      <c r="D701" s="104"/>
      <c r="E701" s="110"/>
      <c r="F701" s="105"/>
      <c r="G701" s="340">
        <f>G704</f>
        <v>182</v>
      </c>
      <c r="H701" s="213"/>
    </row>
    <row r="702" spans="1:8" s="5" customFormat="1" ht="14.25" customHeight="1">
      <c r="A702" s="113" t="s">
        <v>61</v>
      </c>
      <c r="B702" s="112" t="s">
        <v>708</v>
      </c>
      <c r="C702" s="104" t="s">
        <v>70</v>
      </c>
      <c r="D702" s="104" t="s">
        <v>35</v>
      </c>
      <c r="E702" s="110"/>
      <c r="F702" s="105"/>
      <c r="G702" s="340">
        <f>G703</f>
        <v>182</v>
      </c>
      <c r="H702" s="213"/>
    </row>
    <row r="703" spans="1:8" s="5" customFormat="1" ht="14.25" customHeight="1">
      <c r="A703" s="137" t="s">
        <v>60</v>
      </c>
      <c r="B703" s="110" t="s">
        <v>708</v>
      </c>
      <c r="C703" s="108" t="s">
        <v>70</v>
      </c>
      <c r="D703" s="108" t="s">
        <v>69</v>
      </c>
      <c r="E703" s="110"/>
      <c r="F703" s="105"/>
      <c r="G703" s="341">
        <f>G704</f>
        <v>182</v>
      </c>
      <c r="H703" s="213"/>
    </row>
    <row r="704" spans="1:8" s="5" customFormat="1" ht="14.25" customHeight="1">
      <c r="A704" s="222" t="s">
        <v>113</v>
      </c>
      <c r="B704" s="110" t="s">
        <v>708</v>
      </c>
      <c r="C704" s="108" t="s">
        <v>70</v>
      </c>
      <c r="D704" s="108" t="s">
        <v>69</v>
      </c>
      <c r="E704" s="110" t="s">
        <v>114</v>
      </c>
      <c r="F704" s="110"/>
      <c r="G704" s="341">
        <f>G705</f>
        <v>182</v>
      </c>
      <c r="H704" s="213"/>
    </row>
    <row r="705" spans="1:8" s="5" customFormat="1" ht="14.25" customHeight="1">
      <c r="A705" s="222" t="s">
        <v>119</v>
      </c>
      <c r="B705" s="110" t="s">
        <v>708</v>
      </c>
      <c r="C705" s="108" t="s">
        <v>70</v>
      </c>
      <c r="D705" s="108" t="s">
        <v>69</v>
      </c>
      <c r="E705" s="110" t="s">
        <v>120</v>
      </c>
      <c r="F705" s="110"/>
      <c r="G705" s="341">
        <f>G706</f>
        <v>182</v>
      </c>
      <c r="H705" s="213"/>
    </row>
    <row r="706" spans="1:8" s="5" customFormat="1" ht="14.25" customHeight="1">
      <c r="A706" s="106" t="s">
        <v>149</v>
      </c>
      <c r="B706" s="110" t="s">
        <v>708</v>
      </c>
      <c r="C706" s="108" t="s">
        <v>70</v>
      </c>
      <c r="D706" s="108" t="s">
        <v>69</v>
      </c>
      <c r="E706" s="110" t="s">
        <v>120</v>
      </c>
      <c r="F706" s="110" t="s">
        <v>309</v>
      </c>
      <c r="G706" s="341">
        <v>182</v>
      </c>
      <c r="H706" s="213"/>
    </row>
    <row r="707" spans="1:8" s="5" customFormat="1" ht="35.25" customHeight="1">
      <c r="A707" s="103" t="s">
        <v>488</v>
      </c>
      <c r="B707" s="101" t="s">
        <v>180</v>
      </c>
      <c r="C707" s="104"/>
      <c r="D707" s="104"/>
      <c r="E707" s="105"/>
      <c r="F707" s="105"/>
      <c r="G707" s="340">
        <f>G708</f>
        <v>1044.6</v>
      </c>
      <c r="H707" s="213"/>
    </row>
    <row r="708" spans="1:8" s="5" customFormat="1" ht="42" customHeight="1">
      <c r="A708" s="103" t="s">
        <v>360</v>
      </c>
      <c r="B708" s="101" t="s">
        <v>278</v>
      </c>
      <c r="C708" s="104"/>
      <c r="D708" s="104"/>
      <c r="E708" s="100"/>
      <c r="F708" s="100"/>
      <c r="G708" s="340">
        <f>G709</f>
        <v>1044.6</v>
      </c>
      <c r="H708" s="213"/>
    </row>
    <row r="709" spans="1:8" s="5" customFormat="1" ht="14.25" customHeight="1">
      <c r="A709" s="103" t="s">
        <v>179</v>
      </c>
      <c r="B709" s="101" t="s">
        <v>279</v>
      </c>
      <c r="C709" s="104"/>
      <c r="D709" s="104"/>
      <c r="E709" s="100"/>
      <c r="F709" s="100"/>
      <c r="G709" s="340">
        <f>G710</f>
        <v>1044.6</v>
      </c>
      <c r="H709" s="213"/>
    </row>
    <row r="710" spans="1:8" s="5" customFormat="1" ht="13.5" customHeight="1">
      <c r="A710" s="103" t="s">
        <v>8</v>
      </c>
      <c r="B710" s="101" t="s">
        <v>279</v>
      </c>
      <c r="C710" s="104" t="s">
        <v>68</v>
      </c>
      <c r="D710" s="104" t="s">
        <v>35</v>
      </c>
      <c r="E710" s="105"/>
      <c r="F710" s="105"/>
      <c r="G710" s="340">
        <f>G711</f>
        <v>1044.6</v>
      </c>
      <c r="H710" s="213"/>
    </row>
    <row r="711" spans="1:8" s="5" customFormat="1" ht="12.75">
      <c r="A711" s="106" t="s">
        <v>404</v>
      </c>
      <c r="B711" s="107" t="s">
        <v>279</v>
      </c>
      <c r="C711" s="108" t="s">
        <v>68</v>
      </c>
      <c r="D711" s="108" t="s">
        <v>68</v>
      </c>
      <c r="E711" s="105"/>
      <c r="F711" s="105"/>
      <c r="G711" s="341">
        <f>G712+G716</f>
        <v>1044.6</v>
      </c>
      <c r="H711" s="213"/>
    </row>
    <row r="712" spans="1:8" s="5" customFormat="1" ht="22.5">
      <c r="A712" s="109" t="s">
        <v>101</v>
      </c>
      <c r="B712" s="107" t="s">
        <v>279</v>
      </c>
      <c r="C712" s="108" t="s">
        <v>68</v>
      </c>
      <c r="D712" s="108" t="s">
        <v>68</v>
      </c>
      <c r="E712" s="110" t="s">
        <v>102</v>
      </c>
      <c r="F712" s="105"/>
      <c r="G712" s="341">
        <f>G713</f>
        <v>952</v>
      </c>
      <c r="H712" s="213"/>
    </row>
    <row r="713" spans="1:8" s="5" customFormat="1" ht="12.75">
      <c r="A713" s="109" t="s">
        <v>107</v>
      </c>
      <c r="B713" s="107" t="s">
        <v>279</v>
      </c>
      <c r="C713" s="108" t="s">
        <v>68</v>
      </c>
      <c r="D713" s="108" t="s">
        <v>68</v>
      </c>
      <c r="E713" s="110" t="s">
        <v>108</v>
      </c>
      <c r="F713" s="105"/>
      <c r="G713" s="341">
        <f>G714</f>
        <v>952</v>
      </c>
      <c r="H713" s="213"/>
    </row>
    <row r="714" spans="1:8" s="5" customFormat="1" ht="12.75">
      <c r="A714" s="109" t="s">
        <v>111</v>
      </c>
      <c r="B714" s="107" t="s">
        <v>279</v>
      </c>
      <c r="C714" s="108" t="s">
        <v>68</v>
      </c>
      <c r="D714" s="108" t="s">
        <v>68</v>
      </c>
      <c r="E714" s="110" t="s">
        <v>112</v>
      </c>
      <c r="F714" s="105"/>
      <c r="G714" s="341">
        <f>G715</f>
        <v>952</v>
      </c>
      <c r="H714" s="213"/>
    </row>
    <row r="715" spans="1:8" s="5" customFormat="1" ht="12.75" customHeight="1">
      <c r="A715" s="109" t="s">
        <v>152</v>
      </c>
      <c r="B715" s="107" t="s">
        <v>279</v>
      </c>
      <c r="C715" s="108" t="s">
        <v>68</v>
      </c>
      <c r="D715" s="108" t="s">
        <v>68</v>
      </c>
      <c r="E715" s="110" t="s">
        <v>112</v>
      </c>
      <c r="F715" s="105">
        <v>725</v>
      </c>
      <c r="G715" s="341">
        <f>913.7+38.3</f>
        <v>952</v>
      </c>
      <c r="H715" s="213"/>
    </row>
    <row r="716" spans="1:8" s="5" customFormat="1" ht="32.25" customHeight="1">
      <c r="A716" s="106" t="s">
        <v>98</v>
      </c>
      <c r="B716" s="107" t="s">
        <v>279</v>
      </c>
      <c r="C716" s="108" t="s">
        <v>68</v>
      </c>
      <c r="D716" s="108" t="s">
        <v>68</v>
      </c>
      <c r="E716" s="110" t="s">
        <v>99</v>
      </c>
      <c r="F716" s="105"/>
      <c r="G716" s="341">
        <f>G717</f>
        <v>92.60000000000001</v>
      </c>
      <c r="H716" s="213"/>
    </row>
    <row r="717" spans="1:8" s="5" customFormat="1" ht="12.75">
      <c r="A717" s="233" t="s">
        <v>240</v>
      </c>
      <c r="B717" s="256" t="s">
        <v>279</v>
      </c>
      <c r="C717" s="225" t="s">
        <v>68</v>
      </c>
      <c r="D717" s="225" t="s">
        <v>68</v>
      </c>
      <c r="E717" s="257" t="s">
        <v>242</v>
      </c>
      <c r="F717" s="258"/>
      <c r="G717" s="341">
        <f>G718+G720</f>
        <v>92.60000000000001</v>
      </c>
      <c r="H717" s="213"/>
    </row>
    <row r="718" spans="1:8" s="5" customFormat="1" ht="12.75">
      <c r="A718" s="109" t="s">
        <v>365</v>
      </c>
      <c r="B718" s="107" t="s">
        <v>279</v>
      </c>
      <c r="C718" s="108" t="s">
        <v>68</v>
      </c>
      <c r="D718" s="108" t="s">
        <v>68</v>
      </c>
      <c r="E718" s="110" t="s">
        <v>243</v>
      </c>
      <c r="F718" s="105"/>
      <c r="G718" s="341">
        <f>G719</f>
        <v>71.10000000000001</v>
      </c>
      <c r="H718" s="213"/>
    </row>
    <row r="719" spans="1:8" s="5" customFormat="1" ht="22.5">
      <c r="A719" s="106" t="s">
        <v>153</v>
      </c>
      <c r="B719" s="107" t="s">
        <v>279</v>
      </c>
      <c r="C719" s="108" t="s">
        <v>68</v>
      </c>
      <c r="D719" s="108" t="s">
        <v>68</v>
      </c>
      <c r="E719" s="110" t="s">
        <v>243</v>
      </c>
      <c r="F719" s="105">
        <v>726</v>
      </c>
      <c r="G719" s="341">
        <f>84.4-13.3</f>
        <v>71.10000000000001</v>
      </c>
      <c r="H719" s="213"/>
    </row>
    <row r="720" spans="1:8" s="5" customFormat="1" ht="22.5">
      <c r="A720" s="109" t="s">
        <v>328</v>
      </c>
      <c r="B720" s="107" t="s">
        <v>279</v>
      </c>
      <c r="C720" s="108" t="s">
        <v>68</v>
      </c>
      <c r="D720" s="108" t="s">
        <v>68</v>
      </c>
      <c r="E720" s="110" t="s">
        <v>244</v>
      </c>
      <c r="F720" s="105"/>
      <c r="G720" s="341">
        <f>G721</f>
        <v>21.5</v>
      </c>
      <c r="H720" s="213"/>
    </row>
    <row r="721" spans="1:8" s="5" customFormat="1" ht="22.5">
      <c r="A721" s="106" t="s">
        <v>153</v>
      </c>
      <c r="B721" s="107" t="s">
        <v>279</v>
      </c>
      <c r="C721" s="108" t="s">
        <v>68</v>
      </c>
      <c r="D721" s="108" t="s">
        <v>68</v>
      </c>
      <c r="E721" s="110" t="s">
        <v>244</v>
      </c>
      <c r="F721" s="105">
        <v>726</v>
      </c>
      <c r="G721" s="341">
        <f>25.5-4</f>
        <v>21.5</v>
      </c>
      <c r="H721" s="213"/>
    </row>
    <row r="722" spans="1:8" s="5" customFormat="1" ht="21.75">
      <c r="A722" s="103" t="s">
        <v>614</v>
      </c>
      <c r="B722" s="101" t="s">
        <v>194</v>
      </c>
      <c r="C722" s="104"/>
      <c r="D722" s="104"/>
      <c r="E722" s="105"/>
      <c r="F722" s="105"/>
      <c r="G722" s="340">
        <f>G723</f>
        <v>2202.6</v>
      </c>
      <c r="H722" s="213"/>
    </row>
    <row r="723" spans="1:8" s="5" customFormat="1" ht="23.25" customHeight="1">
      <c r="A723" s="103" t="s">
        <v>223</v>
      </c>
      <c r="B723" s="101" t="s">
        <v>296</v>
      </c>
      <c r="C723" s="104"/>
      <c r="D723" s="104"/>
      <c r="E723" s="105"/>
      <c r="F723" s="105"/>
      <c r="G723" s="340">
        <f>G724+G731+G738+G745+G752</f>
        <v>2202.6</v>
      </c>
      <c r="H723" s="213"/>
    </row>
    <row r="724" spans="1:8" s="5" customFormat="1" ht="12.75">
      <c r="A724" s="103" t="s">
        <v>173</v>
      </c>
      <c r="B724" s="101" t="s">
        <v>298</v>
      </c>
      <c r="C724" s="108"/>
      <c r="D724" s="108"/>
      <c r="E724" s="110"/>
      <c r="F724" s="105"/>
      <c r="G724" s="340">
        <f aca="true" t="shared" si="39" ref="G724:G729">G725</f>
        <v>300</v>
      </c>
      <c r="H724" s="213"/>
    </row>
    <row r="725" spans="1:8" s="5" customFormat="1" ht="12.75">
      <c r="A725" s="103" t="s">
        <v>82</v>
      </c>
      <c r="B725" s="101" t="s">
        <v>298</v>
      </c>
      <c r="C725" s="104" t="s">
        <v>73</v>
      </c>
      <c r="D725" s="104" t="s">
        <v>35</v>
      </c>
      <c r="E725" s="105"/>
      <c r="F725" s="105"/>
      <c r="G725" s="340">
        <f t="shared" si="39"/>
        <v>300</v>
      </c>
      <c r="H725" s="213"/>
    </row>
    <row r="726" spans="1:8" s="5" customFormat="1" ht="12.75">
      <c r="A726" s="106" t="s">
        <v>83</v>
      </c>
      <c r="B726" s="107" t="s">
        <v>298</v>
      </c>
      <c r="C726" s="108" t="s">
        <v>73</v>
      </c>
      <c r="D726" s="108" t="s">
        <v>65</v>
      </c>
      <c r="E726" s="105"/>
      <c r="F726" s="105"/>
      <c r="G726" s="341">
        <f t="shared" si="39"/>
        <v>300</v>
      </c>
      <c r="H726" s="213"/>
    </row>
    <row r="727" spans="1:8" s="5" customFormat="1" ht="22.5">
      <c r="A727" s="109" t="s">
        <v>101</v>
      </c>
      <c r="B727" s="107" t="s">
        <v>298</v>
      </c>
      <c r="C727" s="108" t="s">
        <v>73</v>
      </c>
      <c r="D727" s="108" t="s">
        <v>65</v>
      </c>
      <c r="E727" s="110" t="s">
        <v>102</v>
      </c>
      <c r="F727" s="105"/>
      <c r="G727" s="341">
        <f t="shared" si="39"/>
        <v>300</v>
      </c>
      <c r="H727" s="213"/>
    </row>
    <row r="728" spans="1:8" s="5" customFormat="1" ht="12.75">
      <c r="A728" s="109" t="s">
        <v>107</v>
      </c>
      <c r="B728" s="107" t="s">
        <v>298</v>
      </c>
      <c r="C728" s="108" t="s">
        <v>73</v>
      </c>
      <c r="D728" s="108" t="s">
        <v>65</v>
      </c>
      <c r="E728" s="110" t="s">
        <v>108</v>
      </c>
      <c r="F728" s="105"/>
      <c r="G728" s="341">
        <f t="shared" si="39"/>
        <v>300</v>
      </c>
      <c r="H728" s="213"/>
    </row>
    <row r="729" spans="1:8" s="5" customFormat="1" ht="12.75">
      <c r="A729" s="109" t="s">
        <v>111</v>
      </c>
      <c r="B729" s="107" t="s">
        <v>298</v>
      </c>
      <c r="C729" s="108" t="s">
        <v>73</v>
      </c>
      <c r="D729" s="108" t="s">
        <v>65</v>
      </c>
      <c r="E729" s="110" t="s">
        <v>112</v>
      </c>
      <c r="F729" s="105"/>
      <c r="G729" s="341">
        <f t="shared" si="39"/>
        <v>300</v>
      </c>
      <c r="H729" s="213"/>
    </row>
    <row r="730" spans="1:8" s="5" customFormat="1" ht="22.5">
      <c r="A730" s="106" t="s">
        <v>153</v>
      </c>
      <c r="B730" s="107" t="s">
        <v>298</v>
      </c>
      <c r="C730" s="108" t="s">
        <v>73</v>
      </c>
      <c r="D730" s="108" t="s">
        <v>65</v>
      </c>
      <c r="E730" s="110" t="s">
        <v>112</v>
      </c>
      <c r="F730" s="105">
        <v>726</v>
      </c>
      <c r="G730" s="341">
        <v>300</v>
      </c>
      <c r="H730" s="213"/>
    </row>
    <row r="731" spans="1:8" s="5" customFormat="1" ht="21.75">
      <c r="A731" s="103" t="s">
        <v>379</v>
      </c>
      <c r="B731" s="101" t="s">
        <v>297</v>
      </c>
      <c r="C731" s="104"/>
      <c r="D731" s="104"/>
      <c r="E731" s="105"/>
      <c r="F731" s="105"/>
      <c r="G731" s="340">
        <f aca="true" t="shared" si="40" ref="G731:G736">G732</f>
        <v>580</v>
      </c>
      <c r="H731" s="213"/>
    </row>
    <row r="732" spans="1:8" s="5" customFormat="1" ht="12.75">
      <c r="A732" s="103" t="s">
        <v>82</v>
      </c>
      <c r="B732" s="101" t="s">
        <v>297</v>
      </c>
      <c r="C732" s="104" t="s">
        <v>73</v>
      </c>
      <c r="D732" s="104" t="s">
        <v>35</v>
      </c>
      <c r="E732" s="105"/>
      <c r="F732" s="105"/>
      <c r="G732" s="340">
        <f t="shared" si="40"/>
        <v>580</v>
      </c>
      <c r="H732" s="213"/>
    </row>
    <row r="733" spans="1:8" s="5" customFormat="1" ht="12.75">
      <c r="A733" s="106" t="s">
        <v>83</v>
      </c>
      <c r="B733" s="107" t="s">
        <v>297</v>
      </c>
      <c r="C733" s="108" t="s">
        <v>73</v>
      </c>
      <c r="D733" s="108" t="s">
        <v>65</v>
      </c>
      <c r="E733" s="105"/>
      <c r="F733" s="105"/>
      <c r="G733" s="341">
        <f t="shared" si="40"/>
        <v>580</v>
      </c>
      <c r="H733" s="213"/>
    </row>
    <row r="734" spans="1:8" s="5" customFormat="1" ht="22.5">
      <c r="A734" s="109" t="s">
        <v>101</v>
      </c>
      <c r="B734" s="107" t="s">
        <v>297</v>
      </c>
      <c r="C734" s="108" t="s">
        <v>73</v>
      </c>
      <c r="D734" s="108" t="s">
        <v>65</v>
      </c>
      <c r="E734" s="110" t="s">
        <v>102</v>
      </c>
      <c r="F734" s="105"/>
      <c r="G734" s="341">
        <f t="shared" si="40"/>
        <v>580</v>
      </c>
      <c r="H734" s="213"/>
    </row>
    <row r="735" spans="1:8" s="5" customFormat="1" ht="12.75">
      <c r="A735" s="109" t="s">
        <v>107</v>
      </c>
      <c r="B735" s="107" t="s">
        <v>297</v>
      </c>
      <c r="C735" s="108" t="s">
        <v>73</v>
      </c>
      <c r="D735" s="108" t="s">
        <v>65</v>
      </c>
      <c r="E735" s="110" t="s">
        <v>108</v>
      </c>
      <c r="F735" s="105"/>
      <c r="G735" s="341">
        <f t="shared" si="40"/>
        <v>580</v>
      </c>
      <c r="H735" s="213"/>
    </row>
    <row r="736" spans="1:8" s="5" customFormat="1" ht="12.75">
      <c r="A736" s="109" t="s">
        <v>111</v>
      </c>
      <c r="B736" s="107" t="s">
        <v>297</v>
      </c>
      <c r="C736" s="108" t="s">
        <v>73</v>
      </c>
      <c r="D736" s="108" t="s">
        <v>65</v>
      </c>
      <c r="E736" s="110" t="s">
        <v>112</v>
      </c>
      <c r="F736" s="105"/>
      <c r="G736" s="341">
        <f t="shared" si="40"/>
        <v>580</v>
      </c>
      <c r="H736" s="213"/>
    </row>
    <row r="737" spans="1:8" s="5" customFormat="1" ht="22.5">
      <c r="A737" s="106" t="s">
        <v>153</v>
      </c>
      <c r="B737" s="107" t="s">
        <v>297</v>
      </c>
      <c r="C737" s="108" t="s">
        <v>73</v>
      </c>
      <c r="D737" s="108" t="s">
        <v>65</v>
      </c>
      <c r="E737" s="110" t="s">
        <v>112</v>
      </c>
      <c r="F737" s="105">
        <v>726</v>
      </c>
      <c r="G737" s="341">
        <v>580</v>
      </c>
      <c r="H737" s="213"/>
    </row>
    <row r="738" spans="1:8" s="5" customFormat="1" ht="12.75">
      <c r="A738" s="103" t="s">
        <v>193</v>
      </c>
      <c r="B738" s="101" t="s">
        <v>299</v>
      </c>
      <c r="C738" s="104"/>
      <c r="D738" s="104"/>
      <c r="E738" s="112"/>
      <c r="F738" s="100"/>
      <c r="G738" s="340">
        <f aca="true" t="shared" si="41" ref="G738:G743">G739</f>
        <v>270</v>
      </c>
      <c r="H738" s="213"/>
    </row>
    <row r="739" spans="1:8" s="5" customFormat="1" ht="12.75">
      <c r="A739" s="103" t="s">
        <v>82</v>
      </c>
      <c r="B739" s="101" t="s">
        <v>299</v>
      </c>
      <c r="C739" s="104" t="s">
        <v>73</v>
      </c>
      <c r="D739" s="104" t="s">
        <v>35</v>
      </c>
      <c r="E739" s="105"/>
      <c r="F739" s="105"/>
      <c r="G739" s="340">
        <f t="shared" si="41"/>
        <v>270</v>
      </c>
      <c r="H739" s="213"/>
    </row>
    <row r="740" spans="1:8" s="5" customFormat="1" ht="12.75">
      <c r="A740" s="106" t="s">
        <v>83</v>
      </c>
      <c r="B740" s="107" t="s">
        <v>299</v>
      </c>
      <c r="C740" s="108" t="s">
        <v>73</v>
      </c>
      <c r="D740" s="108" t="s">
        <v>65</v>
      </c>
      <c r="E740" s="105"/>
      <c r="F740" s="105"/>
      <c r="G740" s="341">
        <f t="shared" si="41"/>
        <v>270</v>
      </c>
      <c r="H740" s="213"/>
    </row>
    <row r="741" spans="1:8" s="5" customFormat="1" ht="22.5">
      <c r="A741" s="109" t="s">
        <v>101</v>
      </c>
      <c r="B741" s="107" t="s">
        <v>299</v>
      </c>
      <c r="C741" s="108" t="s">
        <v>73</v>
      </c>
      <c r="D741" s="108" t="s">
        <v>65</v>
      </c>
      <c r="E741" s="110" t="s">
        <v>102</v>
      </c>
      <c r="F741" s="105"/>
      <c r="G741" s="341">
        <f t="shared" si="41"/>
        <v>270</v>
      </c>
      <c r="H741" s="213"/>
    </row>
    <row r="742" spans="1:8" s="5" customFormat="1" ht="12.75">
      <c r="A742" s="109" t="s">
        <v>107</v>
      </c>
      <c r="B742" s="107" t="s">
        <v>299</v>
      </c>
      <c r="C742" s="108" t="s">
        <v>73</v>
      </c>
      <c r="D742" s="108" t="s">
        <v>65</v>
      </c>
      <c r="E742" s="110" t="s">
        <v>108</v>
      </c>
      <c r="F742" s="105"/>
      <c r="G742" s="341">
        <f t="shared" si="41"/>
        <v>270</v>
      </c>
      <c r="H742" s="213"/>
    </row>
    <row r="743" spans="1:8" s="5" customFormat="1" ht="12.75">
      <c r="A743" s="109" t="s">
        <v>111</v>
      </c>
      <c r="B743" s="107" t="s">
        <v>299</v>
      </c>
      <c r="C743" s="108" t="s">
        <v>73</v>
      </c>
      <c r="D743" s="108" t="s">
        <v>65</v>
      </c>
      <c r="E743" s="110" t="s">
        <v>112</v>
      </c>
      <c r="F743" s="105"/>
      <c r="G743" s="341">
        <f t="shared" si="41"/>
        <v>270</v>
      </c>
      <c r="H743" s="213"/>
    </row>
    <row r="744" spans="1:8" s="5" customFormat="1" ht="22.5">
      <c r="A744" s="106" t="s">
        <v>153</v>
      </c>
      <c r="B744" s="107" t="s">
        <v>299</v>
      </c>
      <c r="C744" s="108" t="s">
        <v>73</v>
      </c>
      <c r="D744" s="108" t="s">
        <v>65</v>
      </c>
      <c r="E744" s="110" t="s">
        <v>112</v>
      </c>
      <c r="F744" s="105">
        <v>726</v>
      </c>
      <c r="G744" s="341">
        <v>270</v>
      </c>
      <c r="H744" s="213"/>
    </row>
    <row r="745" spans="1:8" s="266" customFormat="1" ht="21.75">
      <c r="A745" s="121" t="s">
        <v>758</v>
      </c>
      <c r="B745" s="123" t="s">
        <v>757</v>
      </c>
      <c r="C745" s="125"/>
      <c r="D745" s="125"/>
      <c r="E745" s="130"/>
      <c r="F745" s="124"/>
      <c r="G745" s="343">
        <f aca="true" t="shared" si="42" ref="G745:G750">G746</f>
        <v>1000</v>
      </c>
      <c r="H745" s="292"/>
    </row>
    <row r="746" spans="1:8" s="79" customFormat="1" ht="12.75">
      <c r="A746" s="121" t="s">
        <v>82</v>
      </c>
      <c r="B746" s="123" t="s">
        <v>757</v>
      </c>
      <c r="C746" s="125" t="s">
        <v>73</v>
      </c>
      <c r="D746" s="125" t="s">
        <v>35</v>
      </c>
      <c r="E746" s="129"/>
      <c r="F746" s="129"/>
      <c r="G746" s="343">
        <f t="shared" si="42"/>
        <v>1000</v>
      </c>
      <c r="H746" s="279"/>
    </row>
    <row r="747" spans="1:8" s="79" customFormat="1" ht="12.75">
      <c r="A747" s="120" t="s">
        <v>83</v>
      </c>
      <c r="B747" s="127" t="s">
        <v>757</v>
      </c>
      <c r="C747" s="128" t="s">
        <v>73</v>
      </c>
      <c r="D747" s="128" t="s">
        <v>65</v>
      </c>
      <c r="E747" s="129"/>
      <c r="F747" s="129"/>
      <c r="G747" s="344">
        <f t="shared" si="42"/>
        <v>1000</v>
      </c>
      <c r="H747" s="279"/>
    </row>
    <row r="748" spans="1:8" s="79" customFormat="1" ht="22.5">
      <c r="A748" s="126" t="s">
        <v>101</v>
      </c>
      <c r="B748" s="127" t="s">
        <v>757</v>
      </c>
      <c r="C748" s="128" t="s">
        <v>73</v>
      </c>
      <c r="D748" s="128" t="s">
        <v>65</v>
      </c>
      <c r="E748" s="131" t="s">
        <v>102</v>
      </c>
      <c r="F748" s="129"/>
      <c r="G748" s="344">
        <f t="shared" si="42"/>
        <v>1000</v>
      </c>
      <c r="H748" s="279"/>
    </row>
    <row r="749" spans="1:8" s="79" customFormat="1" ht="12.75">
      <c r="A749" s="126" t="s">
        <v>107</v>
      </c>
      <c r="B749" s="127" t="s">
        <v>757</v>
      </c>
      <c r="C749" s="128" t="s">
        <v>73</v>
      </c>
      <c r="D749" s="128" t="s">
        <v>65</v>
      </c>
      <c r="E749" s="131" t="s">
        <v>108</v>
      </c>
      <c r="F749" s="129"/>
      <c r="G749" s="344">
        <f t="shared" si="42"/>
        <v>1000</v>
      </c>
      <c r="H749" s="279"/>
    </row>
    <row r="750" spans="1:8" s="79" customFormat="1" ht="12.75">
      <c r="A750" s="126" t="s">
        <v>111</v>
      </c>
      <c r="B750" s="127" t="s">
        <v>757</v>
      </c>
      <c r="C750" s="128" t="s">
        <v>73</v>
      </c>
      <c r="D750" s="128" t="s">
        <v>65</v>
      </c>
      <c r="E750" s="131" t="s">
        <v>112</v>
      </c>
      <c r="F750" s="129"/>
      <c r="G750" s="344">
        <f t="shared" si="42"/>
        <v>1000</v>
      </c>
      <c r="H750" s="279"/>
    </row>
    <row r="751" spans="1:8" s="79" customFormat="1" ht="22.5">
      <c r="A751" s="120" t="s">
        <v>153</v>
      </c>
      <c r="B751" s="127" t="s">
        <v>757</v>
      </c>
      <c r="C751" s="128" t="s">
        <v>73</v>
      </c>
      <c r="D751" s="128" t="s">
        <v>65</v>
      </c>
      <c r="E751" s="131" t="s">
        <v>112</v>
      </c>
      <c r="F751" s="129">
        <v>726</v>
      </c>
      <c r="G751" s="344">
        <v>1000</v>
      </c>
      <c r="H751" s="279"/>
    </row>
    <row r="752" spans="1:8" s="79" customFormat="1" ht="32.25">
      <c r="A752" s="103" t="s">
        <v>760</v>
      </c>
      <c r="B752" s="101" t="s">
        <v>759</v>
      </c>
      <c r="C752" s="108"/>
      <c r="D752" s="108"/>
      <c r="E752" s="110"/>
      <c r="F752" s="105"/>
      <c r="G752" s="340">
        <f aca="true" t="shared" si="43" ref="G752:G757">G753</f>
        <v>52.6</v>
      </c>
      <c r="H752" s="292"/>
    </row>
    <row r="753" spans="1:8" s="79" customFormat="1" ht="12.75">
      <c r="A753" s="103" t="s">
        <v>82</v>
      </c>
      <c r="B753" s="101" t="s">
        <v>759</v>
      </c>
      <c r="C753" s="104" t="s">
        <v>73</v>
      </c>
      <c r="D753" s="104" t="s">
        <v>35</v>
      </c>
      <c r="E753" s="105"/>
      <c r="F753" s="105"/>
      <c r="G753" s="340">
        <f t="shared" si="43"/>
        <v>52.6</v>
      </c>
      <c r="H753" s="279"/>
    </row>
    <row r="754" spans="1:8" s="79" customFormat="1" ht="12.75">
      <c r="A754" s="106" t="s">
        <v>83</v>
      </c>
      <c r="B754" s="107" t="s">
        <v>759</v>
      </c>
      <c r="C754" s="108" t="s">
        <v>73</v>
      </c>
      <c r="D754" s="108" t="s">
        <v>65</v>
      </c>
      <c r="E754" s="105"/>
      <c r="F754" s="105"/>
      <c r="G754" s="341">
        <f t="shared" si="43"/>
        <v>52.6</v>
      </c>
      <c r="H754" s="279"/>
    </row>
    <row r="755" spans="1:8" s="79" customFormat="1" ht="22.5">
      <c r="A755" s="109" t="s">
        <v>101</v>
      </c>
      <c r="B755" s="107" t="s">
        <v>759</v>
      </c>
      <c r="C755" s="108" t="s">
        <v>73</v>
      </c>
      <c r="D755" s="108" t="s">
        <v>65</v>
      </c>
      <c r="E755" s="110" t="s">
        <v>102</v>
      </c>
      <c r="F755" s="105"/>
      <c r="G755" s="341">
        <f t="shared" si="43"/>
        <v>52.6</v>
      </c>
      <c r="H755" s="279"/>
    </row>
    <row r="756" spans="1:8" s="79" customFormat="1" ht="12.75">
      <c r="A756" s="109" t="s">
        <v>107</v>
      </c>
      <c r="B756" s="107" t="s">
        <v>759</v>
      </c>
      <c r="C756" s="108" t="s">
        <v>73</v>
      </c>
      <c r="D756" s="108" t="s">
        <v>65</v>
      </c>
      <c r="E756" s="110" t="s">
        <v>108</v>
      </c>
      <c r="F756" s="105"/>
      <c r="G756" s="341">
        <f t="shared" si="43"/>
        <v>52.6</v>
      </c>
      <c r="H756" s="279"/>
    </row>
    <row r="757" spans="1:8" s="79" customFormat="1" ht="12.75">
      <c r="A757" s="109" t="s">
        <v>111</v>
      </c>
      <c r="B757" s="107" t="s">
        <v>759</v>
      </c>
      <c r="C757" s="108" t="s">
        <v>73</v>
      </c>
      <c r="D757" s="108" t="s">
        <v>65</v>
      </c>
      <c r="E757" s="110" t="s">
        <v>112</v>
      </c>
      <c r="F757" s="105"/>
      <c r="G757" s="341">
        <f t="shared" si="43"/>
        <v>52.6</v>
      </c>
      <c r="H757" s="279"/>
    </row>
    <row r="758" spans="1:8" s="79" customFormat="1" ht="22.5">
      <c r="A758" s="106" t="s">
        <v>153</v>
      </c>
      <c r="B758" s="107" t="s">
        <v>759</v>
      </c>
      <c r="C758" s="108" t="s">
        <v>73</v>
      </c>
      <c r="D758" s="108" t="s">
        <v>65</v>
      </c>
      <c r="E758" s="110" t="s">
        <v>112</v>
      </c>
      <c r="F758" s="105">
        <v>726</v>
      </c>
      <c r="G758" s="341">
        <v>52.6</v>
      </c>
      <c r="H758" s="279"/>
    </row>
    <row r="759" spans="1:8" s="79" customFormat="1" ht="12.75" hidden="1">
      <c r="A759" s="260"/>
      <c r="B759" s="244"/>
      <c r="C759" s="245"/>
      <c r="D759" s="245"/>
      <c r="E759" s="246"/>
      <c r="F759" s="247"/>
      <c r="G759" s="345"/>
      <c r="H759" s="279"/>
    </row>
    <row r="760" spans="1:8" s="79" customFormat="1" ht="12.75" hidden="1">
      <c r="A760" s="260"/>
      <c r="B760" s="244"/>
      <c r="C760" s="245"/>
      <c r="D760" s="245"/>
      <c r="E760" s="246"/>
      <c r="F760" s="247"/>
      <c r="G760" s="345"/>
      <c r="H760" s="279"/>
    </row>
    <row r="761" spans="1:8" s="79" customFormat="1" ht="12.75" hidden="1">
      <c r="A761" s="260"/>
      <c r="B761" s="244"/>
      <c r="C761" s="245"/>
      <c r="D761" s="245"/>
      <c r="E761" s="246"/>
      <c r="F761" s="247"/>
      <c r="G761" s="345"/>
      <c r="H761" s="279"/>
    </row>
    <row r="762" spans="1:8" s="79" customFormat="1" ht="12.75" hidden="1">
      <c r="A762" s="260"/>
      <c r="B762" s="244"/>
      <c r="C762" s="245"/>
      <c r="D762" s="245"/>
      <c r="E762" s="246"/>
      <c r="F762" s="247"/>
      <c r="G762" s="345"/>
      <c r="H762" s="279"/>
    </row>
    <row r="763" spans="1:8" s="79" customFormat="1" ht="12.75" hidden="1">
      <c r="A763" s="260"/>
      <c r="B763" s="244"/>
      <c r="C763" s="245"/>
      <c r="D763" s="245"/>
      <c r="E763" s="246"/>
      <c r="F763" s="247"/>
      <c r="G763" s="345"/>
      <c r="H763" s="279"/>
    </row>
    <row r="764" spans="1:8" s="79" customFormat="1" ht="12.75" hidden="1">
      <c r="A764" s="260"/>
      <c r="B764" s="244"/>
      <c r="C764" s="245"/>
      <c r="D764" s="245"/>
      <c r="E764" s="246"/>
      <c r="F764" s="247"/>
      <c r="G764" s="345"/>
      <c r="H764" s="279"/>
    </row>
    <row r="765" spans="1:8" s="79" customFormat="1" ht="12.75" hidden="1">
      <c r="A765" s="260"/>
      <c r="B765" s="244"/>
      <c r="C765" s="245"/>
      <c r="D765" s="245"/>
      <c r="E765" s="246"/>
      <c r="F765" s="247"/>
      <c r="G765" s="345"/>
      <c r="H765" s="279"/>
    </row>
    <row r="766" spans="1:8" s="11" customFormat="1" ht="42.75">
      <c r="A766" s="103" t="s">
        <v>489</v>
      </c>
      <c r="B766" s="101" t="s">
        <v>339</v>
      </c>
      <c r="C766" s="108"/>
      <c r="D766" s="108"/>
      <c r="E766" s="110"/>
      <c r="F766" s="105"/>
      <c r="G766" s="340">
        <f>G767</f>
        <v>400</v>
      </c>
      <c r="H766" s="213"/>
    </row>
    <row r="767" spans="1:8" s="5" customFormat="1" ht="32.25">
      <c r="A767" s="103" t="s">
        <v>230</v>
      </c>
      <c r="B767" s="101" t="s">
        <v>340</v>
      </c>
      <c r="C767" s="108"/>
      <c r="D767" s="108"/>
      <c r="E767" s="110"/>
      <c r="F767" s="105"/>
      <c r="G767" s="340">
        <f>G768</f>
        <v>400</v>
      </c>
      <c r="H767" s="213"/>
    </row>
    <row r="768" spans="1:8" s="5" customFormat="1" ht="15.75" customHeight="1">
      <c r="A768" s="103" t="s">
        <v>167</v>
      </c>
      <c r="B768" s="101" t="s">
        <v>341</v>
      </c>
      <c r="C768" s="101"/>
      <c r="D768" s="101"/>
      <c r="E768" s="100"/>
      <c r="F768" s="100"/>
      <c r="G768" s="340">
        <f aca="true" t="shared" si="44" ref="G768:G773">G769</f>
        <v>400</v>
      </c>
      <c r="H768" s="213"/>
    </row>
    <row r="769" spans="1:8" s="5" customFormat="1" ht="12.75">
      <c r="A769" s="103" t="s">
        <v>5</v>
      </c>
      <c r="B769" s="101" t="s">
        <v>341</v>
      </c>
      <c r="C769" s="104" t="s">
        <v>67</v>
      </c>
      <c r="D769" s="104" t="s">
        <v>35</v>
      </c>
      <c r="E769" s="105"/>
      <c r="F769" s="105"/>
      <c r="G769" s="340">
        <f t="shared" si="44"/>
        <v>400</v>
      </c>
      <c r="H769" s="213"/>
    </row>
    <row r="770" spans="1:8" s="5" customFormat="1" ht="12.75">
      <c r="A770" s="106" t="s">
        <v>7</v>
      </c>
      <c r="B770" s="107" t="s">
        <v>341</v>
      </c>
      <c r="C770" s="108" t="s">
        <v>67</v>
      </c>
      <c r="D770" s="108" t="s">
        <v>77</v>
      </c>
      <c r="E770" s="105"/>
      <c r="F770" s="105"/>
      <c r="G770" s="341">
        <f t="shared" si="44"/>
        <v>400</v>
      </c>
      <c r="H770" s="213"/>
    </row>
    <row r="771" spans="1:8" s="26" customFormat="1" ht="12.75">
      <c r="A771" s="109" t="s">
        <v>124</v>
      </c>
      <c r="B771" s="107" t="s">
        <v>341</v>
      </c>
      <c r="C771" s="108" t="s">
        <v>67</v>
      </c>
      <c r="D771" s="108" t="s">
        <v>77</v>
      </c>
      <c r="E771" s="110" t="s">
        <v>125</v>
      </c>
      <c r="F771" s="105"/>
      <c r="G771" s="341">
        <f t="shared" si="44"/>
        <v>400</v>
      </c>
      <c r="H771" s="213"/>
    </row>
    <row r="772" spans="1:8" s="26" customFormat="1" ht="33.75" customHeight="1">
      <c r="A772" s="109" t="s">
        <v>160</v>
      </c>
      <c r="B772" s="107" t="s">
        <v>341</v>
      </c>
      <c r="C772" s="108" t="s">
        <v>67</v>
      </c>
      <c r="D772" s="108" t="s">
        <v>77</v>
      </c>
      <c r="E772" s="110" t="s">
        <v>126</v>
      </c>
      <c r="F772" s="105"/>
      <c r="G772" s="341">
        <f t="shared" si="44"/>
        <v>400</v>
      </c>
      <c r="H772" s="213"/>
    </row>
    <row r="773" spans="1:8" s="73" customFormat="1" ht="27.75" customHeight="1">
      <c r="A773" s="109" t="s">
        <v>400</v>
      </c>
      <c r="B773" s="107" t="s">
        <v>341</v>
      </c>
      <c r="C773" s="108" t="s">
        <v>67</v>
      </c>
      <c r="D773" s="108" t="s">
        <v>77</v>
      </c>
      <c r="E773" s="110" t="s">
        <v>399</v>
      </c>
      <c r="F773" s="105"/>
      <c r="G773" s="341">
        <f t="shared" si="44"/>
        <v>400</v>
      </c>
      <c r="H773" s="279"/>
    </row>
    <row r="774" spans="1:8" s="26" customFormat="1" ht="22.5">
      <c r="A774" s="111" t="s">
        <v>163</v>
      </c>
      <c r="B774" s="107" t="s">
        <v>341</v>
      </c>
      <c r="C774" s="108" t="s">
        <v>67</v>
      </c>
      <c r="D774" s="108" t="s">
        <v>77</v>
      </c>
      <c r="E774" s="110" t="s">
        <v>399</v>
      </c>
      <c r="F774" s="105">
        <v>724</v>
      </c>
      <c r="G774" s="341">
        <v>400</v>
      </c>
      <c r="H774" s="213"/>
    </row>
    <row r="775" spans="1:8" s="5" customFormat="1" ht="32.25" customHeight="1">
      <c r="A775" s="113" t="s">
        <v>490</v>
      </c>
      <c r="B775" s="101" t="s">
        <v>166</v>
      </c>
      <c r="C775" s="108"/>
      <c r="D775" s="108"/>
      <c r="E775" s="112"/>
      <c r="F775" s="100"/>
      <c r="G775" s="340">
        <f>G776</f>
        <v>367.5</v>
      </c>
      <c r="H775" s="213"/>
    </row>
    <row r="776" spans="1:8" s="5" customFormat="1" ht="42" customHeight="1">
      <c r="A776" s="113" t="s">
        <v>323</v>
      </c>
      <c r="B776" s="101" t="s">
        <v>264</v>
      </c>
      <c r="C776" s="108"/>
      <c r="D776" s="108"/>
      <c r="E776" s="112"/>
      <c r="F776" s="100"/>
      <c r="G776" s="340">
        <f aca="true" t="shared" si="45" ref="G776:G782">G777</f>
        <v>367.5</v>
      </c>
      <c r="H776" s="213"/>
    </row>
    <row r="777" spans="1:8" s="5" customFormat="1" ht="21.75" customHeight="1">
      <c r="A777" s="113" t="s">
        <v>165</v>
      </c>
      <c r="B777" s="101" t="s">
        <v>265</v>
      </c>
      <c r="C777" s="108"/>
      <c r="D777" s="108"/>
      <c r="E777" s="112"/>
      <c r="F777" s="100"/>
      <c r="G777" s="340">
        <f t="shared" si="45"/>
        <v>367.5</v>
      </c>
      <c r="H777" s="213"/>
    </row>
    <row r="778" spans="1:8" s="5" customFormat="1" ht="21.75">
      <c r="A778" s="113" t="s">
        <v>4</v>
      </c>
      <c r="B778" s="101" t="s">
        <v>265</v>
      </c>
      <c r="C778" s="104" t="s">
        <v>69</v>
      </c>
      <c r="D778" s="104" t="s">
        <v>35</v>
      </c>
      <c r="E778" s="112"/>
      <c r="F778" s="100"/>
      <c r="G778" s="340">
        <f t="shared" si="45"/>
        <v>367.5</v>
      </c>
      <c r="H778" s="213"/>
    </row>
    <row r="779" spans="1:8" s="5" customFormat="1" ht="22.5">
      <c r="A779" s="109" t="s">
        <v>79</v>
      </c>
      <c r="B779" s="107" t="s">
        <v>265</v>
      </c>
      <c r="C779" s="108" t="s">
        <v>69</v>
      </c>
      <c r="D779" s="108" t="s">
        <v>74</v>
      </c>
      <c r="E779" s="110"/>
      <c r="F779" s="105"/>
      <c r="G779" s="341">
        <f t="shared" si="45"/>
        <v>367.5</v>
      </c>
      <c r="H779" s="213"/>
    </row>
    <row r="780" spans="1:8" s="5" customFormat="1" ht="22.5">
      <c r="A780" s="109" t="s">
        <v>401</v>
      </c>
      <c r="B780" s="107" t="s">
        <v>265</v>
      </c>
      <c r="C780" s="108" t="s">
        <v>69</v>
      </c>
      <c r="D780" s="108" t="s">
        <v>74</v>
      </c>
      <c r="E780" s="115" t="s">
        <v>100</v>
      </c>
      <c r="F780" s="105"/>
      <c r="G780" s="341">
        <f t="shared" si="45"/>
        <v>367.5</v>
      </c>
      <c r="H780" s="213"/>
    </row>
    <row r="781" spans="1:8" s="5" customFormat="1" ht="27" customHeight="1">
      <c r="A781" s="109" t="s">
        <v>732</v>
      </c>
      <c r="B781" s="107" t="s">
        <v>265</v>
      </c>
      <c r="C781" s="108" t="s">
        <v>69</v>
      </c>
      <c r="D781" s="108" t="s">
        <v>74</v>
      </c>
      <c r="E781" s="115" t="s">
        <v>96</v>
      </c>
      <c r="F781" s="105"/>
      <c r="G781" s="341">
        <f t="shared" si="45"/>
        <v>367.5</v>
      </c>
      <c r="H781" s="213"/>
    </row>
    <row r="782" spans="1:8" s="5" customFormat="1" ht="12.75">
      <c r="A782" s="109" t="s">
        <v>674</v>
      </c>
      <c r="B782" s="107" t="s">
        <v>265</v>
      </c>
      <c r="C782" s="108" t="s">
        <v>69</v>
      </c>
      <c r="D782" s="108" t="s">
        <v>74</v>
      </c>
      <c r="E782" s="115" t="s">
        <v>97</v>
      </c>
      <c r="F782" s="105"/>
      <c r="G782" s="341">
        <f t="shared" si="45"/>
        <v>367.5</v>
      </c>
      <c r="H782" s="213"/>
    </row>
    <row r="783" spans="1:8" s="5" customFormat="1" ht="12.75">
      <c r="A783" s="106" t="s">
        <v>149</v>
      </c>
      <c r="B783" s="107" t="s">
        <v>265</v>
      </c>
      <c r="C783" s="108" t="s">
        <v>69</v>
      </c>
      <c r="D783" s="108" t="s">
        <v>74</v>
      </c>
      <c r="E783" s="110" t="s">
        <v>97</v>
      </c>
      <c r="F783" s="105">
        <v>721</v>
      </c>
      <c r="G783" s="341">
        <f>350+17.5</f>
        <v>367.5</v>
      </c>
      <c r="H783" s="213"/>
    </row>
    <row r="784" spans="1:8" s="5" customFormat="1" ht="32.25">
      <c r="A784" s="113" t="s">
        <v>739</v>
      </c>
      <c r="B784" s="101" t="s">
        <v>738</v>
      </c>
      <c r="C784" s="108"/>
      <c r="D784" s="108"/>
      <c r="E784" s="112"/>
      <c r="F784" s="100"/>
      <c r="G784" s="340">
        <f>G785</f>
        <v>130</v>
      </c>
      <c r="H784" s="272"/>
    </row>
    <row r="785" spans="1:8" s="74" customFormat="1" ht="21.75">
      <c r="A785" s="121" t="s">
        <v>741</v>
      </c>
      <c r="B785" s="123" t="s">
        <v>740</v>
      </c>
      <c r="C785" s="125"/>
      <c r="D785" s="125"/>
      <c r="E785" s="130"/>
      <c r="F785" s="124"/>
      <c r="G785" s="343">
        <f>G786+G801</f>
        <v>130</v>
      </c>
      <c r="H785" s="296"/>
    </row>
    <row r="786" spans="1:8" s="74" customFormat="1" ht="12.75">
      <c r="A786" s="121" t="s">
        <v>734</v>
      </c>
      <c r="B786" s="123" t="s">
        <v>735</v>
      </c>
      <c r="C786" s="125"/>
      <c r="D786" s="125"/>
      <c r="E786" s="130"/>
      <c r="F786" s="124"/>
      <c r="G786" s="343">
        <f>G787</f>
        <v>112</v>
      </c>
      <c r="H786" s="296"/>
    </row>
    <row r="787" spans="1:8" s="79" customFormat="1" ht="22.5">
      <c r="A787" s="126" t="s">
        <v>401</v>
      </c>
      <c r="B787" s="127" t="s">
        <v>735</v>
      </c>
      <c r="C787" s="128" t="s">
        <v>65</v>
      </c>
      <c r="D787" s="128" t="s">
        <v>86</v>
      </c>
      <c r="E787" s="293" t="s">
        <v>100</v>
      </c>
      <c r="F787" s="129"/>
      <c r="G787" s="344">
        <f>G788</f>
        <v>112</v>
      </c>
      <c r="H787" s="279"/>
    </row>
    <row r="788" spans="1:8" s="79" customFormat="1" ht="22.5">
      <c r="A788" s="126" t="s">
        <v>732</v>
      </c>
      <c r="B788" s="127" t="s">
        <v>735</v>
      </c>
      <c r="C788" s="128" t="s">
        <v>65</v>
      </c>
      <c r="D788" s="128" t="s">
        <v>86</v>
      </c>
      <c r="E788" s="293" t="s">
        <v>96</v>
      </c>
      <c r="F788" s="129"/>
      <c r="G788" s="344">
        <f>G789</f>
        <v>112</v>
      </c>
      <c r="H788" s="279"/>
    </row>
    <row r="789" spans="1:8" s="79" customFormat="1" ht="12.75">
      <c r="A789" s="126" t="s">
        <v>674</v>
      </c>
      <c r="B789" s="127" t="s">
        <v>735</v>
      </c>
      <c r="C789" s="128" t="s">
        <v>65</v>
      </c>
      <c r="D789" s="128" t="s">
        <v>86</v>
      </c>
      <c r="E789" s="293" t="s">
        <v>97</v>
      </c>
      <c r="F789" s="129"/>
      <c r="G789" s="344">
        <f>G790</f>
        <v>112</v>
      </c>
      <c r="H789" s="279"/>
    </row>
    <row r="790" spans="1:8" s="79" customFormat="1" ht="22.5">
      <c r="A790" s="134" t="s">
        <v>163</v>
      </c>
      <c r="B790" s="127" t="s">
        <v>735</v>
      </c>
      <c r="C790" s="128" t="s">
        <v>65</v>
      </c>
      <c r="D790" s="128" t="s">
        <v>86</v>
      </c>
      <c r="E790" s="131" t="s">
        <v>97</v>
      </c>
      <c r="F790" s="129">
        <v>724</v>
      </c>
      <c r="G790" s="344">
        <v>112</v>
      </c>
      <c r="H790" s="279"/>
    </row>
    <row r="791" spans="1:8" s="5" customFormat="1" ht="12.75" hidden="1">
      <c r="A791" s="260"/>
      <c r="B791" s="244"/>
      <c r="C791" s="245"/>
      <c r="D791" s="245"/>
      <c r="E791" s="246"/>
      <c r="F791" s="247"/>
      <c r="G791" s="345"/>
      <c r="H791" s="213"/>
    </row>
    <row r="792" spans="1:8" s="5" customFormat="1" ht="12.75" hidden="1">
      <c r="A792" s="260"/>
      <c r="B792" s="244"/>
      <c r="C792" s="245"/>
      <c r="D792" s="245"/>
      <c r="E792" s="246"/>
      <c r="F792" s="247"/>
      <c r="G792" s="345"/>
      <c r="H792" s="213"/>
    </row>
    <row r="793" spans="1:8" s="5" customFormat="1" ht="12.75" hidden="1">
      <c r="A793" s="260"/>
      <c r="B793" s="244"/>
      <c r="C793" s="245"/>
      <c r="D793" s="245"/>
      <c r="E793" s="246"/>
      <c r="F793" s="247"/>
      <c r="G793" s="345"/>
      <c r="H793" s="213"/>
    </row>
    <row r="794" spans="1:8" s="5" customFormat="1" ht="12.75" hidden="1">
      <c r="A794" s="260"/>
      <c r="B794" s="244"/>
      <c r="C794" s="245"/>
      <c r="D794" s="245"/>
      <c r="E794" s="246"/>
      <c r="F794" s="247"/>
      <c r="G794" s="345"/>
      <c r="H794" s="213"/>
    </row>
    <row r="795" spans="1:8" s="5" customFormat="1" ht="12.75" hidden="1">
      <c r="A795" s="260"/>
      <c r="B795" s="244"/>
      <c r="C795" s="245"/>
      <c r="D795" s="245"/>
      <c r="E795" s="246"/>
      <c r="F795" s="247"/>
      <c r="G795" s="345"/>
      <c r="H795" s="213"/>
    </row>
    <row r="796" spans="1:8" s="5" customFormat="1" ht="12.75" hidden="1">
      <c r="A796" s="260"/>
      <c r="B796" s="244"/>
      <c r="C796" s="245"/>
      <c r="D796" s="245"/>
      <c r="E796" s="246"/>
      <c r="F796" s="247"/>
      <c r="G796" s="345"/>
      <c r="H796" s="213"/>
    </row>
    <row r="797" spans="1:8" s="5" customFormat="1" ht="12.75" hidden="1">
      <c r="A797" s="260"/>
      <c r="B797" s="244"/>
      <c r="C797" s="245"/>
      <c r="D797" s="245"/>
      <c r="E797" s="246"/>
      <c r="F797" s="247"/>
      <c r="G797" s="345"/>
      <c r="H797" s="213"/>
    </row>
    <row r="798" spans="1:8" s="5" customFormat="1" ht="12.75" hidden="1">
      <c r="A798" s="260"/>
      <c r="B798" s="244"/>
      <c r="C798" s="245"/>
      <c r="D798" s="245"/>
      <c r="E798" s="246"/>
      <c r="F798" s="247"/>
      <c r="G798" s="345"/>
      <c r="H798" s="213"/>
    </row>
    <row r="799" spans="1:8" s="5" customFormat="1" ht="12.75" hidden="1">
      <c r="A799" s="260"/>
      <c r="B799" s="244"/>
      <c r="C799" s="245"/>
      <c r="D799" s="245"/>
      <c r="E799" s="246"/>
      <c r="F799" s="247"/>
      <c r="G799" s="345"/>
      <c r="H799" s="213"/>
    </row>
    <row r="800" spans="1:8" s="5" customFormat="1" ht="12.75" hidden="1">
      <c r="A800" s="260"/>
      <c r="B800" s="244"/>
      <c r="C800" s="245"/>
      <c r="D800" s="245"/>
      <c r="E800" s="246"/>
      <c r="F800" s="247"/>
      <c r="G800" s="345"/>
      <c r="H800" s="213"/>
    </row>
    <row r="801" spans="1:8" s="5" customFormat="1" ht="21.75">
      <c r="A801" s="103" t="s">
        <v>736</v>
      </c>
      <c r="B801" s="101" t="s">
        <v>737</v>
      </c>
      <c r="C801" s="108"/>
      <c r="D801" s="108"/>
      <c r="E801" s="110"/>
      <c r="F801" s="105"/>
      <c r="G801" s="341">
        <f>G802</f>
        <v>18</v>
      </c>
      <c r="H801" s="213"/>
    </row>
    <row r="802" spans="1:8" s="5" customFormat="1" ht="22.5">
      <c r="A802" s="109" t="s">
        <v>401</v>
      </c>
      <c r="B802" s="107" t="s">
        <v>737</v>
      </c>
      <c r="C802" s="108" t="s">
        <v>65</v>
      </c>
      <c r="D802" s="108" t="s">
        <v>86</v>
      </c>
      <c r="E802" s="115" t="s">
        <v>100</v>
      </c>
      <c r="F802" s="105"/>
      <c r="G802" s="341">
        <f>G803</f>
        <v>18</v>
      </c>
      <c r="H802" s="213"/>
    </row>
    <row r="803" spans="1:8" s="5" customFormat="1" ht="22.5">
      <c r="A803" s="109" t="s">
        <v>732</v>
      </c>
      <c r="B803" s="107" t="s">
        <v>737</v>
      </c>
      <c r="C803" s="108" t="s">
        <v>65</v>
      </c>
      <c r="D803" s="108" t="s">
        <v>86</v>
      </c>
      <c r="E803" s="115" t="s">
        <v>96</v>
      </c>
      <c r="F803" s="105"/>
      <c r="G803" s="341">
        <f>G804</f>
        <v>18</v>
      </c>
      <c r="H803" s="213"/>
    </row>
    <row r="804" spans="1:8" s="5" customFormat="1" ht="12.75">
      <c r="A804" s="109" t="s">
        <v>674</v>
      </c>
      <c r="B804" s="107" t="s">
        <v>737</v>
      </c>
      <c r="C804" s="108" t="s">
        <v>65</v>
      </c>
      <c r="D804" s="108" t="s">
        <v>86</v>
      </c>
      <c r="E804" s="115" t="s">
        <v>97</v>
      </c>
      <c r="F804" s="105"/>
      <c r="G804" s="341">
        <f>G805</f>
        <v>18</v>
      </c>
      <c r="H804" s="213"/>
    </row>
    <row r="805" spans="1:8" s="5" customFormat="1" ht="22.5">
      <c r="A805" s="111" t="s">
        <v>163</v>
      </c>
      <c r="B805" s="107" t="s">
        <v>737</v>
      </c>
      <c r="C805" s="108" t="s">
        <v>65</v>
      </c>
      <c r="D805" s="108" t="s">
        <v>86</v>
      </c>
      <c r="E805" s="110" t="s">
        <v>97</v>
      </c>
      <c r="F805" s="105">
        <v>724</v>
      </c>
      <c r="G805" s="341">
        <v>18</v>
      </c>
      <c r="H805" s="213"/>
    </row>
    <row r="806" spans="1:8" s="5" customFormat="1" ht="12.75" hidden="1">
      <c r="A806" s="260"/>
      <c r="B806" s="244"/>
      <c r="C806" s="245"/>
      <c r="D806" s="245"/>
      <c r="E806" s="246"/>
      <c r="F806" s="247"/>
      <c r="G806" s="345"/>
      <c r="H806" s="213"/>
    </row>
    <row r="807" spans="1:8" s="5" customFormat="1" ht="12.75" hidden="1">
      <c r="A807" s="260"/>
      <c r="B807" s="244"/>
      <c r="C807" s="245"/>
      <c r="D807" s="245"/>
      <c r="E807" s="246"/>
      <c r="F807" s="247"/>
      <c r="G807" s="345"/>
      <c r="H807" s="213"/>
    </row>
    <row r="808" spans="1:8" s="5" customFormat="1" ht="12.75" hidden="1">
      <c r="A808" s="260"/>
      <c r="B808" s="244"/>
      <c r="C808" s="245"/>
      <c r="D808" s="245"/>
      <c r="E808" s="246"/>
      <c r="F808" s="247"/>
      <c r="G808" s="345"/>
      <c r="H808" s="213"/>
    </row>
    <row r="809" spans="1:8" s="5" customFormat="1" ht="12.75" hidden="1">
      <c r="A809" s="260"/>
      <c r="B809" s="244"/>
      <c r="C809" s="245"/>
      <c r="D809" s="245"/>
      <c r="E809" s="246"/>
      <c r="F809" s="247"/>
      <c r="G809" s="345"/>
      <c r="H809" s="213"/>
    </row>
    <row r="810" spans="1:8" s="11" customFormat="1" ht="32.25">
      <c r="A810" s="103" t="s">
        <v>491</v>
      </c>
      <c r="B810" s="101" t="s">
        <v>172</v>
      </c>
      <c r="C810" s="108"/>
      <c r="D810" s="108"/>
      <c r="E810" s="105"/>
      <c r="F810" s="105"/>
      <c r="G810" s="340">
        <f>G811</f>
        <v>4985.499999999999</v>
      </c>
      <c r="H810" s="213"/>
    </row>
    <row r="811" spans="1:8" s="5" customFormat="1" ht="23.25" customHeight="1">
      <c r="A811" s="103" t="s">
        <v>680</v>
      </c>
      <c r="B811" s="101" t="s">
        <v>269</v>
      </c>
      <c r="C811" s="108"/>
      <c r="D811" s="108"/>
      <c r="E811" s="105"/>
      <c r="F811" s="105"/>
      <c r="G811" s="340">
        <f>G812+G831+G852+G845+G824+G838</f>
        <v>4985.499999999999</v>
      </c>
      <c r="H811" s="213"/>
    </row>
    <row r="812" spans="1:8" s="5" customFormat="1" ht="21.75">
      <c r="A812" s="103" t="s">
        <v>348</v>
      </c>
      <c r="B812" s="101" t="s">
        <v>349</v>
      </c>
      <c r="C812" s="108"/>
      <c r="D812" s="108"/>
      <c r="E812" s="105"/>
      <c r="F812" s="105"/>
      <c r="G812" s="340">
        <f>G813</f>
        <v>380</v>
      </c>
      <c r="H812" s="213"/>
    </row>
    <row r="813" spans="1:8" s="5" customFormat="1" ht="12.75">
      <c r="A813" s="103" t="s">
        <v>8</v>
      </c>
      <c r="B813" s="101" t="s">
        <v>349</v>
      </c>
      <c r="C813" s="104" t="s">
        <v>68</v>
      </c>
      <c r="D813" s="104" t="s">
        <v>35</v>
      </c>
      <c r="E813" s="105"/>
      <c r="F813" s="105"/>
      <c r="G813" s="340">
        <f>G814+G819</f>
        <v>380</v>
      </c>
      <c r="H813" s="213"/>
    </row>
    <row r="814" spans="1:8" s="5" customFormat="1" ht="12.75">
      <c r="A814" s="106" t="s">
        <v>9</v>
      </c>
      <c r="B814" s="107" t="s">
        <v>349</v>
      </c>
      <c r="C814" s="108" t="s">
        <v>68</v>
      </c>
      <c r="D814" s="108" t="s">
        <v>65</v>
      </c>
      <c r="E814" s="105"/>
      <c r="F814" s="105"/>
      <c r="G814" s="341">
        <f>G815</f>
        <v>120</v>
      </c>
      <c r="H814" s="213"/>
    </row>
    <row r="815" spans="1:8" s="5" customFormat="1" ht="22.5">
      <c r="A815" s="109" t="s">
        <v>101</v>
      </c>
      <c r="B815" s="107" t="s">
        <v>349</v>
      </c>
      <c r="C815" s="108" t="s">
        <v>68</v>
      </c>
      <c r="D815" s="108" t="s">
        <v>65</v>
      </c>
      <c r="E815" s="110" t="s">
        <v>102</v>
      </c>
      <c r="F815" s="105"/>
      <c r="G815" s="341">
        <f>G816</f>
        <v>120</v>
      </c>
      <c r="H815" s="213"/>
    </row>
    <row r="816" spans="1:8" s="5" customFormat="1" ht="12.75">
      <c r="A816" s="109" t="s">
        <v>107</v>
      </c>
      <c r="B816" s="107" t="s">
        <v>349</v>
      </c>
      <c r="C816" s="108" t="s">
        <v>68</v>
      </c>
      <c r="D816" s="108" t="s">
        <v>65</v>
      </c>
      <c r="E816" s="110" t="s">
        <v>108</v>
      </c>
      <c r="F816" s="105"/>
      <c r="G816" s="341">
        <f>G817</f>
        <v>120</v>
      </c>
      <c r="H816" s="213"/>
    </row>
    <row r="817" spans="1:8" s="5" customFormat="1" ht="12.75">
      <c r="A817" s="109" t="s">
        <v>111</v>
      </c>
      <c r="B817" s="107" t="s">
        <v>349</v>
      </c>
      <c r="C817" s="108" t="s">
        <v>68</v>
      </c>
      <c r="D817" s="108" t="s">
        <v>65</v>
      </c>
      <c r="E817" s="110" t="s">
        <v>112</v>
      </c>
      <c r="F817" s="105"/>
      <c r="G817" s="341">
        <f>G818</f>
        <v>120</v>
      </c>
      <c r="H817" s="213"/>
    </row>
    <row r="818" spans="1:8" s="26" customFormat="1" ht="13.5" customHeight="1">
      <c r="A818" s="106" t="s">
        <v>152</v>
      </c>
      <c r="B818" s="107" t="s">
        <v>349</v>
      </c>
      <c r="C818" s="108" t="s">
        <v>68</v>
      </c>
      <c r="D818" s="108" t="s">
        <v>65</v>
      </c>
      <c r="E818" s="110" t="s">
        <v>112</v>
      </c>
      <c r="F818" s="105">
        <v>725</v>
      </c>
      <c r="G818" s="341">
        <v>120</v>
      </c>
      <c r="H818" s="213"/>
    </row>
    <row r="819" spans="1:8" s="26" customFormat="1" ht="12.75">
      <c r="A819" s="106" t="s">
        <v>426</v>
      </c>
      <c r="B819" s="107" t="s">
        <v>349</v>
      </c>
      <c r="C819" s="108" t="s">
        <v>68</v>
      </c>
      <c r="D819" s="108" t="s">
        <v>66</v>
      </c>
      <c r="E819" s="105"/>
      <c r="F819" s="105"/>
      <c r="G819" s="341">
        <f>G820</f>
        <v>260</v>
      </c>
      <c r="H819" s="213"/>
    </row>
    <row r="820" spans="1:8" s="26" customFormat="1" ht="22.5">
      <c r="A820" s="109" t="s">
        <v>101</v>
      </c>
      <c r="B820" s="107" t="s">
        <v>349</v>
      </c>
      <c r="C820" s="108" t="s">
        <v>68</v>
      </c>
      <c r="D820" s="108" t="s">
        <v>66</v>
      </c>
      <c r="E820" s="110" t="s">
        <v>102</v>
      </c>
      <c r="F820" s="105"/>
      <c r="G820" s="341">
        <f>G821</f>
        <v>260</v>
      </c>
      <c r="H820" s="213"/>
    </row>
    <row r="821" spans="1:8" s="26" customFormat="1" ht="12.75">
      <c r="A821" s="109" t="s">
        <v>107</v>
      </c>
      <c r="B821" s="107" t="s">
        <v>349</v>
      </c>
      <c r="C821" s="108" t="s">
        <v>68</v>
      </c>
      <c r="D821" s="108" t="s">
        <v>66</v>
      </c>
      <c r="E821" s="110" t="s">
        <v>108</v>
      </c>
      <c r="F821" s="105"/>
      <c r="G821" s="341">
        <f>G822</f>
        <v>260</v>
      </c>
      <c r="H821" s="213"/>
    </row>
    <row r="822" spans="1:8" s="26" customFormat="1" ht="12.75">
      <c r="A822" s="109" t="s">
        <v>111</v>
      </c>
      <c r="B822" s="107" t="s">
        <v>349</v>
      </c>
      <c r="C822" s="108" t="s">
        <v>68</v>
      </c>
      <c r="D822" s="108" t="s">
        <v>66</v>
      </c>
      <c r="E822" s="110" t="s">
        <v>112</v>
      </c>
      <c r="F822" s="105"/>
      <c r="G822" s="341">
        <f>G823</f>
        <v>260</v>
      </c>
      <c r="H822" s="213"/>
    </row>
    <row r="823" spans="1:8" s="5" customFormat="1" ht="11.25" customHeight="1">
      <c r="A823" s="106" t="s">
        <v>152</v>
      </c>
      <c r="B823" s="107" t="s">
        <v>349</v>
      </c>
      <c r="C823" s="108" t="s">
        <v>68</v>
      </c>
      <c r="D823" s="108" t="s">
        <v>66</v>
      </c>
      <c r="E823" s="110" t="s">
        <v>112</v>
      </c>
      <c r="F823" s="105">
        <v>725</v>
      </c>
      <c r="G823" s="341">
        <v>260</v>
      </c>
      <c r="H823" s="213"/>
    </row>
    <row r="824" spans="1:8" s="76" customFormat="1" ht="21.75">
      <c r="A824" s="122" t="s">
        <v>492</v>
      </c>
      <c r="B824" s="130" t="s">
        <v>353</v>
      </c>
      <c r="C824" s="125"/>
      <c r="D824" s="125"/>
      <c r="E824" s="130"/>
      <c r="F824" s="124"/>
      <c r="G824" s="343">
        <f aca="true" t="shared" si="46" ref="G824:G829">G825</f>
        <v>1324.3</v>
      </c>
      <c r="H824" s="297"/>
    </row>
    <row r="825" spans="1:8" s="76" customFormat="1" ht="12.75">
      <c r="A825" s="121" t="s">
        <v>8</v>
      </c>
      <c r="B825" s="130" t="s">
        <v>353</v>
      </c>
      <c r="C825" s="125" t="s">
        <v>68</v>
      </c>
      <c r="D825" s="125" t="s">
        <v>35</v>
      </c>
      <c r="E825" s="130"/>
      <c r="F825" s="124"/>
      <c r="G825" s="343">
        <f t="shared" si="46"/>
        <v>1324.3</v>
      </c>
      <c r="H825" s="297"/>
    </row>
    <row r="826" spans="1:8" s="78" customFormat="1" ht="12.75">
      <c r="A826" s="120" t="s">
        <v>426</v>
      </c>
      <c r="B826" s="131" t="s">
        <v>353</v>
      </c>
      <c r="C826" s="128" t="s">
        <v>68</v>
      </c>
      <c r="D826" s="128" t="s">
        <v>66</v>
      </c>
      <c r="E826" s="131"/>
      <c r="F826" s="129"/>
      <c r="G826" s="344">
        <f t="shared" si="46"/>
        <v>1324.3</v>
      </c>
      <c r="H826" s="218"/>
    </row>
    <row r="827" spans="1:8" s="78" customFormat="1" ht="22.5">
      <c r="A827" s="126" t="s">
        <v>101</v>
      </c>
      <c r="B827" s="131" t="s">
        <v>353</v>
      </c>
      <c r="C827" s="128" t="s">
        <v>68</v>
      </c>
      <c r="D827" s="128" t="s">
        <v>66</v>
      </c>
      <c r="E827" s="131" t="s">
        <v>102</v>
      </c>
      <c r="F827" s="129"/>
      <c r="G827" s="344">
        <f t="shared" si="46"/>
        <v>1324.3</v>
      </c>
      <c r="H827" s="218"/>
    </row>
    <row r="828" spans="1:8" s="78" customFormat="1" ht="12.75">
      <c r="A828" s="126" t="s">
        <v>107</v>
      </c>
      <c r="B828" s="131" t="s">
        <v>353</v>
      </c>
      <c r="C828" s="128" t="s">
        <v>68</v>
      </c>
      <c r="D828" s="128" t="s">
        <v>66</v>
      </c>
      <c r="E828" s="131" t="s">
        <v>108</v>
      </c>
      <c r="F828" s="129"/>
      <c r="G828" s="344">
        <f t="shared" si="46"/>
        <v>1324.3</v>
      </c>
      <c r="H828" s="218"/>
    </row>
    <row r="829" spans="1:8" s="78" customFormat="1" ht="12.75">
      <c r="A829" s="126" t="s">
        <v>111</v>
      </c>
      <c r="B829" s="131" t="s">
        <v>353</v>
      </c>
      <c r="C829" s="128" t="s">
        <v>68</v>
      </c>
      <c r="D829" s="128" t="s">
        <v>66</v>
      </c>
      <c r="E829" s="131" t="s">
        <v>112</v>
      </c>
      <c r="F829" s="129"/>
      <c r="G829" s="344">
        <f t="shared" si="46"/>
        <v>1324.3</v>
      </c>
      <c r="H829" s="218"/>
    </row>
    <row r="830" spans="1:8" s="78" customFormat="1" ht="22.5">
      <c r="A830" s="120" t="s">
        <v>152</v>
      </c>
      <c r="B830" s="131" t="s">
        <v>353</v>
      </c>
      <c r="C830" s="128" t="s">
        <v>68</v>
      </c>
      <c r="D830" s="128" t="s">
        <v>66</v>
      </c>
      <c r="E830" s="131" t="s">
        <v>112</v>
      </c>
      <c r="F830" s="129">
        <v>725</v>
      </c>
      <c r="G830" s="344">
        <v>1324.3</v>
      </c>
      <c r="H830" s="218"/>
    </row>
    <row r="831" spans="1:8" s="5" customFormat="1" ht="22.5" customHeight="1">
      <c r="A831" s="113" t="s">
        <v>493</v>
      </c>
      <c r="B831" s="112" t="s">
        <v>354</v>
      </c>
      <c r="C831" s="108"/>
      <c r="D831" s="108"/>
      <c r="E831" s="110"/>
      <c r="F831" s="105"/>
      <c r="G831" s="340">
        <f aca="true" t="shared" si="47" ref="G831:G836">G832</f>
        <v>2350.1</v>
      </c>
      <c r="H831" s="213"/>
    </row>
    <row r="832" spans="1:8" s="5" customFormat="1" ht="12.75">
      <c r="A832" s="103" t="s">
        <v>8</v>
      </c>
      <c r="B832" s="112" t="s">
        <v>354</v>
      </c>
      <c r="C832" s="104" t="s">
        <v>68</v>
      </c>
      <c r="D832" s="104" t="s">
        <v>35</v>
      </c>
      <c r="E832" s="110"/>
      <c r="F832" s="105"/>
      <c r="G832" s="340">
        <f t="shared" si="47"/>
        <v>2350.1</v>
      </c>
      <c r="H832" s="213"/>
    </row>
    <row r="833" spans="1:8" s="5" customFormat="1" ht="12.75">
      <c r="A833" s="106" t="s">
        <v>426</v>
      </c>
      <c r="B833" s="110" t="s">
        <v>354</v>
      </c>
      <c r="C833" s="108" t="s">
        <v>68</v>
      </c>
      <c r="D833" s="108" t="s">
        <v>66</v>
      </c>
      <c r="E833" s="110"/>
      <c r="F833" s="105"/>
      <c r="G833" s="341">
        <f t="shared" si="47"/>
        <v>2350.1</v>
      </c>
      <c r="H833" s="213"/>
    </row>
    <row r="834" spans="1:8" s="5" customFormat="1" ht="22.5">
      <c r="A834" s="109" t="s">
        <v>101</v>
      </c>
      <c r="B834" s="110" t="s">
        <v>354</v>
      </c>
      <c r="C834" s="108" t="s">
        <v>68</v>
      </c>
      <c r="D834" s="108" t="s">
        <v>66</v>
      </c>
      <c r="E834" s="110" t="s">
        <v>102</v>
      </c>
      <c r="F834" s="105"/>
      <c r="G834" s="341">
        <f>G835</f>
        <v>2350.1</v>
      </c>
      <c r="H834" s="213"/>
    </row>
    <row r="835" spans="1:8" s="5" customFormat="1" ht="12.75">
      <c r="A835" s="109" t="s">
        <v>107</v>
      </c>
      <c r="B835" s="110" t="s">
        <v>354</v>
      </c>
      <c r="C835" s="108" t="s">
        <v>68</v>
      </c>
      <c r="D835" s="108" t="s">
        <v>66</v>
      </c>
      <c r="E835" s="110" t="s">
        <v>108</v>
      </c>
      <c r="F835" s="105"/>
      <c r="G835" s="341">
        <f t="shared" si="47"/>
        <v>2350.1</v>
      </c>
      <c r="H835" s="213"/>
    </row>
    <row r="836" spans="1:8" s="5" customFormat="1" ht="12.75">
      <c r="A836" s="109" t="s">
        <v>111</v>
      </c>
      <c r="B836" s="110" t="s">
        <v>354</v>
      </c>
      <c r="C836" s="108" t="s">
        <v>68</v>
      </c>
      <c r="D836" s="108" t="s">
        <v>66</v>
      </c>
      <c r="E836" s="110" t="s">
        <v>112</v>
      </c>
      <c r="F836" s="105"/>
      <c r="G836" s="341">
        <f t="shared" si="47"/>
        <v>2350.1</v>
      </c>
      <c r="H836" s="213"/>
    </row>
    <row r="837" spans="1:8" s="5" customFormat="1" ht="13.5" customHeight="1">
      <c r="A837" s="106" t="s">
        <v>152</v>
      </c>
      <c r="B837" s="110" t="s">
        <v>354</v>
      </c>
      <c r="C837" s="108" t="s">
        <v>68</v>
      </c>
      <c r="D837" s="108" t="s">
        <v>66</v>
      </c>
      <c r="E837" s="110" t="s">
        <v>112</v>
      </c>
      <c r="F837" s="105">
        <v>725</v>
      </c>
      <c r="G837" s="341">
        <v>2350.1</v>
      </c>
      <c r="H837" s="213"/>
    </row>
    <row r="838" spans="1:8" s="76" customFormat="1" ht="32.25">
      <c r="A838" s="121" t="s">
        <v>494</v>
      </c>
      <c r="B838" s="123" t="s">
        <v>355</v>
      </c>
      <c r="C838" s="125"/>
      <c r="D838" s="125"/>
      <c r="E838" s="130"/>
      <c r="F838" s="124"/>
      <c r="G838" s="343">
        <f aca="true" t="shared" si="48" ref="G838:G843">G839</f>
        <v>510.9</v>
      </c>
      <c r="H838" s="297"/>
    </row>
    <row r="839" spans="1:8" s="76" customFormat="1" ht="12.75">
      <c r="A839" s="121" t="s">
        <v>8</v>
      </c>
      <c r="B839" s="123" t="s">
        <v>355</v>
      </c>
      <c r="C839" s="125" t="s">
        <v>68</v>
      </c>
      <c r="D839" s="125" t="s">
        <v>35</v>
      </c>
      <c r="E839" s="130"/>
      <c r="F839" s="124"/>
      <c r="G839" s="343">
        <f t="shared" si="48"/>
        <v>510.9</v>
      </c>
      <c r="H839" s="297"/>
    </row>
    <row r="840" spans="1:8" s="78" customFormat="1" ht="10.5" customHeight="1">
      <c r="A840" s="120" t="s">
        <v>426</v>
      </c>
      <c r="B840" s="127" t="s">
        <v>355</v>
      </c>
      <c r="C840" s="128" t="s">
        <v>68</v>
      </c>
      <c r="D840" s="128" t="s">
        <v>66</v>
      </c>
      <c r="E840" s="131"/>
      <c r="F840" s="129"/>
      <c r="G840" s="344">
        <f t="shared" si="48"/>
        <v>510.9</v>
      </c>
      <c r="H840" s="218"/>
    </row>
    <row r="841" spans="1:8" s="78" customFormat="1" ht="22.5">
      <c r="A841" s="126" t="s">
        <v>101</v>
      </c>
      <c r="B841" s="127" t="s">
        <v>355</v>
      </c>
      <c r="C841" s="128" t="s">
        <v>68</v>
      </c>
      <c r="D841" s="128" t="s">
        <v>66</v>
      </c>
      <c r="E841" s="131" t="s">
        <v>102</v>
      </c>
      <c r="F841" s="129"/>
      <c r="G841" s="344">
        <f t="shared" si="48"/>
        <v>510.9</v>
      </c>
      <c r="H841" s="218"/>
    </row>
    <row r="842" spans="1:8" s="78" customFormat="1" ht="12.75">
      <c r="A842" s="126" t="s">
        <v>107</v>
      </c>
      <c r="B842" s="127" t="s">
        <v>355</v>
      </c>
      <c r="C842" s="128" t="s">
        <v>68</v>
      </c>
      <c r="D842" s="128" t="s">
        <v>66</v>
      </c>
      <c r="E842" s="131" t="s">
        <v>108</v>
      </c>
      <c r="F842" s="129"/>
      <c r="G842" s="344">
        <f t="shared" si="48"/>
        <v>510.9</v>
      </c>
      <c r="H842" s="218"/>
    </row>
    <row r="843" spans="1:8" s="78" customFormat="1" ht="12.75">
      <c r="A843" s="126" t="s">
        <v>111</v>
      </c>
      <c r="B843" s="127" t="s">
        <v>355</v>
      </c>
      <c r="C843" s="128" t="s">
        <v>68</v>
      </c>
      <c r="D843" s="128" t="s">
        <v>66</v>
      </c>
      <c r="E843" s="131" t="s">
        <v>112</v>
      </c>
      <c r="F843" s="129"/>
      <c r="G843" s="344">
        <f t="shared" si="48"/>
        <v>510.9</v>
      </c>
      <c r="H843" s="218"/>
    </row>
    <row r="844" spans="1:8" s="78" customFormat="1" ht="22.5">
      <c r="A844" s="120" t="s">
        <v>152</v>
      </c>
      <c r="B844" s="127" t="s">
        <v>355</v>
      </c>
      <c r="C844" s="128" t="s">
        <v>68</v>
      </c>
      <c r="D844" s="128" t="s">
        <v>66</v>
      </c>
      <c r="E844" s="131" t="s">
        <v>112</v>
      </c>
      <c r="F844" s="129">
        <v>725</v>
      </c>
      <c r="G844" s="344">
        <v>510.9</v>
      </c>
      <c r="H844" s="218"/>
    </row>
    <row r="845" spans="1:8" s="74" customFormat="1" ht="32.25">
      <c r="A845" s="103" t="s">
        <v>495</v>
      </c>
      <c r="B845" s="101" t="s">
        <v>356</v>
      </c>
      <c r="C845" s="104"/>
      <c r="D845" s="104"/>
      <c r="E845" s="112"/>
      <c r="F845" s="100"/>
      <c r="G845" s="340">
        <f aca="true" t="shared" si="49" ref="G845:G850">G846</f>
        <v>336</v>
      </c>
      <c r="H845" s="296"/>
    </row>
    <row r="846" spans="1:8" s="74" customFormat="1" ht="12.75">
      <c r="A846" s="103" t="s">
        <v>8</v>
      </c>
      <c r="B846" s="101" t="s">
        <v>356</v>
      </c>
      <c r="C846" s="104" t="s">
        <v>68</v>
      </c>
      <c r="D846" s="104" t="s">
        <v>35</v>
      </c>
      <c r="E846" s="112"/>
      <c r="F846" s="100"/>
      <c r="G846" s="340">
        <f t="shared" si="49"/>
        <v>336</v>
      </c>
      <c r="H846" s="296"/>
    </row>
    <row r="847" spans="1:8" s="5" customFormat="1" ht="12.75">
      <c r="A847" s="106" t="s">
        <v>426</v>
      </c>
      <c r="B847" s="107" t="s">
        <v>356</v>
      </c>
      <c r="C847" s="108" t="s">
        <v>68</v>
      </c>
      <c r="D847" s="108" t="s">
        <v>66</v>
      </c>
      <c r="E847" s="110"/>
      <c r="F847" s="105"/>
      <c r="G847" s="341">
        <f t="shared" si="49"/>
        <v>336</v>
      </c>
      <c r="H847" s="213"/>
    </row>
    <row r="848" spans="1:8" s="5" customFormat="1" ht="22.5">
      <c r="A848" s="109" t="s">
        <v>101</v>
      </c>
      <c r="B848" s="107" t="s">
        <v>356</v>
      </c>
      <c r="C848" s="108" t="s">
        <v>68</v>
      </c>
      <c r="D848" s="108" t="s">
        <v>66</v>
      </c>
      <c r="E848" s="110" t="s">
        <v>102</v>
      </c>
      <c r="F848" s="105"/>
      <c r="G848" s="341">
        <f t="shared" si="49"/>
        <v>336</v>
      </c>
      <c r="H848" s="213"/>
    </row>
    <row r="849" spans="1:8" s="5" customFormat="1" ht="12.75">
      <c r="A849" s="109" t="s">
        <v>107</v>
      </c>
      <c r="B849" s="107" t="s">
        <v>356</v>
      </c>
      <c r="C849" s="108" t="s">
        <v>68</v>
      </c>
      <c r="D849" s="108" t="s">
        <v>66</v>
      </c>
      <c r="E849" s="110" t="s">
        <v>108</v>
      </c>
      <c r="F849" s="105"/>
      <c r="G849" s="341">
        <f t="shared" si="49"/>
        <v>336</v>
      </c>
      <c r="H849" s="213"/>
    </row>
    <row r="850" spans="1:8" s="5" customFormat="1" ht="12.75">
      <c r="A850" s="109" t="s">
        <v>111</v>
      </c>
      <c r="B850" s="107" t="s">
        <v>356</v>
      </c>
      <c r="C850" s="108" t="s">
        <v>68</v>
      </c>
      <c r="D850" s="108" t="s">
        <v>66</v>
      </c>
      <c r="E850" s="110" t="s">
        <v>112</v>
      </c>
      <c r="F850" s="105"/>
      <c r="G850" s="341">
        <f t="shared" si="49"/>
        <v>336</v>
      </c>
      <c r="H850" s="213"/>
    </row>
    <row r="851" spans="1:8" s="5" customFormat="1" ht="18" customHeight="1">
      <c r="A851" s="106" t="s">
        <v>152</v>
      </c>
      <c r="B851" s="107" t="s">
        <v>356</v>
      </c>
      <c r="C851" s="108" t="s">
        <v>68</v>
      </c>
      <c r="D851" s="108" t="s">
        <v>66</v>
      </c>
      <c r="E851" s="110" t="s">
        <v>112</v>
      </c>
      <c r="F851" s="105">
        <v>725</v>
      </c>
      <c r="G851" s="341">
        <v>336</v>
      </c>
      <c r="H851" s="213"/>
    </row>
    <row r="852" spans="1:8" s="5" customFormat="1" ht="21.75">
      <c r="A852" s="103" t="s">
        <v>239</v>
      </c>
      <c r="B852" s="101" t="s">
        <v>274</v>
      </c>
      <c r="C852" s="108"/>
      <c r="D852" s="108"/>
      <c r="E852" s="110"/>
      <c r="F852" s="105"/>
      <c r="G852" s="340">
        <f aca="true" t="shared" si="50" ref="G852:G857">G853</f>
        <v>84.2</v>
      </c>
      <c r="H852" s="213"/>
    </row>
    <row r="853" spans="1:8" s="5" customFormat="1" ht="12.75">
      <c r="A853" s="103" t="s">
        <v>8</v>
      </c>
      <c r="B853" s="101" t="s">
        <v>274</v>
      </c>
      <c r="C853" s="104" t="s">
        <v>68</v>
      </c>
      <c r="D853" s="104" t="s">
        <v>35</v>
      </c>
      <c r="E853" s="110"/>
      <c r="F853" s="105"/>
      <c r="G853" s="341">
        <f t="shared" si="50"/>
        <v>84.2</v>
      </c>
      <c r="H853" s="213"/>
    </row>
    <row r="854" spans="1:8" s="5" customFormat="1" ht="12.75">
      <c r="A854" s="106" t="s">
        <v>426</v>
      </c>
      <c r="B854" s="107" t="s">
        <v>274</v>
      </c>
      <c r="C854" s="108" t="s">
        <v>68</v>
      </c>
      <c r="D854" s="108" t="s">
        <v>66</v>
      </c>
      <c r="E854" s="110"/>
      <c r="F854" s="105"/>
      <c r="G854" s="341">
        <f t="shared" si="50"/>
        <v>84.2</v>
      </c>
      <c r="H854" s="213"/>
    </row>
    <row r="855" spans="1:8" s="5" customFormat="1" ht="22.5">
      <c r="A855" s="109" t="s">
        <v>101</v>
      </c>
      <c r="B855" s="107" t="s">
        <v>274</v>
      </c>
      <c r="C855" s="108" t="s">
        <v>68</v>
      </c>
      <c r="D855" s="108" t="s">
        <v>66</v>
      </c>
      <c r="E855" s="110" t="s">
        <v>102</v>
      </c>
      <c r="F855" s="105"/>
      <c r="G855" s="341">
        <f t="shared" si="50"/>
        <v>84.2</v>
      </c>
      <c r="H855" s="213"/>
    </row>
    <row r="856" spans="1:8" s="5" customFormat="1" ht="12.75">
      <c r="A856" s="109" t="s">
        <v>107</v>
      </c>
      <c r="B856" s="107" t="s">
        <v>274</v>
      </c>
      <c r="C856" s="108" t="s">
        <v>68</v>
      </c>
      <c r="D856" s="108" t="s">
        <v>66</v>
      </c>
      <c r="E856" s="110" t="s">
        <v>108</v>
      </c>
      <c r="F856" s="105"/>
      <c r="G856" s="341">
        <f t="shared" si="50"/>
        <v>84.2</v>
      </c>
      <c r="H856" s="213"/>
    </row>
    <row r="857" spans="1:8" s="5" customFormat="1" ht="12.75">
      <c r="A857" s="109" t="s">
        <v>111</v>
      </c>
      <c r="B857" s="107" t="s">
        <v>274</v>
      </c>
      <c r="C857" s="108" t="s">
        <v>68</v>
      </c>
      <c r="D857" s="108" t="s">
        <v>66</v>
      </c>
      <c r="E857" s="110" t="s">
        <v>112</v>
      </c>
      <c r="F857" s="105"/>
      <c r="G857" s="341">
        <f t="shared" si="50"/>
        <v>84.2</v>
      </c>
      <c r="H857" s="213"/>
    </row>
    <row r="858" spans="1:8" s="5" customFormat="1" ht="18.75" customHeight="1">
      <c r="A858" s="106" t="s">
        <v>152</v>
      </c>
      <c r="B858" s="107" t="s">
        <v>274</v>
      </c>
      <c r="C858" s="108" t="s">
        <v>68</v>
      </c>
      <c r="D858" s="108" t="s">
        <v>66</v>
      </c>
      <c r="E858" s="110" t="s">
        <v>112</v>
      </c>
      <c r="F858" s="105">
        <v>725</v>
      </c>
      <c r="G858" s="341">
        <v>84.2</v>
      </c>
      <c r="H858" s="213"/>
    </row>
    <row r="859" spans="1:8" s="11" customFormat="1" ht="36" customHeight="1">
      <c r="A859" s="113" t="s">
        <v>681</v>
      </c>
      <c r="B859" s="101" t="s">
        <v>233</v>
      </c>
      <c r="C859" s="104"/>
      <c r="D859" s="104"/>
      <c r="E859" s="112"/>
      <c r="F859" s="100"/>
      <c r="G859" s="340">
        <f>G860+G880</f>
        <v>51371.1</v>
      </c>
      <c r="H859" s="213"/>
    </row>
    <row r="860" spans="1:8" s="74" customFormat="1" ht="31.5">
      <c r="A860" s="240" t="s">
        <v>696</v>
      </c>
      <c r="B860" s="101" t="s">
        <v>300</v>
      </c>
      <c r="C860" s="104"/>
      <c r="D860" s="104"/>
      <c r="E860" s="112"/>
      <c r="F860" s="100"/>
      <c r="G860" s="340">
        <f>G861+G867+G874</f>
        <v>3051.1</v>
      </c>
      <c r="H860" s="296"/>
    </row>
    <row r="861" spans="1:8" s="74" customFormat="1" ht="30.75" customHeight="1">
      <c r="A861" s="224" t="s">
        <v>697</v>
      </c>
      <c r="B861" s="101" t="s">
        <v>301</v>
      </c>
      <c r="C861" s="104"/>
      <c r="D861" s="104"/>
      <c r="E861" s="112"/>
      <c r="F861" s="100"/>
      <c r="G861" s="340">
        <f>G862</f>
        <v>2531.1</v>
      </c>
      <c r="H861" s="296"/>
    </row>
    <row r="862" spans="1:8" s="74" customFormat="1" ht="12.75">
      <c r="A862" s="114" t="s">
        <v>147</v>
      </c>
      <c r="B862" s="101" t="s">
        <v>301</v>
      </c>
      <c r="C862" s="104" t="s">
        <v>71</v>
      </c>
      <c r="D862" s="104" t="s">
        <v>35</v>
      </c>
      <c r="E862" s="112"/>
      <c r="F862" s="100"/>
      <c r="G862" s="340">
        <f>G863</f>
        <v>2531.1</v>
      </c>
      <c r="H862" s="296"/>
    </row>
    <row r="863" spans="1:8" s="5" customFormat="1" ht="12.75">
      <c r="A863" s="111" t="s">
        <v>199</v>
      </c>
      <c r="B863" s="107" t="s">
        <v>301</v>
      </c>
      <c r="C863" s="108" t="s">
        <v>71</v>
      </c>
      <c r="D863" s="108" t="s">
        <v>66</v>
      </c>
      <c r="E863" s="110"/>
      <c r="F863" s="105"/>
      <c r="G863" s="341">
        <f>G864</f>
        <v>2531.1</v>
      </c>
      <c r="H863" s="213"/>
    </row>
    <row r="864" spans="1:8" s="5" customFormat="1" ht="22.5">
      <c r="A864" s="222" t="s">
        <v>401</v>
      </c>
      <c r="B864" s="107" t="s">
        <v>301</v>
      </c>
      <c r="C864" s="108" t="s">
        <v>71</v>
      </c>
      <c r="D864" s="108" t="s">
        <v>66</v>
      </c>
      <c r="E864" s="110" t="s">
        <v>100</v>
      </c>
      <c r="F864" s="110"/>
      <c r="G864" s="341">
        <f>G865</f>
        <v>2531.1</v>
      </c>
      <c r="H864" s="213"/>
    </row>
    <row r="865" spans="1:8" s="5" customFormat="1" ht="22.5">
      <c r="A865" s="109" t="s">
        <v>732</v>
      </c>
      <c r="B865" s="107" t="s">
        <v>301</v>
      </c>
      <c r="C865" s="108" t="s">
        <v>71</v>
      </c>
      <c r="D865" s="108" t="s">
        <v>66</v>
      </c>
      <c r="E865" s="110" t="s">
        <v>96</v>
      </c>
      <c r="F865" s="110"/>
      <c r="G865" s="341">
        <f>G866</f>
        <v>2531.1</v>
      </c>
      <c r="H865" s="213"/>
    </row>
    <row r="866" spans="1:8" s="5" customFormat="1" ht="22.5">
      <c r="A866" s="109" t="s">
        <v>380</v>
      </c>
      <c r="B866" s="107" t="s">
        <v>301</v>
      </c>
      <c r="C866" s="108" t="s">
        <v>71</v>
      </c>
      <c r="D866" s="108" t="s">
        <v>66</v>
      </c>
      <c r="E866" s="110" t="s">
        <v>97</v>
      </c>
      <c r="F866" s="110" t="s">
        <v>315</v>
      </c>
      <c r="G866" s="341">
        <f>2700-168.9</f>
        <v>2531.1</v>
      </c>
      <c r="H866" s="213"/>
    </row>
    <row r="867" spans="1:8" s="5" customFormat="1" ht="24" customHeight="1">
      <c r="A867" s="113" t="s">
        <v>788</v>
      </c>
      <c r="B867" s="101" t="s">
        <v>787</v>
      </c>
      <c r="C867" s="104"/>
      <c r="D867" s="104"/>
      <c r="E867" s="112"/>
      <c r="F867" s="100"/>
      <c r="G867" s="340">
        <f aca="true" t="shared" si="51" ref="G867:G872">G868</f>
        <v>170</v>
      </c>
      <c r="H867" s="213"/>
    </row>
    <row r="868" spans="1:8" s="5" customFormat="1" ht="12.75">
      <c r="A868" s="114" t="s">
        <v>147</v>
      </c>
      <c r="B868" s="101" t="s">
        <v>787</v>
      </c>
      <c r="C868" s="104" t="s">
        <v>71</v>
      </c>
      <c r="D868" s="104" t="s">
        <v>35</v>
      </c>
      <c r="E868" s="112"/>
      <c r="F868" s="100"/>
      <c r="G868" s="340">
        <f t="shared" si="51"/>
        <v>170</v>
      </c>
      <c r="H868" s="213"/>
    </row>
    <row r="869" spans="1:8" s="5" customFormat="1" ht="12.75">
      <c r="A869" s="111" t="s">
        <v>199</v>
      </c>
      <c r="B869" s="107" t="s">
        <v>787</v>
      </c>
      <c r="C869" s="108" t="s">
        <v>71</v>
      </c>
      <c r="D869" s="108" t="s">
        <v>66</v>
      </c>
      <c r="E869" s="110"/>
      <c r="F869" s="105"/>
      <c r="G869" s="341">
        <f t="shared" si="51"/>
        <v>170</v>
      </c>
      <c r="H869" s="213"/>
    </row>
    <row r="870" spans="1:8" s="5" customFormat="1" ht="12.75">
      <c r="A870" s="109" t="s">
        <v>124</v>
      </c>
      <c r="B870" s="107" t="s">
        <v>787</v>
      </c>
      <c r="C870" s="108" t="s">
        <v>71</v>
      </c>
      <c r="D870" s="108" t="s">
        <v>66</v>
      </c>
      <c r="E870" s="110" t="s">
        <v>125</v>
      </c>
      <c r="F870" s="105"/>
      <c r="G870" s="341">
        <f t="shared" si="51"/>
        <v>170</v>
      </c>
      <c r="H870" s="213"/>
    </row>
    <row r="871" spans="1:8" s="5" customFormat="1" ht="33.75">
      <c r="A871" s="109" t="s">
        <v>160</v>
      </c>
      <c r="B871" s="107" t="s">
        <v>787</v>
      </c>
      <c r="C871" s="108" t="s">
        <v>71</v>
      </c>
      <c r="D871" s="108" t="s">
        <v>66</v>
      </c>
      <c r="E871" s="110" t="s">
        <v>126</v>
      </c>
      <c r="F871" s="105"/>
      <c r="G871" s="351">
        <f t="shared" si="51"/>
        <v>170</v>
      </c>
      <c r="H871" s="213"/>
    </row>
    <row r="872" spans="1:8" s="5" customFormat="1" ht="33.75">
      <c r="A872" s="109" t="s">
        <v>400</v>
      </c>
      <c r="B872" s="107" t="s">
        <v>787</v>
      </c>
      <c r="C872" s="108" t="s">
        <v>71</v>
      </c>
      <c r="D872" s="108" t="s">
        <v>66</v>
      </c>
      <c r="E872" s="110" t="s">
        <v>399</v>
      </c>
      <c r="F872" s="105"/>
      <c r="G872" s="341">
        <f t="shared" si="51"/>
        <v>170</v>
      </c>
      <c r="H872" s="213"/>
    </row>
    <row r="873" spans="1:8" s="5" customFormat="1" ht="22.5">
      <c r="A873" s="109" t="s">
        <v>380</v>
      </c>
      <c r="B873" s="107" t="s">
        <v>787</v>
      </c>
      <c r="C873" s="108" t="s">
        <v>71</v>
      </c>
      <c r="D873" s="108" t="s">
        <v>66</v>
      </c>
      <c r="E873" s="110" t="s">
        <v>399</v>
      </c>
      <c r="F873" s="105">
        <v>727</v>
      </c>
      <c r="G873" s="345">
        <f>870-700</f>
        <v>170</v>
      </c>
      <c r="H873" s="213"/>
    </row>
    <row r="874" spans="1:8" s="5" customFormat="1" ht="24" customHeight="1">
      <c r="A874" s="352" t="s">
        <v>792</v>
      </c>
      <c r="B874" s="265" t="s">
        <v>793</v>
      </c>
      <c r="C874" s="323"/>
      <c r="D874" s="323"/>
      <c r="E874" s="263"/>
      <c r="F874" s="264"/>
      <c r="G874" s="346">
        <f>G875</f>
        <v>350</v>
      </c>
      <c r="H874" s="213"/>
    </row>
    <row r="875" spans="1:8" s="5" customFormat="1" ht="12.75">
      <c r="A875" s="114" t="s">
        <v>147</v>
      </c>
      <c r="B875" s="101" t="s">
        <v>793</v>
      </c>
      <c r="C875" s="104" t="s">
        <v>71</v>
      </c>
      <c r="D875" s="104" t="s">
        <v>66</v>
      </c>
      <c r="E875" s="112"/>
      <c r="F875" s="100"/>
      <c r="G875" s="340">
        <f>G876</f>
        <v>350</v>
      </c>
      <c r="H875" s="213"/>
    </row>
    <row r="876" spans="1:8" s="5" customFormat="1" ht="12.75">
      <c r="A876" s="322" t="s">
        <v>124</v>
      </c>
      <c r="B876" s="256" t="s">
        <v>793</v>
      </c>
      <c r="C876" s="225" t="s">
        <v>71</v>
      </c>
      <c r="D876" s="225" t="s">
        <v>66</v>
      </c>
      <c r="E876" s="257" t="s">
        <v>125</v>
      </c>
      <c r="F876" s="258"/>
      <c r="G876" s="347">
        <f>G877</f>
        <v>350</v>
      </c>
      <c r="H876" s="213"/>
    </row>
    <row r="877" spans="1:8" s="5" customFormat="1" ht="33.75">
      <c r="A877" s="322" t="s">
        <v>160</v>
      </c>
      <c r="B877" s="256" t="s">
        <v>793</v>
      </c>
      <c r="C877" s="225" t="s">
        <v>71</v>
      </c>
      <c r="D877" s="225" t="s">
        <v>66</v>
      </c>
      <c r="E877" s="257" t="s">
        <v>126</v>
      </c>
      <c r="F877" s="258"/>
      <c r="G877" s="347">
        <f>G878</f>
        <v>350</v>
      </c>
      <c r="H877" s="213"/>
    </row>
    <row r="878" spans="1:8" s="5" customFormat="1" ht="33.75">
      <c r="A878" s="322" t="s">
        <v>400</v>
      </c>
      <c r="B878" s="256" t="s">
        <v>793</v>
      </c>
      <c r="C878" s="225" t="s">
        <v>71</v>
      </c>
      <c r="D878" s="225" t="s">
        <v>66</v>
      </c>
      <c r="E878" s="257" t="s">
        <v>399</v>
      </c>
      <c r="F878" s="258"/>
      <c r="G878" s="347">
        <f>G879</f>
        <v>350</v>
      </c>
      <c r="H878" s="213"/>
    </row>
    <row r="879" spans="1:8" s="5" customFormat="1" ht="22.5">
      <c r="A879" s="233" t="s">
        <v>380</v>
      </c>
      <c r="B879" s="256" t="s">
        <v>793</v>
      </c>
      <c r="C879" s="225" t="s">
        <v>71</v>
      </c>
      <c r="D879" s="225" t="s">
        <v>66</v>
      </c>
      <c r="E879" s="257" t="s">
        <v>399</v>
      </c>
      <c r="F879" s="258">
        <v>727</v>
      </c>
      <c r="G879" s="347">
        <v>350</v>
      </c>
      <c r="H879" s="213"/>
    </row>
    <row r="880" spans="1:8" s="74" customFormat="1" ht="31.5">
      <c r="A880" s="324" t="s">
        <v>799</v>
      </c>
      <c r="B880" s="265" t="s">
        <v>794</v>
      </c>
      <c r="C880" s="104"/>
      <c r="D880" s="104"/>
      <c r="E880" s="112"/>
      <c r="F880" s="100"/>
      <c r="G880" s="346">
        <f>G881+G887</f>
        <v>48320</v>
      </c>
      <c r="H880" s="296"/>
    </row>
    <row r="881" spans="1:8" s="74" customFormat="1" ht="31.5">
      <c r="A881" s="325" t="s">
        <v>796</v>
      </c>
      <c r="B881" s="123" t="s">
        <v>795</v>
      </c>
      <c r="C881" s="125"/>
      <c r="D881" s="125"/>
      <c r="E881" s="130"/>
      <c r="F881" s="124"/>
      <c r="G881" s="343">
        <f>G882</f>
        <v>48300</v>
      </c>
      <c r="H881" s="296"/>
    </row>
    <row r="882" spans="1:8" s="5" customFormat="1" ht="12.75">
      <c r="A882" s="133" t="s">
        <v>147</v>
      </c>
      <c r="B882" s="127" t="s">
        <v>795</v>
      </c>
      <c r="C882" s="125" t="s">
        <v>71</v>
      </c>
      <c r="D882" s="125" t="s">
        <v>66</v>
      </c>
      <c r="E882" s="131"/>
      <c r="F882" s="129"/>
      <c r="G882" s="344">
        <f>G883</f>
        <v>48300</v>
      </c>
      <c r="H882" s="213"/>
    </row>
    <row r="883" spans="1:8" s="5" customFormat="1" ht="12.75">
      <c r="A883" s="220" t="s">
        <v>124</v>
      </c>
      <c r="B883" s="127" t="s">
        <v>795</v>
      </c>
      <c r="C883" s="128" t="s">
        <v>71</v>
      </c>
      <c r="D883" s="128" t="s">
        <v>66</v>
      </c>
      <c r="E883" s="131" t="s">
        <v>125</v>
      </c>
      <c r="F883" s="129"/>
      <c r="G883" s="344">
        <f>G884</f>
        <v>48300</v>
      </c>
      <c r="H883" s="213"/>
    </row>
    <row r="884" spans="1:8" s="5" customFormat="1" ht="33.75">
      <c r="A884" s="220" t="s">
        <v>160</v>
      </c>
      <c r="B884" s="127" t="s">
        <v>795</v>
      </c>
      <c r="C884" s="128" t="s">
        <v>71</v>
      </c>
      <c r="D884" s="128" t="s">
        <v>66</v>
      </c>
      <c r="E884" s="131" t="s">
        <v>126</v>
      </c>
      <c r="F884" s="129"/>
      <c r="G884" s="344">
        <f>G885</f>
        <v>48300</v>
      </c>
      <c r="H884" s="213"/>
    </row>
    <row r="885" spans="1:8" s="5" customFormat="1" ht="33.75">
      <c r="A885" s="220" t="s">
        <v>400</v>
      </c>
      <c r="B885" s="127" t="s">
        <v>795</v>
      </c>
      <c r="C885" s="128" t="s">
        <v>71</v>
      </c>
      <c r="D885" s="128" t="s">
        <v>66</v>
      </c>
      <c r="E885" s="131" t="s">
        <v>399</v>
      </c>
      <c r="F885" s="129"/>
      <c r="G885" s="344">
        <f>G886</f>
        <v>48300</v>
      </c>
      <c r="H885" s="213"/>
    </row>
    <row r="886" spans="1:8" s="5" customFormat="1" ht="22.5">
      <c r="A886" s="126" t="s">
        <v>380</v>
      </c>
      <c r="B886" s="127" t="s">
        <v>795</v>
      </c>
      <c r="C886" s="128" t="s">
        <v>71</v>
      </c>
      <c r="D886" s="128" t="s">
        <v>66</v>
      </c>
      <c r="E886" s="131" t="s">
        <v>399</v>
      </c>
      <c r="F886" s="129">
        <v>727</v>
      </c>
      <c r="G886" s="344">
        <v>48300</v>
      </c>
      <c r="H886" s="213"/>
    </row>
    <row r="887" spans="1:8" s="266" customFormat="1" ht="42">
      <c r="A887" s="324" t="s">
        <v>797</v>
      </c>
      <c r="B887" s="265" t="s">
        <v>798</v>
      </c>
      <c r="C887" s="323"/>
      <c r="D887" s="323"/>
      <c r="E887" s="263"/>
      <c r="F887" s="264"/>
      <c r="G887" s="346">
        <f>G888</f>
        <v>20</v>
      </c>
      <c r="H887" s="301"/>
    </row>
    <row r="888" spans="1:8" s="74" customFormat="1" ht="12.75">
      <c r="A888" s="353" t="s">
        <v>147</v>
      </c>
      <c r="B888" s="101" t="s">
        <v>798</v>
      </c>
      <c r="C888" s="104" t="s">
        <v>71</v>
      </c>
      <c r="D888" s="104" t="s">
        <v>66</v>
      </c>
      <c r="E888" s="112"/>
      <c r="F888" s="100"/>
      <c r="G888" s="340">
        <f>G889</f>
        <v>20</v>
      </c>
      <c r="H888" s="296"/>
    </row>
    <row r="889" spans="1:8" s="5" customFormat="1" ht="12.75">
      <c r="A889" s="322" t="s">
        <v>124</v>
      </c>
      <c r="B889" s="107" t="s">
        <v>798</v>
      </c>
      <c r="C889" s="108" t="s">
        <v>71</v>
      </c>
      <c r="D889" s="108" t="s">
        <v>66</v>
      </c>
      <c r="E889" s="110" t="s">
        <v>125</v>
      </c>
      <c r="F889" s="105"/>
      <c r="G889" s="341">
        <f>G890</f>
        <v>20</v>
      </c>
      <c r="H889" s="213"/>
    </row>
    <row r="890" spans="1:8" s="5" customFormat="1" ht="33.75">
      <c r="A890" s="322" t="s">
        <v>160</v>
      </c>
      <c r="B890" s="107" t="s">
        <v>798</v>
      </c>
      <c r="C890" s="108" t="s">
        <v>71</v>
      </c>
      <c r="D890" s="108" t="s">
        <v>66</v>
      </c>
      <c r="E890" s="110" t="s">
        <v>126</v>
      </c>
      <c r="F890" s="105"/>
      <c r="G890" s="341">
        <f>G891</f>
        <v>20</v>
      </c>
      <c r="H890" s="213"/>
    </row>
    <row r="891" spans="1:8" s="5" customFormat="1" ht="33.75">
      <c r="A891" s="322" t="s">
        <v>400</v>
      </c>
      <c r="B891" s="107" t="s">
        <v>798</v>
      </c>
      <c r="C891" s="108" t="s">
        <v>71</v>
      </c>
      <c r="D891" s="108" t="s">
        <v>66</v>
      </c>
      <c r="E891" s="110" t="s">
        <v>399</v>
      </c>
      <c r="F891" s="105"/>
      <c r="G891" s="341">
        <f>G892</f>
        <v>20</v>
      </c>
      <c r="H891" s="213"/>
    </row>
    <row r="892" spans="1:8" s="5" customFormat="1" ht="22.5">
      <c r="A892" s="233" t="s">
        <v>380</v>
      </c>
      <c r="B892" s="107" t="s">
        <v>798</v>
      </c>
      <c r="C892" s="108" t="s">
        <v>71</v>
      </c>
      <c r="D892" s="108" t="s">
        <v>66</v>
      </c>
      <c r="E892" s="110" t="s">
        <v>399</v>
      </c>
      <c r="F892" s="105">
        <v>727</v>
      </c>
      <c r="G892" s="341">
        <f>20</f>
        <v>20</v>
      </c>
      <c r="H892" s="213"/>
    </row>
    <row r="893" spans="1:8" s="5" customFormat="1" ht="36.75" customHeight="1">
      <c r="A893" s="354" t="s">
        <v>496</v>
      </c>
      <c r="B893" s="101" t="s">
        <v>386</v>
      </c>
      <c r="C893" s="112"/>
      <c r="D893" s="104"/>
      <c r="E893" s="104"/>
      <c r="F893" s="100"/>
      <c r="G893" s="340">
        <f aca="true" t="shared" si="52" ref="G893:G900">G894</f>
        <v>918</v>
      </c>
      <c r="H893" s="213"/>
    </row>
    <row r="894" spans="1:8" s="63" customFormat="1" ht="12.75">
      <c r="A894" s="103" t="s">
        <v>231</v>
      </c>
      <c r="B894" s="101" t="s">
        <v>387</v>
      </c>
      <c r="C894" s="112"/>
      <c r="D894" s="104"/>
      <c r="E894" s="104"/>
      <c r="F894" s="100"/>
      <c r="G894" s="340">
        <f>G895+G902+G909</f>
        <v>918</v>
      </c>
      <c r="H894" s="296"/>
    </row>
    <row r="895" spans="1:8" s="63" customFormat="1" ht="21.75">
      <c r="A895" s="113" t="s">
        <v>388</v>
      </c>
      <c r="B895" s="101" t="s">
        <v>389</v>
      </c>
      <c r="C895" s="112"/>
      <c r="D895" s="104"/>
      <c r="E895" s="104"/>
      <c r="F895" s="100"/>
      <c r="G895" s="340">
        <f t="shared" si="52"/>
        <v>85.00000000000001</v>
      </c>
      <c r="H895" s="296"/>
    </row>
    <row r="896" spans="1:8" s="63" customFormat="1" ht="12.75">
      <c r="A896" s="113" t="s">
        <v>5</v>
      </c>
      <c r="B896" s="101" t="s">
        <v>389</v>
      </c>
      <c r="C896" s="112" t="s">
        <v>67</v>
      </c>
      <c r="D896" s="104" t="s">
        <v>35</v>
      </c>
      <c r="E896" s="104"/>
      <c r="F896" s="100"/>
      <c r="G896" s="340">
        <f t="shared" si="52"/>
        <v>85.00000000000001</v>
      </c>
      <c r="H896" s="296"/>
    </row>
    <row r="897" spans="1:8" s="11" customFormat="1" ht="12.75">
      <c r="A897" s="109" t="s">
        <v>81</v>
      </c>
      <c r="B897" s="107" t="s">
        <v>389</v>
      </c>
      <c r="C897" s="110" t="s">
        <v>67</v>
      </c>
      <c r="D897" s="108" t="s">
        <v>74</v>
      </c>
      <c r="E897" s="108"/>
      <c r="F897" s="105"/>
      <c r="G897" s="341">
        <f t="shared" si="52"/>
        <v>85.00000000000001</v>
      </c>
      <c r="H897" s="213"/>
    </row>
    <row r="898" spans="1:8" s="11" customFormat="1" ht="22.5">
      <c r="A898" s="109" t="s">
        <v>401</v>
      </c>
      <c r="B898" s="107" t="s">
        <v>389</v>
      </c>
      <c r="C898" s="110" t="s">
        <v>67</v>
      </c>
      <c r="D898" s="108" t="s">
        <v>74</v>
      </c>
      <c r="E898" s="108" t="s">
        <v>100</v>
      </c>
      <c r="F898" s="105"/>
      <c r="G898" s="341">
        <f t="shared" si="52"/>
        <v>85.00000000000001</v>
      </c>
      <c r="H898" s="213"/>
    </row>
    <row r="899" spans="1:8" s="11" customFormat="1" ht="21.75" customHeight="1">
      <c r="A899" s="109" t="s">
        <v>732</v>
      </c>
      <c r="B899" s="107" t="s">
        <v>389</v>
      </c>
      <c r="C899" s="110" t="s">
        <v>67</v>
      </c>
      <c r="D899" s="108" t="s">
        <v>74</v>
      </c>
      <c r="E899" s="108" t="s">
        <v>96</v>
      </c>
      <c r="F899" s="105"/>
      <c r="G899" s="341">
        <f t="shared" si="52"/>
        <v>85.00000000000001</v>
      </c>
      <c r="H899" s="213"/>
    </row>
    <row r="900" spans="1:8" s="11" customFormat="1" ht="12.75">
      <c r="A900" s="109" t="s">
        <v>674</v>
      </c>
      <c r="B900" s="107" t="s">
        <v>389</v>
      </c>
      <c r="C900" s="110" t="s">
        <v>67</v>
      </c>
      <c r="D900" s="108" t="s">
        <v>74</v>
      </c>
      <c r="E900" s="108" t="s">
        <v>97</v>
      </c>
      <c r="F900" s="105"/>
      <c r="G900" s="341">
        <f t="shared" si="52"/>
        <v>85.00000000000001</v>
      </c>
      <c r="H900" s="213"/>
    </row>
    <row r="901" spans="1:8" s="5" customFormat="1" ht="22.5">
      <c r="A901" s="109" t="s">
        <v>380</v>
      </c>
      <c r="B901" s="107" t="s">
        <v>389</v>
      </c>
      <c r="C901" s="110" t="s">
        <v>67</v>
      </c>
      <c r="D901" s="108" t="s">
        <v>74</v>
      </c>
      <c r="E901" s="108" t="s">
        <v>97</v>
      </c>
      <c r="F901" s="105">
        <v>727</v>
      </c>
      <c r="G901" s="341">
        <f>176.3-91.3</f>
        <v>85.00000000000001</v>
      </c>
      <c r="H901" s="213"/>
    </row>
    <row r="902" spans="1:8" s="74" customFormat="1" ht="12.75">
      <c r="A902" s="113" t="s">
        <v>497</v>
      </c>
      <c r="B902" s="101" t="s">
        <v>498</v>
      </c>
      <c r="C902" s="112"/>
      <c r="D902" s="104"/>
      <c r="E902" s="104"/>
      <c r="F902" s="100"/>
      <c r="G902" s="340">
        <f aca="true" t="shared" si="53" ref="G902:G914">G903</f>
        <v>0</v>
      </c>
      <c r="H902" s="296"/>
    </row>
    <row r="903" spans="1:8" s="74" customFormat="1" ht="12.75">
      <c r="A903" s="113" t="s">
        <v>5</v>
      </c>
      <c r="B903" s="101" t="s">
        <v>498</v>
      </c>
      <c r="C903" s="112" t="s">
        <v>67</v>
      </c>
      <c r="D903" s="104" t="s">
        <v>35</v>
      </c>
      <c r="E903" s="104"/>
      <c r="F903" s="100"/>
      <c r="G903" s="340">
        <f t="shared" si="53"/>
        <v>0</v>
      </c>
      <c r="H903" s="296"/>
    </row>
    <row r="904" spans="1:8" s="5" customFormat="1" ht="12.75">
      <c r="A904" s="109" t="s">
        <v>81</v>
      </c>
      <c r="B904" s="107" t="s">
        <v>498</v>
      </c>
      <c r="C904" s="110" t="s">
        <v>67</v>
      </c>
      <c r="D904" s="108" t="s">
        <v>74</v>
      </c>
      <c r="E904" s="108"/>
      <c r="F904" s="105"/>
      <c r="G904" s="341">
        <f t="shared" si="53"/>
        <v>0</v>
      </c>
      <c r="H904" s="213"/>
    </row>
    <row r="905" spans="1:8" s="5" customFormat="1" ht="22.5">
      <c r="A905" s="109" t="s">
        <v>401</v>
      </c>
      <c r="B905" s="107" t="s">
        <v>498</v>
      </c>
      <c r="C905" s="110" t="s">
        <v>67</v>
      </c>
      <c r="D905" s="108" t="s">
        <v>74</v>
      </c>
      <c r="E905" s="110" t="s">
        <v>100</v>
      </c>
      <c r="F905" s="105"/>
      <c r="G905" s="341">
        <f t="shared" si="53"/>
        <v>0</v>
      </c>
      <c r="H905" s="213"/>
    </row>
    <row r="906" spans="1:8" s="5" customFormat="1" ht="22.5">
      <c r="A906" s="109" t="s">
        <v>732</v>
      </c>
      <c r="B906" s="107" t="s">
        <v>498</v>
      </c>
      <c r="C906" s="110" t="s">
        <v>67</v>
      </c>
      <c r="D906" s="108" t="s">
        <v>74</v>
      </c>
      <c r="E906" s="110" t="s">
        <v>96</v>
      </c>
      <c r="F906" s="105"/>
      <c r="G906" s="341">
        <f t="shared" si="53"/>
        <v>0</v>
      </c>
      <c r="H906" s="213"/>
    </row>
    <row r="907" spans="1:8" s="5" customFormat="1" ht="12.75">
      <c r="A907" s="109" t="s">
        <v>675</v>
      </c>
      <c r="B907" s="107" t="s">
        <v>498</v>
      </c>
      <c r="C907" s="110" t="s">
        <v>67</v>
      </c>
      <c r="D907" s="108" t="s">
        <v>74</v>
      </c>
      <c r="E907" s="110" t="s">
        <v>97</v>
      </c>
      <c r="F907" s="105"/>
      <c r="G907" s="341">
        <f t="shared" si="53"/>
        <v>0</v>
      </c>
      <c r="H907" s="213"/>
    </row>
    <row r="908" spans="1:8" s="5" customFormat="1" ht="22.5">
      <c r="A908" s="109" t="s">
        <v>380</v>
      </c>
      <c r="B908" s="107" t="s">
        <v>498</v>
      </c>
      <c r="C908" s="110" t="s">
        <v>67</v>
      </c>
      <c r="D908" s="108" t="s">
        <v>74</v>
      </c>
      <c r="E908" s="110" t="s">
        <v>97</v>
      </c>
      <c r="F908" s="105">
        <v>727</v>
      </c>
      <c r="G908" s="345">
        <f>415-415</f>
        <v>0</v>
      </c>
      <c r="H908" s="213"/>
    </row>
    <row r="909" spans="1:7" s="279" customFormat="1" ht="12.75">
      <c r="A909" s="113" t="s">
        <v>784</v>
      </c>
      <c r="B909" s="101" t="s">
        <v>785</v>
      </c>
      <c r="C909" s="263"/>
      <c r="D909" s="323"/>
      <c r="E909" s="323"/>
      <c r="F909" s="264"/>
      <c r="G909" s="340">
        <f t="shared" si="53"/>
        <v>833</v>
      </c>
    </row>
    <row r="910" spans="1:8" s="5" customFormat="1" ht="12.75">
      <c r="A910" s="113" t="s">
        <v>5</v>
      </c>
      <c r="B910" s="101" t="s">
        <v>785</v>
      </c>
      <c r="C910" s="112" t="s">
        <v>67</v>
      </c>
      <c r="D910" s="104" t="s">
        <v>35</v>
      </c>
      <c r="E910" s="104"/>
      <c r="F910" s="100"/>
      <c r="G910" s="340">
        <f t="shared" si="53"/>
        <v>833</v>
      </c>
      <c r="H910" s="213"/>
    </row>
    <row r="911" spans="1:8" s="5" customFormat="1" ht="12.75">
      <c r="A911" s="109" t="s">
        <v>81</v>
      </c>
      <c r="B911" s="107" t="s">
        <v>785</v>
      </c>
      <c r="C911" s="110" t="s">
        <v>67</v>
      </c>
      <c r="D911" s="108" t="s">
        <v>74</v>
      </c>
      <c r="E911" s="108"/>
      <c r="F911" s="105"/>
      <c r="G911" s="341">
        <f t="shared" si="53"/>
        <v>833</v>
      </c>
      <c r="H911" s="213"/>
    </row>
    <row r="912" spans="1:8" s="5" customFormat="1" ht="22.5">
      <c r="A912" s="109" t="s">
        <v>401</v>
      </c>
      <c r="B912" s="107" t="s">
        <v>785</v>
      </c>
      <c r="C912" s="110" t="s">
        <v>67</v>
      </c>
      <c r="D912" s="108" t="s">
        <v>74</v>
      </c>
      <c r="E912" s="110" t="s">
        <v>100</v>
      </c>
      <c r="F912" s="105"/>
      <c r="G912" s="341">
        <f t="shared" si="53"/>
        <v>833</v>
      </c>
      <c r="H912" s="213"/>
    </row>
    <row r="913" spans="1:8" s="5" customFormat="1" ht="22.5">
      <c r="A913" s="109" t="s">
        <v>732</v>
      </c>
      <c r="B913" s="107" t="s">
        <v>785</v>
      </c>
      <c r="C913" s="110" t="s">
        <v>67</v>
      </c>
      <c r="D913" s="108" t="s">
        <v>74</v>
      </c>
      <c r="E913" s="110" t="s">
        <v>96</v>
      </c>
      <c r="F913" s="105"/>
      <c r="G913" s="341">
        <f t="shared" si="53"/>
        <v>833</v>
      </c>
      <c r="H913" s="213"/>
    </row>
    <row r="914" spans="1:8" s="5" customFormat="1" ht="12.75">
      <c r="A914" s="109" t="s">
        <v>675</v>
      </c>
      <c r="B914" s="107" t="s">
        <v>785</v>
      </c>
      <c r="C914" s="110" t="s">
        <v>67</v>
      </c>
      <c r="D914" s="108" t="s">
        <v>74</v>
      </c>
      <c r="E914" s="110" t="s">
        <v>97</v>
      </c>
      <c r="F914" s="105"/>
      <c r="G914" s="341">
        <f t="shared" si="53"/>
        <v>833</v>
      </c>
      <c r="H914" s="213"/>
    </row>
    <row r="915" spans="1:8" s="5" customFormat="1" ht="22.5">
      <c r="A915" s="109" t="s">
        <v>380</v>
      </c>
      <c r="B915" s="107" t="s">
        <v>785</v>
      </c>
      <c r="C915" s="110" t="s">
        <v>67</v>
      </c>
      <c r="D915" s="108" t="s">
        <v>74</v>
      </c>
      <c r="E915" s="110" t="s">
        <v>97</v>
      </c>
      <c r="F915" s="105">
        <v>727</v>
      </c>
      <c r="G915" s="345">
        <f>1000-167</f>
        <v>833</v>
      </c>
      <c r="H915" s="213"/>
    </row>
    <row r="916" spans="1:8" s="5" customFormat="1" ht="42.75">
      <c r="A916" s="113" t="s">
        <v>499</v>
      </c>
      <c r="B916" s="101" t="s">
        <v>343</v>
      </c>
      <c r="C916" s="112"/>
      <c r="D916" s="104"/>
      <c r="E916" s="104"/>
      <c r="F916" s="100"/>
      <c r="G916" s="340">
        <f>G917+G932</f>
        <v>3592.3</v>
      </c>
      <c r="H916" s="213"/>
    </row>
    <row r="917" spans="1:9" s="5" customFormat="1" ht="24" customHeight="1">
      <c r="A917" s="113" t="s">
        <v>446</v>
      </c>
      <c r="B917" s="101" t="s">
        <v>344</v>
      </c>
      <c r="C917" s="112"/>
      <c r="D917" s="104"/>
      <c r="E917" s="104"/>
      <c r="F917" s="100"/>
      <c r="G917" s="340">
        <f>G918+G925</f>
        <v>3100</v>
      </c>
      <c r="H917" s="213"/>
      <c r="I917" s="271"/>
    </row>
    <row r="918" spans="1:8" s="76" customFormat="1" ht="34.5" customHeight="1">
      <c r="A918" s="122" t="s">
        <v>500</v>
      </c>
      <c r="B918" s="123" t="s">
        <v>345</v>
      </c>
      <c r="C918" s="128"/>
      <c r="D918" s="128"/>
      <c r="E918" s="125"/>
      <c r="F918" s="124"/>
      <c r="G918" s="343">
        <f aca="true" t="shared" si="54" ref="G918:G923">G919</f>
        <v>3040</v>
      </c>
      <c r="H918" s="297"/>
    </row>
    <row r="919" spans="1:8" s="76" customFormat="1" ht="12.75">
      <c r="A919" s="122" t="s">
        <v>428</v>
      </c>
      <c r="B919" s="123" t="s">
        <v>345</v>
      </c>
      <c r="C919" s="128" t="s">
        <v>75</v>
      </c>
      <c r="D919" s="128" t="s">
        <v>35</v>
      </c>
      <c r="E919" s="125"/>
      <c r="F919" s="124"/>
      <c r="G919" s="343">
        <f t="shared" si="54"/>
        <v>3040</v>
      </c>
      <c r="H919" s="297"/>
    </row>
    <row r="920" spans="1:8" s="78" customFormat="1" ht="12.75">
      <c r="A920" s="126" t="s">
        <v>342</v>
      </c>
      <c r="B920" s="127" t="s">
        <v>345</v>
      </c>
      <c r="C920" s="128" t="s">
        <v>75</v>
      </c>
      <c r="D920" s="128" t="s">
        <v>71</v>
      </c>
      <c r="E920" s="128"/>
      <c r="F920" s="129"/>
      <c r="G920" s="344">
        <f t="shared" si="54"/>
        <v>3040</v>
      </c>
      <c r="H920" s="218"/>
    </row>
    <row r="921" spans="1:8" s="78" customFormat="1" ht="22.5">
      <c r="A921" s="126" t="s">
        <v>401</v>
      </c>
      <c r="B921" s="127" t="s">
        <v>345</v>
      </c>
      <c r="C921" s="128" t="s">
        <v>75</v>
      </c>
      <c r="D921" s="128" t="s">
        <v>71</v>
      </c>
      <c r="E921" s="128" t="s">
        <v>100</v>
      </c>
      <c r="F921" s="129"/>
      <c r="G921" s="344">
        <f t="shared" si="54"/>
        <v>3040</v>
      </c>
      <c r="H921" s="218"/>
    </row>
    <row r="922" spans="1:8" s="78" customFormat="1" ht="21.75" customHeight="1">
      <c r="A922" s="126" t="s">
        <v>732</v>
      </c>
      <c r="B922" s="127" t="s">
        <v>345</v>
      </c>
      <c r="C922" s="128" t="s">
        <v>75</v>
      </c>
      <c r="D922" s="128" t="s">
        <v>71</v>
      </c>
      <c r="E922" s="128" t="s">
        <v>96</v>
      </c>
      <c r="F922" s="129"/>
      <c r="G922" s="344">
        <f t="shared" si="54"/>
        <v>3040</v>
      </c>
      <c r="H922" s="218"/>
    </row>
    <row r="923" spans="1:8" s="78" customFormat="1" ht="12.75">
      <c r="A923" s="126" t="s">
        <v>674</v>
      </c>
      <c r="B923" s="127" t="s">
        <v>345</v>
      </c>
      <c r="C923" s="128" t="s">
        <v>75</v>
      </c>
      <c r="D923" s="128" t="s">
        <v>71</v>
      </c>
      <c r="E923" s="128" t="s">
        <v>97</v>
      </c>
      <c r="F923" s="129"/>
      <c r="G923" s="344">
        <f t="shared" si="54"/>
        <v>3040</v>
      </c>
      <c r="H923" s="218"/>
    </row>
    <row r="924" spans="1:8" s="78" customFormat="1" ht="24.75" customHeight="1">
      <c r="A924" s="126" t="s">
        <v>380</v>
      </c>
      <c r="B924" s="127" t="s">
        <v>345</v>
      </c>
      <c r="C924" s="128" t="s">
        <v>75</v>
      </c>
      <c r="D924" s="128" t="s">
        <v>71</v>
      </c>
      <c r="E924" s="128" t="s">
        <v>97</v>
      </c>
      <c r="F924" s="129">
        <v>727</v>
      </c>
      <c r="G924" s="345">
        <f>1140+760+1140</f>
        <v>3040</v>
      </c>
      <c r="H924" s="218"/>
    </row>
    <row r="925" spans="1:8" s="74" customFormat="1" ht="33.75" customHeight="1">
      <c r="A925" s="113" t="s">
        <v>501</v>
      </c>
      <c r="B925" s="101" t="s">
        <v>346</v>
      </c>
      <c r="C925" s="104"/>
      <c r="D925" s="104"/>
      <c r="E925" s="104"/>
      <c r="F925" s="100"/>
      <c r="G925" s="340">
        <f aca="true" t="shared" si="55" ref="G925:G930">G926</f>
        <v>60</v>
      </c>
      <c r="H925" s="296"/>
    </row>
    <row r="926" spans="1:8" s="74" customFormat="1" ht="12.75">
      <c r="A926" s="113" t="s">
        <v>428</v>
      </c>
      <c r="B926" s="101" t="s">
        <v>346</v>
      </c>
      <c r="C926" s="104" t="s">
        <v>75</v>
      </c>
      <c r="D926" s="104" t="s">
        <v>35</v>
      </c>
      <c r="E926" s="104"/>
      <c r="F926" s="100"/>
      <c r="G926" s="340">
        <f t="shared" si="55"/>
        <v>60</v>
      </c>
      <c r="H926" s="296"/>
    </row>
    <row r="927" spans="1:8" s="5" customFormat="1" ht="12.75">
      <c r="A927" s="109" t="s">
        <v>342</v>
      </c>
      <c r="B927" s="107" t="s">
        <v>346</v>
      </c>
      <c r="C927" s="108" t="s">
        <v>75</v>
      </c>
      <c r="D927" s="108" t="s">
        <v>71</v>
      </c>
      <c r="E927" s="108"/>
      <c r="F927" s="105"/>
      <c r="G927" s="341">
        <f t="shared" si="55"/>
        <v>60</v>
      </c>
      <c r="H927" s="213"/>
    </row>
    <row r="928" spans="1:8" s="5" customFormat="1" ht="22.5">
      <c r="A928" s="109" t="s">
        <v>401</v>
      </c>
      <c r="B928" s="107" t="s">
        <v>346</v>
      </c>
      <c r="C928" s="108" t="s">
        <v>75</v>
      </c>
      <c r="D928" s="108" t="s">
        <v>71</v>
      </c>
      <c r="E928" s="108" t="s">
        <v>100</v>
      </c>
      <c r="F928" s="105"/>
      <c r="G928" s="341">
        <f t="shared" si="55"/>
        <v>60</v>
      </c>
      <c r="H928" s="213"/>
    </row>
    <row r="929" spans="1:8" s="5" customFormat="1" ht="24" customHeight="1">
      <c r="A929" s="109" t="s">
        <v>732</v>
      </c>
      <c r="B929" s="107" t="s">
        <v>346</v>
      </c>
      <c r="C929" s="108" t="s">
        <v>75</v>
      </c>
      <c r="D929" s="108" t="s">
        <v>71</v>
      </c>
      <c r="E929" s="108" t="s">
        <v>96</v>
      </c>
      <c r="F929" s="105"/>
      <c r="G929" s="341">
        <f t="shared" si="55"/>
        <v>60</v>
      </c>
      <c r="H929" s="213"/>
    </row>
    <row r="930" spans="1:8" s="5" customFormat="1" ht="12.75">
      <c r="A930" s="109" t="s">
        <v>674</v>
      </c>
      <c r="B930" s="107" t="s">
        <v>346</v>
      </c>
      <c r="C930" s="108" t="s">
        <v>75</v>
      </c>
      <c r="D930" s="108" t="s">
        <v>71</v>
      </c>
      <c r="E930" s="108" t="s">
        <v>97</v>
      </c>
      <c r="F930" s="105"/>
      <c r="G930" s="341">
        <f t="shared" si="55"/>
        <v>60</v>
      </c>
      <c r="H930" s="213"/>
    </row>
    <row r="931" spans="1:8" s="5" customFormat="1" ht="22.5">
      <c r="A931" s="109" t="s">
        <v>380</v>
      </c>
      <c r="B931" s="107" t="s">
        <v>346</v>
      </c>
      <c r="C931" s="108" t="s">
        <v>75</v>
      </c>
      <c r="D931" s="108" t="s">
        <v>71</v>
      </c>
      <c r="E931" s="108" t="s">
        <v>97</v>
      </c>
      <c r="F931" s="105">
        <v>727</v>
      </c>
      <c r="G931" s="341">
        <v>60</v>
      </c>
      <c r="H931" s="213"/>
    </row>
    <row r="932" spans="1:8" s="266" customFormat="1" ht="35.25" customHeight="1">
      <c r="A932" s="122" t="s">
        <v>777</v>
      </c>
      <c r="B932" s="123" t="s">
        <v>742</v>
      </c>
      <c r="C932" s="125"/>
      <c r="D932" s="125"/>
      <c r="E932" s="125"/>
      <c r="F932" s="124"/>
      <c r="G932" s="343">
        <f>G933</f>
        <v>492.3</v>
      </c>
      <c r="H932" s="298"/>
    </row>
    <row r="933" spans="1:8" s="266" customFormat="1" ht="32.25">
      <c r="A933" s="122" t="s">
        <v>744</v>
      </c>
      <c r="B933" s="123" t="s">
        <v>743</v>
      </c>
      <c r="C933" s="125"/>
      <c r="D933" s="125"/>
      <c r="E933" s="125"/>
      <c r="F933" s="124"/>
      <c r="G933" s="343">
        <f>G934</f>
        <v>492.3</v>
      </c>
      <c r="H933" s="301"/>
    </row>
    <row r="934" spans="1:8" s="79" customFormat="1" ht="12.75">
      <c r="A934" s="122" t="s">
        <v>428</v>
      </c>
      <c r="B934" s="123" t="s">
        <v>743</v>
      </c>
      <c r="C934" s="125" t="s">
        <v>75</v>
      </c>
      <c r="D934" s="125" t="s">
        <v>35</v>
      </c>
      <c r="E934" s="125"/>
      <c r="F934" s="124"/>
      <c r="G934" s="344">
        <f>G935</f>
        <v>492.3</v>
      </c>
      <c r="H934" s="279"/>
    </row>
    <row r="935" spans="1:8" s="79" customFormat="1" ht="12.75">
      <c r="A935" s="126" t="s">
        <v>342</v>
      </c>
      <c r="B935" s="127" t="s">
        <v>743</v>
      </c>
      <c r="C935" s="128" t="s">
        <v>75</v>
      </c>
      <c r="D935" s="128" t="s">
        <v>71</v>
      </c>
      <c r="E935" s="128"/>
      <c r="F935" s="129"/>
      <c r="G935" s="344">
        <f>G936</f>
        <v>492.3</v>
      </c>
      <c r="H935" s="279"/>
    </row>
    <row r="936" spans="1:8" s="79" customFormat="1" ht="22.5">
      <c r="A936" s="126" t="s">
        <v>401</v>
      </c>
      <c r="B936" s="127" t="s">
        <v>743</v>
      </c>
      <c r="C936" s="128" t="s">
        <v>75</v>
      </c>
      <c r="D936" s="128" t="s">
        <v>71</v>
      </c>
      <c r="E936" s="128" t="s">
        <v>100</v>
      </c>
      <c r="F936" s="129"/>
      <c r="G936" s="344">
        <f>G937</f>
        <v>492.3</v>
      </c>
      <c r="H936" s="279"/>
    </row>
    <row r="937" spans="1:8" s="79" customFormat="1" ht="22.5">
      <c r="A937" s="126" t="s">
        <v>732</v>
      </c>
      <c r="B937" s="127" t="s">
        <v>743</v>
      </c>
      <c r="C937" s="128" t="s">
        <v>75</v>
      </c>
      <c r="D937" s="128" t="s">
        <v>71</v>
      </c>
      <c r="E937" s="128" t="s">
        <v>96</v>
      </c>
      <c r="F937" s="129"/>
      <c r="G937" s="344">
        <f>G939</f>
        <v>492.3</v>
      </c>
      <c r="H937" s="279"/>
    </row>
    <row r="938" spans="1:8" s="79" customFormat="1" ht="12.75">
      <c r="A938" s="126" t="s">
        <v>674</v>
      </c>
      <c r="B938" s="127" t="s">
        <v>743</v>
      </c>
      <c r="C938" s="128" t="s">
        <v>75</v>
      </c>
      <c r="D938" s="128" t="s">
        <v>71</v>
      </c>
      <c r="E938" s="128" t="s">
        <v>97</v>
      </c>
      <c r="F938" s="129"/>
      <c r="G938" s="344">
        <f>G939</f>
        <v>492.3</v>
      </c>
      <c r="H938" s="279"/>
    </row>
    <row r="939" spans="1:8" s="79" customFormat="1" ht="22.5">
      <c r="A939" s="134" t="s">
        <v>163</v>
      </c>
      <c r="B939" s="127" t="s">
        <v>743</v>
      </c>
      <c r="C939" s="128" t="s">
        <v>75</v>
      </c>
      <c r="D939" s="128" t="s">
        <v>71</v>
      </c>
      <c r="E939" s="128" t="s">
        <v>97</v>
      </c>
      <c r="F939" s="129">
        <v>724</v>
      </c>
      <c r="G939" s="344">
        <v>492.3</v>
      </c>
      <c r="H939" s="279"/>
    </row>
    <row r="940" spans="1:8" s="79" customFormat="1" ht="12.75" hidden="1">
      <c r="A940" s="261"/>
      <c r="B940" s="244"/>
      <c r="C940" s="245"/>
      <c r="D940" s="245"/>
      <c r="E940" s="245"/>
      <c r="F940" s="247"/>
      <c r="G940" s="345"/>
      <c r="H940" s="279"/>
    </row>
    <row r="941" spans="1:8" s="79" customFormat="1" ht="12.75" hidden="1">
      <c r="A941" s="261"/>
      <c r="B941" s="244"/>
      <c r="C941" s="245"/>
      <c r="D941" s="245"/>
      <c r="E941" s="245"/>
      <c r="F941" s="247"/>
      <c r="G941" s="345"/>
      <c r="H941" s="279"/>
    </row>
    <row r="942" spans="1:8" s="79" customFormat="1" ht="12.75" hidden="1">
      <c r="A942" s="261"/>
      <c r="B942" s="244"/>
      <c r="C942" s="245"/>
      <c r="D942" s="245"/>
      <c r="E942" s="245"/>
      <c r="F942" s="247"/>
      <c r="G942" s="345"/>
      <c r="H942" s="279"/>
    </row>
    <row r="943" spans="1:8" s="79" customFormat="1" ht="12.75" hidden="1">
      <c r="A943" s="261"/>
      <c r="B943" s="244"/>
      <c r="C943" s="245"/>
      <c r="D943" s="245"/>
      <c r="E943" s="245"/>
      <c r="F943" s="247"/>
      <c r="G943" s="345"/>
      <c r="H943" s="279"/>
    </row>
    <row r="944" spans="1:8" s="79" customFormat="1" ht="12.75" hidden="1">
      <c r="A944" s="261"/>
      <c r="B944" s="244"/>
      <c r="C944" s="245"/>
      <c r="D944" s="245"/>
      <c r="E944" s="245"/>
      <c r="F944" s="247"/>
      <c r="G944" s="345"/>
      <c r="H944" s="279"/>
    </row>
    <row r="945" spans="1:8" s="79" customFormat="1" ht="12.75" hidden="1">
      <c r="A945" s="261"/>
      <c r="B945" s="244"/>
      <c r="C945" s="245"/>
      <c r="D945" s="245"/>
      <c r="E945" s="245"/>
      <c r="F945" s="247"/>
      <c r="G945" s="345"/>
      <c r="H945" s="279"/>
    </row>
    <row r="946" spans="1:8" s="79" customFormat="1" ht="12.75" hidden="1">
      <c r="A946" s="261"/>
      <c r="B946" s="244"/>
      <c r="C946" s="245"/>
      <c r="D946" s="245"/>
      <c r="E946" s="245"/>
      <c r="F946" s="247"/>
      <c r="G946" s="345"/>
      <c r="H946" s="279"/>
    </row>
    <row r="947" spans="1:8" s="5" customFormat="1" ht="42.75">
      <c r="A947" s="113" t="s">
        <v>510</v>
      </c>
      <c r="B947" s="112" t="s">
        <v>515</v>
      </c>
      <c r="C947" s="110"/>
      <c r="D947" s="110"/>
      <c r="E947" s="115"/>
      <c r="F947" s="115"/>
      <c r="G947" s="340">
        <f>G956+G964+G948</f>
        <v>110</v>
      </c>
      <c r="H947" s="213"/>
    </row>
    <row r="948" spans="1:8" s="74" customFormat="1" ht="32.25">
      <c r="A948" s="103" t="s">
        <v>332</v>
      </c>
      <c r="B948" s="112" t="s">
        <v>522</v>
      </c>
      <c r="C948" s="112"/>
      <c r="D948" s="112"/>
      <c r="E948" s="112"/>
      <c r="F948" s="112"/>
      <c r="G948" s="340">
        <f aca="true" t="shared" si="56" ref="G948:G954">G949</f>
        <v>30</v>
      </c>
      <c r="H948" s="296"/>
    </row>
    <row r="949" spans="1:8" s="74" customFormat="1" ht="21.75">
      <c r="A949" s="113" t="s">
        <v>521</v>
      </c>
      <c r="B949" s="112" t="s">
        <v>523</v>
      </c>
      <c r="C949" s="112"/>
      <c r="D949" s="112"/>
      <c r="E949" s="112"/>
      <c r="F949" s="112"/>
      <c r="G949" s="340">
        <f t="shared" si="56"/>
        <v>30</v>
      </c>
      <c r="H949" s="296"/>
    </row>
    <row r="950" spans="1:8" s="74" customFormat="1" ht="12.75">
      <c r="A950" s="113" t="s">
        <v>61</v>
      </c>
      <c r="B950" s="112" t="s">
        <v>523</v>
      </c>
      <c r="C950" s="112" t="s">
        <v>70</v>
      </c>
      <c r="D950" s="112" t="s">
        <v>35</v>
      </c>
      <c r="E950" s="112"/>
      <c r="F950" s="112"/>
      <c r="G950" s="340">
        <f t="shared" si="56"/>
        <v>30</v>
      </c>
      <c r="H950" s="296"/>
    </row>
    <row r="951" spans="1:8" s="5" customFormat="1" ht="12.75">
      <c r="A951" s="109" t="s">
        <v>148</v>
      </c>
      <c r="B951" s="110" t="s">
        <v>523</v>
      </c>
      <c r="C951" s="110" t="s">
        <v>70</v>
      </c>
      <c r="D951" s="110" t="s">
        <v>75</v>
      </c>
      <c r="E951" s="110"/>
      <c r="F951" s="110"/>
      <c r="G951" s="341">
        <f t="shared" si="56"/>
        <v>30</v>
      </c>
      <c r="H951" s="213"/>
    </row>
    <row r="952" spans="1:8" s="5" customFormat="1" ht="22.5">
      <c r="A952" s="109" t="s">
        <v>101</v>
      </c>
      <c r="B952" s="110" t="s">
        <v>523</v>
      </c>
      <c r="C952" s="110" t="s">
        <v>70</v>
      </c>
      <c r="D952" s="110" t="s">
        <v>75</v>
      </c>
      <c r="E952" s="110" t="s">
        <v>102</v>
      </c>
      <c r="F952" s="110"/>
      <c r="G952" s="341">
        <f t="shared" si="56"/>
        <v>30</v>
      </c>
      <c r="H952" s="213"/>
    </row>
    <row r="953" spans="1:8" s="5" customFormat="1" ht="22.5">
      <c r="A953" s="109" t="s">
        <v>333</v>
      </c>
      <c r="B953" s="110" t="s">
        <v>523</v>
      </c>
      <c r="C953" s="110" t="s">
        <v>70</v>
      </c>
      <c r="D953" s="110" t="s">
        <v>75</v>
      </c>
      <c r="E953" s="110" t="s">
        <v>334</v>
      </c>
      <c r="F953" s="110"/>
      <c r="G953" s="341">
        <f t="shared" si="56"/>
        <v>30</v>
      </c>
      <c r="H953" s="213"/>
    </row>
    <row r="954" spans="1:8" s="5" customFormat="1" ht="22.5">
      <c r="A954" s="109" t="s">
        <v>418</v>
      </c>
      <c r="B954" s="110" t="s">
        <v>523</v>
      </c>
      <c r="C954" s="110" t="s">
        <v>70</v>
      </c>
      <c r="D954" s="110" t="s">
        <v>75</v>
      </c>
      <c r="E954" s="110" t="s">
        <v>417</v>
      </c>
      <c r="F954" s="110"/>
      <c r="G954" s="341">
        <f t="shared" si="56"/>
        <v>30</v>
      </c>
      <c r="H954" s="213"/>
    </row>
    <row r="955" spans="1:8" s="5" customFormat="1" ht="12.75">
      <c r="A955" s="109" t="s">
        <v>149</v>
      </c>
      <c r="B955" s="110" t="s">
        <v>523</v>
      </c>
      <c r="C955" s="110" t="s">
        <v>70</v>
      </c>
      <c r="D955" s="110" t="s">
        <v>75</v>
      </c>
      <c r="E955" s="110" t="s">
        <v>417</v>
      </c>
      <c r="F955" s="110" t="s">
        <v>309</v>
      </c>
      <c r="G955" s="341">
        <f>212-182</f>
        <v>30</v>
      </c>
      <c r="H955" s="213"/>
    </row>
    <row r="956" spans="1:8" s="5" customFormat="1" ht="21.75">
      <c r="A956" s="113" t="s">
        <v>511</v>
      </c>
      <c r="B956" s="112" t="s">
        <v>516</v>
      </c>
      <c r="C956" s="110"/>
      <c r="D956" s="110"/>
      <c r="E956" s="115"/>
      <c r="F956" s="115"/>
      <c r="G956" s="340">
        <f aca="true" t="shared" si="57" ref="G956:G962">G957</f>
        <v>50</v>
      </c>
      <c r="H956" s="213"/>
    </row>
    <row r="957" spans="1:8" s="5" customFormat="1" ht="21.75">
      <c r="A957" s="113" t="s">
        <v>512</v>
      </c>
      <c r="B957" s="112" t="s">
        <v>517</v>
      </c>
      <c r="C957" s="110"/>
      <c r="D957" s="110"/>
      <c r="E957" s="115"/>
      <c r="F957" s="115"/>
      <c r="G957" s="340">
        <f t="shared" si="57"/>
        <v>50</v>
      </c>
      <c r="H957" s="213"/>
    </row>
    <row r="958" spans="1:8" s="74" customFormat="1" ht="12.75">
      <c r="A958" s="103" t="s">
        <v>2</v>
      </c>
      <c r="B958" s="112" t="s">
        <v>517</v>
      </c>
      <c r="C958" s="112" t="s">
        <v>65</v>
      </c>
      <c r="D958" s="112" t="s">
        <v>35</v>
      </c>
      <c r="E958" s="116"/>
      <c r="F958" s="116"/>
      <c r="G958" s="340">
        <f t="shared" si="57"/>
        <v>50</v>
      </c>
      <c r="H958" s="296"/>
    </row>
    <row r="959" spans="1:8" s="5" customFormat="1" ht="12.75">
      <c r="A959" s="109" t="s">
        <v>62</v>
      </c>
      <c r="B959" s="110" t="s">
        <v>517</v>
      </c>
      <c r="C959" s="110" t="s">
        <v>65</v>
      </c>
      <c r="D959" s="110" t="s">
        <v>86</v>
      </c>
      <c r="E959" s="115"/>
      <c r="F959" s="115"/>
      <c r="G959" s="341">
        <f t="shared" si="57"/>
        <v>50</v>
      </c>
      <c r="H959" s="213"/>
    </row>
    <row r="960" spans="1:8" s="5" customFormat="1" ht="45">
      <c r="A960" s="109" t="s">
        <v>98</v>
      </c>
      <c r="B960" s="110" t="s">
        <v>517</v>
      </c>
      <c r="C960" s="110" t="s">
        <v>65</v>
      </c>
      <c r="D960" s="110" t="s">
        <v>86</v>
      </c>
      <c r="E960" s="115" t="s">
        <v>99</v>
      </c>
      <c r="F960" s="115"/>
      <c r="G960" s="341">
        <f t="shared" si="57"/>
        <v>50</v>
      </c>
      <c r="H960" s="213"/>
    </row>
    <row r="961" spans="1:8" s="5" customFormat="1" ht="22.5">
      <c r="A961" s="109" t="s">
        <v>90</v>
      </c>
      <c r="B961" s="110" t="s">
        <v>517</v>
      </c>
      <c r="C961" s="110" t="s">
        <v>65</v>
      </c>
      <c r="D961" s="110" t="s">
        <v>86</v>
      </c>
      <c r="E961" s="115" t="s">
        <v>91</v>
      </c>
      <c r="F961" s="115"/>
      <c r="G961" s="341">
        <f t="shared" si="57"/>
        <v>50</v>
      </c>
      <c r="H961" s="213"/>
    </row>
    <row r="962" spans="1:8" s="5" customFormat="1" ht="33.75">
      <c r="A962" s="106" t="s">
        <v>422</v>
      </c>
      <c r="B962" s="110" t="s">
        <v>517</v>
      </c>
      <c r="C962" s="110" t="s">
        <v>65</v>
      </c>
      <c r="D962" s="110" t="s">
        <v>86</v>
      </c>
      <c r="E962" s="110" t="s">
        <v>423</v>
      </c>
      <c r="F962" s="115"/>
      <c r="G962" s="341">
        <f t="shared" si="57"/>
        <v>50</v>
      </c>
      <c r="H962" s="213"/>
    </row>
    <row r="963" spans="1:8" s="5" customFormat="1" ht="12.75">
      <c r="A963" s="109" t="s">
        <v>149</v>
      </c>
      <c r="B963" s="110" t="s">
        <v>517</v>
      </c>
      <c r="C963" s="110" t="s">
        <v>65</v>
      </c>
      <c r="D963" s="110" t="s">
        <v>86</v>
      </c>
      <c r="E963" s="115" t="s">
        <v>423</v>
      </c>
      <c r="F963" s="115" t="s">
        <v>309</v>
      </c>
      <c r="G963" s="341">
        <v>50</v>
      </c>
      <c r="H963" s="213"/>
    </row>
    <row r="964" spans="1:8" s="74" customFormat="1" ht="21" customHeight="1">
      <c r="A964" s="113" t="s">
        <v>513</v>
      </c>
      <c r="B964" s="112" t="s">
        <v>518</v>
      </c>
      <c r="C964" s="112"/>
      <c r="D964" s="112"/>
      <c r="E964" s="116"/>
      <c r="F964" s="116"/>
      <c r="G964" s="340">
        <f>G965+G972</f>
        <v>30</v>
      </c>
      <c r="H964" s="296"/>
    </row>
    <row r="965" spans="1:8" s="74" customFormat="1" ht="32.25">
      <c r="A965" s="113" t="s">
        <v>514</v>
      </c>
      <c r="B965" s="112" t="s">
        <v>519</v>
      </c>
      <c r="C965" s="112"/>
      <c r="D965" s="112"/>
      <c r="E965" s="116"/>
      <c r="F965" s="116"/>
      <c r="G965" s="340">
        <f aca="true" t="shared" si="58" ref="G965:G970">G966</f>
        <v>14</v>
      </c>
      <c r="H965" s="296"/>
    </row>
    <row r="966" spans="1:8" s="74" customFormat="1" ht="12.75">
      <c r="A966" s="103" t="s">
        <v>2</v>
      </c>
      <c r="B966" s="112" t="s">
        <v>519</v>
      </c>
      <c r="C966" s="112" t="s">
        <v>65</v>
      </c>
      <c r="D966" s="112" t="s">
        <v>35</v>
      </c>
      <c r="E966" s="116"/>
      <c r="F966" s="116"/>
      <c r="G966" s="340">
        <f t="shared" si="58"/>
        <v>14</v>
      </c>
      <c r="H966" s="296"/>
    </row>
    <row r="967" spans="1:8" s="74" customFormat="1" ht="12.75">
      <c r="A967" s="109" t="s">
        <v>62</v>
      </c>
      <c r="B967" s="110" t="s">
        <v>519</v>
      </c>
      <c r="C967" s="110" t="s">
        <v>65</v>
      </c>
      <c r="D967" s="112" t="s">
        <v>86</v>
      </c>
      <c r="E967" s="116"/>
      <c r="F967" s="116"/>
      <c r="G967" s="341">
        <f t="shared" si="58"/>
        <v>14</v>
      </c>
      <c r="H967" s="296"/>
    </row>
    <row r="968" spans="1:8" s="5" customFormat="1" ht="36.75" customHeight="1">
      <c r="A968" s="109" t="s">
        <v>98</v>
      </c>
      <c r="B968" s="110" t="s">
        <v>519</v>
      </c>
      <c r="C968" s="110" t="s">
        <v>65</v>
      </c>
      <c r="D968" s="110" t="s">
        <v>86</v>
      </c>
      <c r="E968" s="115" t="s">
        <v>99</v>
      </c>
      <c r="F968" s="115"/>
      <c r="G968" s="341">
        <f t="shared" si="58"/>
        <v>14</v>
      </c>
      <c r="H968" s="213"/>
    </row>
    <row r="969" spans="1:8" s="5" customFormat="1" ht="22.5">
      <c r="A969" s="109" t="s">
        <v>90</v>
      </c>
      <c r="B969" s="110" t="s">
        <v>519</v>
      </c>
      <c r="C969" s="110" t="s">
        <v>65</v>
      </c>
      <c r="D969" s="110" t="s">
        <v>86</v>
      </c>
      <c r="E969" s="115" t="s">
        <v>91</v>
      </c>
      <c r="F969" s="115"/>
      <c r="G969" s="341">
        <f t="shared" si="58"/>
        <v>14</v>
      </c>
      <c r="H969" s="213"/>
    </row>
    <row r="970" spans="1:8" s="5" customFormat="1" ht="33.75">
      <c r="A970" s="106" t="s">
        <v>422</v>
      </c>
      <c r="B970" s="110" t="s">
        <v>519</v>
      </c>
      <c r="C970" s="110" t="s">
        <v>65</v>
      </c>
      <c r="D970" s="110" t="s">
        <v>86</v>
      </c>
      <c r="E970" s="115" t="s">
        <v>423</v>
      </c>
      <c r="F970" s="115"/>
      <c r="G970" s="341">
        <f t="shared" si="58"/>
        <v>14</v>
      </c>
      <c r="H970" s="213"/>
    </row>
    <row r="971" spans="1:8" s="5" customFormat="1" ht="12.75">
      <c r="A971" s="109" t="s">
        <v>149</v>
      </c>
      <c r="B971" s="110" t="s">
        <v>519</v>
      </c>
      <c r="C971" s="110" t="s">
        <v>65</v>
      </c>
      <c r="D971" s="110" t="s">
        <v>86</v>
      </c>
      <c r="E971" s="115" t="s">
        <v>423</v>
      </c>
      <c r="F971" s="115" t="s">
        <v>309</v>
      </c>
      <c r="G971" s="341">
        <v>14</v>
      </c>
      <c r="H971" s="213"/>
    </row>
    <row r="972" spans="1:8" s="74" customFormat="1" ht="32.25">
      <c r="A972" s="113" t="s">
        <v>613</v>
      </c>
      <c r="B972" s="112" t="s">
        <v>520</v>
      </c>
      <c r="C972" s="112"/>
      <c r="D972" s="112"/>
      <c r="E972" s="116"/>
      <c r="F972" s="116"/>
      <c r="G972" s="340">
        <f>G973+G979</f>
        <v>16</v>
      </c>
      <c r="H972" s="296"/>
    </row>
    <row r="973" spans="1:8" s="74" customFormat="1" ht="12.75">
      <c r="A973" s="103" t="s">
        <v>2</v>
      </c>
      <c r="B973" s="112" t="s">
        <v>520</v>
      </c>
      <c r="C973" s="112" t="s">
        <v>65</v>
      </c>
      <c r="D973" s="112" t="s">
        <v>35</v>
      </c>
      <c r="E973" s="116"/>
      <c r="F973" s="116"/>
      <c r="G973" s="340">
        <f>G974</f>
        <v>10</v>
      </c>
      <c r="H973" s="296"/>
    </row>
    <row r="974" spans="1:8" s="74" customFormat="1" ht="12.75">
      <c r="A974" s="109" t="s">
        <v>62</v>
      </c>
      <c r="B974" s="110" t="s">
        <v>520</v>
      </c>
      <c r="C974" s="110" t="s">
        <v>65</v>
      </c>
      <c r="D974" s="110" t="s">
        <v>86</v>
      </c>
      <c r="E974" s="116"/>
      <c r="F974" s="116"/>
      <c r="G974" s="340">
        <f>G975</f>
        <v>10</v>
      </c>
      <c r="H974" s="296"/>
    </row>
    <row r="975" spans="1:8" s="5" customFormat="1" ht="22.5">
      <c r="A975" s="109" t="s">
        <v>401</v>
      </c>
      <c r="B975" s="110" t="s">
        <v>520</v>
      </c>
      <c r="C975" s="110" t="s">
        <v>65</v>
      </c>
      <c r="D975" s="110" t="s">
        <v>86</v>
      </c>
      <c r="E975" s="110" t="s">
        <v>100</v>
      </c>
      <c r="F975" s="110"/>
      <c r="G975" s="341">
        <f>G976</f>
        <v>10</v>
      </c>
      <c r="H975" s="213"/>
    </row>
    <row r="976" spans="1:8" s="5" customFormat="1" ht="22.5">
      <c r="A976" s="109" t="s">
        <v>732</v>
      </c>
      <c r="B976" s="110" t="s">
        <v>520</v>
      </c>
      <c r="C976" s="110" t="s">
        <v>65</v>
      </c>
      <c r="D976" s="110" t="s">
        <v>86</v>
      </c>
      <c r="E976" s="110" t="s">
        <v>96</v>
      </c>
      <c r="F976" s="110"/>
      <c r="G976" s="341">
        <f>G977</f>
        <v>10</v>
      </c>
      <c r="H976" s="213"/>
    </row>
    <row r="977" spans="1:8" s="5" customFormat="1" ht="12.75">
      <c r="A977" s="109" t="s">
        <v>674</v>
      </c>
      <c r="B977" s="110" t="s">
        <v>520</v>
      </c>
      <c r="C977" s="110" t="s">
        <v>65</v>
      </c>
      <c r="D977" s="110" t="s">
        <v>86</v>
      </c>
      <c r="E977" s="110" t="s">
        <v>97</v>
      </c>
      <c r="F977" s="110"/>
      <c r="G977" s="341">
        <f>G978</f>
        <v>10</v>
      </c>
      <c r="H977" s="213"/>
    </row>
    <row r="978" spans="1:8" s="5" customFormat="1" ht="12.75">
      <c r="A978" s="109" t="s">
        <v>149</v>
      </c>
      <c r="B978" s="110" t="s">
        <v>520</v>
      </c>
      <c r="C978" s="110" t="s">
        <v>65</v>
      </c>
      <c r="D978" s="110" t="s">
        <v>86</v>
      </c>
      <c r="E978" s="110" t="s">
        <v>97</v>
      </c>
      <c r="F978" s="110" t="s">
        <v>309</v>
      </c>
      <c r="G978" s="341">
        <v>10</v>
      </c>
      <c r="H978" s="213"/>
    </row>
    <row r="979" spans="1:8" s="74" customFormat="1" ht="12.75">
      <c r="A979" s="103" t="s">
        <v>425</v>
      </c>
      <c r="B979" s="112" t="s">
        <v>520</v>
      </c>
      <c r="C979" s="104" t="s">
        <v>72</v>
      </c>
      <c r="D979" s="104" t="s">
        <v>35</v>
      </c>
      <c r="E979" s="104"/>
      <c r="F979" s="100"/>
      <c r="G979" s="340">
        <f>G980</f>
        <v>6</v>
      </c>
      <c r="H979" s="296"/>
    </row>
    <row r="980" spans="1:8" s="5" customFormat="1" ht="12.75">
      <c r="A980" s="109" t="s">
        <v>85</v>
      </c>
      <c r="B980" s="110" t="s">
        <v>520</v>
      </c>
      <c r="C980" s="108" t="s">
        <v>72</v>
      </c>
      <c r="D980" s="108" t="s">
        <v>67</v>
      </c>
      <c r="E980" s="108"/>
      <c r="F980" s="105"/>
      <c r="G980" s="341">
        <f>G981</f>
        <v>6</v>
      </c>
      <c r="H980" s="213"/>
    </row>
    <row r="981" spans="1:8" s="5" customFormat="1" ht="22.5">
      <c r="A981" s="109" t="s">
        <v>401</v>
      </c>
      <c r="B981" s="110" t="s">
        <v>520</v>
      </c>
      <c r="C981" s="108" t="s">
        <v>72</v>
      </c>
      <c r="D981" s="108" t="s">
        <v>67</v>
      </c>
      <c r="E981" s="110" t="s">
        <v>100</v>
      </c>
      <c r="F981" s="105"/>
      <c r="G981" s="341">
        <f>G982</f>
        <v>6</v>
      </c>
      <c r="H981" s="213"/>
    </row>
    <row r="982" spans="1:8" s="5" customFormat="1" ht="22.5">
      <c r="A982" s="109" t="s">
        <v>732</v>
      </c>
      <c r="B982" s="110" t="s">
        <v>520</v>
      </c>
      <c r="C982" s="108" t="s">
        <v>72</v>
      </c>
      <c r="D982" s="108" t="s">
        <v>67</v>
      </c>
      <c r="E982" s="110" t="s">
        <v>96</v>
      </c>
      <c r="F982" s="105"/>
      <c r="G982" s="341">
        <f>G983</f>
        <v>6</v>
      </c>
      <c r="H982" s="213"/>
    </row>
    <row r="983" spans="1:8" s="5" customFormat="1" ht="12.75">
      <c r="A983" s="109" t="s">
        <v>674</v>
      </c>
      <c r="B983" s="110" t="s">
        <v>520</v>
      </c>
      <c r="C983" s="108" t="s">
        <v>72</v>
      </c>
      <c r="D983" s="108" t="s">
        <v>67</v>
      </c>
      <c r="E983" s="110" t="s">
        <v>97</v>
      </c>
      <c r="F983" s="105"/>
      <c r="G983" s="341">
        <f>G984</f>
        <v>6</v>
      </c>
      <c r="H983" s="213"/>
    </row>
    <row r="984" spans="1:8" s="5" customFormat="1" ht="22.5">
      <c r="A984" s="106" t="s">
        <v>153</v>
      </c>
      <c r="B984" s="110" t="s">
        <v>520</v>
      </c>
      <c r="C984" s="108" t="s">
        <v>72</v>
      </c>
      <c r="D984" s="108" t="s">
        <v>67</v>
      </c>
      <c r="E984" s="110" t="s">
        <v>97</v>
      </c>
      <c r="F984" s="105">
        <v>726</v>
      </c>
      <c r="G984" s="341">
        <v>6</v>
      </c>
      <c r="H984" s="213"/>
    </row>
    <row r="985" spans="1:8" s="74" customFormat="1" ht="32.25" customHeight="1">
      <c r="A985" s="113" t="s">
        <v>502</v>
      </c>
      <c r="B985" s="101" t="s">
        <v>430</v>
      </c>
      <c r="C985" s="104"/>
      <c r="D985" s="104"/>
      <c r="E985" s="112"/>
      <c r="F985" s="100"/>
      <c r="G985" s="340">
        <f>G986</f>
        <v>28891.8</v>
      </c>
      <c r="H985" s="296"/>
    </row>
    <row r="986" spans="1:8" s="74" customFormat="1" ht="32.25" customHeight="1">
      <c r="A986" s="113" t="s">
        <v>503</v>
      </c>
      <c r="B986" s="101" t="s">
        <v>431</v>
      </c>
      <c r="C986" s="104"/>
      <c r="D986" s="104"/>
      <c r="E986" s="112"/>
      <c r="F986" s="100"/>
      <c r="G986" s="340">
        <f>G987+G996+G1005</f>
        <v>28891.8</v>
      </c>
      <c r="H986" s="296"/>
    </row>
    <row r="987" spans="1:8" s="74" customFormat="1" ht="21.75">
      <c r="A987" s="231" t="s">
        <v>705</v>
      </c>
      <c r="B987" s="130" t="s">
        <v>699</v>
      </c>
      <c r="C987" s="125"/>
      <c r="D987" s="125"/>
      <c r="E987" s="130"/>
      <c r="F987" s="124"/>
      <c r="G987" s="343">
        <f>G988</f>
        <v>8594</v>
      </c>
      <c r="H987" s="296"/>
    </row>
    <row r="988" spans="1:8" s="74" customFormat="1" ht="12.75">
      <c r="A988" s="133" t="s">
        <v>147</v>
      </c>
      <c r="B988" s="131" t="s">
        <v>699</v>
      </c>
      <c r="C988" s="125" t="s">
        <v>71</v>
      </c>
      <c r="D988" s="125" t="s">
        <v>35</v>
      </c>
      <c r="E988" s="130"/>
      <c r="F988" s="124"/>
      <c r="G988" s="343">
        <f>G989</f>
        <v>8594</v>
      </c>
      <c r="H988" s="296"/>
    </row>
    <row r="989" spans="1:8" s="74" customFormat="1" ht="12.75">
      <c r="A989" s="134" t="s">
        <v>199</v>
      </c>
      <c r="B989" s="131" t="s">
        <v>699</v>
      </c>
      <c r="C989" s="128" t="s">
        <v>71</v>
      </c>
      <c r="D989" s="128" t="s">
        <v>66</v>
      </c>
      <c r="E989" s="130"/>
      <c r="F989" s="124"/>
      <c r="G989" s="344">
        <f>G990</f>
        <v>8594</v>
      </c>
      <c r="H989" s="296"/>
    </row>
    <row r="990" spans="1:8" s="74" customFormat="1" ht="22.5">
      <c r="A990" s="220" t="s">
        <v>401</v>
      </c>
      <c r="B990" s="131" t="s">
        <v>699</v>
      </c>
      <c r="C990" s="128" t="s">
        <v>71</v>
      </c>
      <c r="D990" s="128" t="s">
        <v>66</v>
      </c>
      <c r="E990" s="131" t="s">
        <v>100</v>
      </c>
      <c r="F990" s="124"/>
      <c r="G990" s="344">
        <f>G991</f>
        <v>8594</v>
      </c>
      <c r="H990" s="296"/>
    </row>
    <row r="991" spans="1:8" s="74" customFormat="1" ht="22.5">
      <c r="A991" s="126" t="s">
        <v>732</v>
      </c>
      <c r="B991" s="131" t="s">
        <v>699</v>
      </c>
      <c r="C991" s="128" t="s">
        <v>71</v>
      </c>
      <c r="D991" s="128" t="s">
        <v>66</v>
      </c>
      <c r="E991" s="131" t="s">
        <v>96</v>
      </c>
      <c r="F991" s="124"/>
      <c r="G991" s="344">
        <f>G992+G994</f>
        <v>8594</v>
      </c>
      <c r="H991" s="296"/>
    </row>
    <row r="992" spans="1:8" s="74" customFormat="1" ht="22.5">
      <c r="A992" s="220" t="s">
        <v>698</v>
      </c>
      <c r="B992" s="131" t="s">
        <v>699</v>
      </c>
      <c r="C992" s="128" t="s">
        <v>71</v>
      </c>
      <c r="D992" s="128" t="s">
        <v>66</v>
      </c>
      <c r="E992" s="131" t="s">
        <v>700</v>
      </c>
      <c r="F992" s="129"/>
      <c r="G992" s="344">
        <f>G993</f>
        <v>2028</v>
      </c>
      <c r="H992" s="296"/>
    </row>
    <row r="993" spans="1:8" s="76" customFormat="1" ht="22.5">
      <c r="A993" s="126" t="s">
        <v>380</v>
      </c>
      <c r="B993" s="131" t="s">
        <v>699</v>
      </c>
      <c r="C993" s="128" t="s">
        <v>71</v>
      </c>
      <c r="D993" s="128" t="s">
        <v>66</v>
      </c>
      <c r="E993" s="131" t="s">
        <v>700</v>
      </c>
      <c r="F993" s="129">
        <v>727</v>
      </c>
      <c r="G993" s="344">
        <f>1328+700</f>
        <v>2028</v>
      </c>
      <c r="H993" s="297"/>
    </row>
    <row r="994" spans="1:8" s="76" customFormat="1" ht="12.75">
      <c r="A994" s="126" t="s">
        <v>674</v>
      </c>
      <c r="B994" s="131" t="s">
        <v>699</v>
      </c>
      <c r="C994" s="128" t="s">
        <v>71</v>
      </c>
      <c r="D994" s="128" t="s">
        <v>66</v>
      </c>
      <c r="E994" s="131" t="s">
        <v>97</v>
      </c>
      <c r="F994" s="129"/>
      <c r="G994" s="344">
        <f>G995</f>
        <v>6566</v>
      </c>
      <c r="H994" s="297"/>
    </row>
    <row r="995" spans="1:8" s="76" customFormat="1" ht="22.5">
      <c r="A995" s="126" t="s">
        <v>380</v>
      </c>
      <c r="B995" s="131" t="s">
        <v>699</v>
      </c>
      <c r="C995" s="128" t="s">
        <v>71</v>
      </c>
      <c r="D995" s="128" t="s">
        <v>66</v>
      </c>
      <c r="E995" s="131" t="s">
        <v>771</v>
      </c>
      <c r="F995" s="129">
        <v>727</v>
      </c>
      <c r="G995" s="344">
        <f>4803+1763</f>
        <v>6566</v>
      </c>
      <c r="H995" s="297"/>
    </row>
    <row r="996" spans="1:8" s="5" customFormat="1" ht="32.25">
      <c r="A996" s="231" t="s">
        <v>701</v>
      </c>
      <c r="B996" s="123" t="s">
        <v>702</v>
      </c>
      <c r="C996" s="125"/>
      <c r="D996" s="125"/>
      <c r="E996" s="130"/>
      <c r="F996" s="124"/>
      <c r="G996" s="343">
        <f aca="true" t="shared" si="59" ref="G996:G1003">G997</f>
        <v>20000</v>
      </c>
      <c r="H996" s="213"/>
    </row>
    <row r="997" spans="1:8" s="5" customFormat="1" ht="12.75">
      <c r="A997" s="133" t="s">
        <v>147</v>
      </c>
      <c r="B997" s="123" t="s">
        <v>702</v>
      </c>
      <c r="C997" s="125" t="s">
        <v>71</v>
      </c>
      <c r="D997" s="125" t="s">
        <v>35</v>
      </c>
      <c r="E997" s="130"/>
      <c r="F997" s="124"/>
      <c r="G997" s="343">
        <f t="shared" si="59"/>
        <v>20000</v>
      </c>
      <c r="H997" s="213"/>
    </row>
    <row r="998" spans="1:8" s="5" customFormat="1" ht="12.75">
      <c r="A998" s="134" t="s">
        <v>199</v>
      </c>
      <c r="B998" s="127" t="s">
        <v>702</v>
      </c>
      <c r="C998" s="128" t="s">
        <v>71</v>
      </c>
      <c r="D998" s="128" t="s">
        <v>66</v>
      </c>
      <c r="E998" s="131"/>
      <c r="F998" s="129"/>
      <c r="G998" s="344">
        <f t="shared" si="59"/>
        <v>20000</v>
      </c>
      <c r="H998" s="213"/>
    </row>
    <row r="999" spans="1:8" s="5" customFormat="1" ht="22.5">
      <c r="A999" s="220" t="s">
        <v>401</v>
      </c>
      <c r="B999" s="127" t="s">
        <v>702</v>
      </c>
      <c r="C999" s="128" t="s">
        <v>71</v>
      </c>
      <c r="D999" s="128" t="s">
        <v>66</v>
      </c>
      <c r="E999" s="131" t="s">
        <v>100</v>
      </c>
      <c r="F999" s="129"/>
      <c r="G999" s="344">
        <f t="shared" si="59"/>
        <v>20000</v>
      </c>
      <c r="H999" s="213"/>
    </row>
    <row r="1000" spans="1:8" s="5" customFormat="1" ht="22.5">
      <c r="A1000" s="126" t="s">
        <v>732</v>
      </c>
      <c r="B1000" s="127" t="s">
        <v>702</v>
      </c>
      <c r="C1000" s="128" t="s">
        <v>71</v>
      </c>
      <c r="D1000" s="128" t="s">
        <v>66</v>
      </c>
      <c r="E1000" s="131" t="s">
        <v>96</v>
      </c>
      <c r="F1000" s="129"/>
      <c r="G1000" s="344">
        <f>G1003+G1001</f>
        <v>20000</v>
      </c>
      <c r="H1000" s="213"/>
    </row>
    <row r="1001" spans="1:8" s="79" customFormat="1" ht="22.5">
      <c r="A1001" s="126" t="s">
        <v>698</v>
      </c>
      <c r="B1001" s="127" t="s">
        <v>702</v>
      </c>
      <c r="C1001" s="128" t="s">
        <v>71</v>
      </c>
      <c r="D1001" s="128" t="s">
        <v>66</v>
      </c>
      <c r="E1001" s="131" t="s">
        <v>700</v>
      </c>
      <c r="F1001" s="129"/>
      <c r="G1001" s="344">
        <f>G1002</f>
        <v>7070</v>
      </c>
      <c r="H1001" s="302"/>
    </row>
    <row r="1002" spans="1:8" s="79" customFormat="1" ht="22.5">
      <c r="A1002" s="126" t="s">
        <v>380</v>
      </c>
      <c r="B1002" s="127" t="s">
        <v>702</v>
      </c>
      <c r="C1002" s="128" t="s">
        <v>71</v>
      </c>
      <c r="D1002" s="128" t="s">
        <v>66</v>
      </c>
      <c r="E1002" s="131" t="s">
        <v>700</v>
      </c>
      <c r="F1002" s="129">
        <v>727</v>
      </c>
      <c r="G1002" s="344">
        <f>6875+195</f>
        <v>7070</v>
      </c>
      <c r="H1002" s="302"/>
    </row>
    <row r="1003" spans="1:8" s="217" customFormat="1" ht="12.75">
      <c r="A1003" s="126" t="s">
        <v>674</v>
      </c>
      <c r="B1003" s="127" t="s">
        <v>702</v>
      </c>
      <c r="C1003" s="128" t="s">
        <v>71</v>
      </c>
      <c r="D1003" s="128" t="s">
        <v>66</v>
      </c>
      <c r="E1003" s="131" t="s">
        <v>97</v>
      </c>
      <c r="F1003" s="129"/>
      <c r="G1003" s="344">
        <f t="shared" si="59"/>
        <v>12930</v>
      </c>
      <c r="H1003" s="218"/>
    </row>
    <row r="1004" spans="1:8" s="5" customFormat="1" ht="22.5">
      <c r="A1004" s="126" t="s">
        <v>380</v>
      </c>
      <c r="B1004" s="127" t="s">
        <v>702</v>
      </c>
      <c r="C1004" s="128" t="s">
        <v>71</v>
      </c>
      <c r="D1004" s="128" t="s">
        <v>66</v>
      </c>
      <c r="E1004" s="131" t="s">
        <v>97</v>
      </c>
      <c r="F1004" s="129">
        <v>727</v>
      </c>
      <c r="G1004" s="344">
        <f>13125-195</f>
        <v>12930</v>
      </c>
      <c r="H1004" s="213"/>
    </row>
    <row r="1005" spans="1:8" s="5" customFormat="1" ht="42.75">
      <c r="A1005" s="224" t="s">
        <v>703</v>
      </c>
      <c r="B1005" s="101" t="s">
        <v>704</v>
      </c>
      <c r="C1005" s="104"/>
      <c r="D1005" s="104"/>
      <c r="E1005" s="112"/>
      <c r="F1005" s="100"/>
      <c r="G1005" s="340">
        <f>G1006</f>
        <v>297.8</v>
      </c>
      <c r="H1005" s="213"/>
    </row>
    <row r="1006" spans="1:8" s="5" customFormat="1" ht="12.75">
      <c r="A1006" s="114" t="s">
        <v>147</v>
      </c>
      <c r="B1006" s="101" t="s">
        <v>704</v>
      </c>
      <c r="C1006" s="104" t="s">
        <v>71</v>
      </c>
      <c r="D1006" s="104" t="s">
        <v>35</v>
      </c>
      <c r="E1006" s="112"/>
      <c r="F1006" s="100"/>
      <c r="G1006" s="340">
        <f>G1007</f>
        <v>297.8</v>
      </c>
      <c r="H1006" s="213"/>
    </row>
    <row r="1007" spans="1:8" s="5" customFormat="1" ht="12.75">
      <c r="A1007" s="111" t="s">
        <v>199</v>
      </c>
      <c r="B1007" s="107" t="s">
        <v>704</v>
      </c>
      <c r="C1007" s="108" t="s">
        <v>71</v>
      </c>
      <c r="D1007" s="108" t="s">
        <v>66</v>
      </c>
      <c r="E1007" s="110"/>
      <c r="F1007" s="105"/>
      <c r="G1007" s="341">
        <f>G1008</f>
        <v>297.8</v>
      </c>
      <c r="H1007" s="213"/>
    </row>
    <row r="1008" spans="1:8" s="5" customFormat="1" ht="22.5">
      <c r="A1008" s="222" t="s">
        <v>401</v>
      </c>
      <c r="B1008" s="107" t="s">
        <v>704</v>
      </c>
      <c r="C1008" s="108" t="s">
        <v>71</v>
      </c>
      <c r="D1008" s="108" t="s">
        <v>66</v>
      </c>
      <c r="E1008" s="110" t="s">
        <v>100</v>
      </c>
      <c r="F1008" s="105"/>
      <c r="G1008" s="341">
        <f>G1009</f>
        <v>297.8</v>
      </c>
      <c r="H1008" s="213"/>
    </row>
    <row r="1009" spans="1:8" s="5" customFormat="1" ht="22.5">
      <c r="A1009" s="109" t="s">
        <v>732</v>
      </c>
      <c r="B1009" s="107" t="s">
        <v>704</v>
      </c>
      <c r="C1009" s="108" t="s">
        <v>71</v>
      </c>
      <c r="D1009" s="108" t="s">
        <v>66</v>
      </c>
      <c r="E1009" s="110" t="s">
        <v>96</v>
      </c>
      <c r="F1009" s="105"/>
      <c r="G1009" s="341">
        <f>G1012+G1010</f>
        <v>297.8</v>
      </c>
      <c r="H1009" s="213"/>
    </row>
    <row r="1010" spans="1:8" s="79" customFormat="1" ht="22.5">
      <c r="A1010" s="109" t="s">
        <v>698</v>
      </c>
      <c r="B1010" s="107" t="s">
        <v>704</v>
      </c>
      <c r="C1010" s="108" t="s">
        <v>71</v>
      </c>
      <c r="D1010" s="108" t="s">
        <v>66</v>
      </c>
      <c r="E1010" s="110" t="s">
        <v>700</v>
      </c>
      <c r="F1010" s="105"/>
      <c r="G1010" s="341">
        <v>130.9</v>
      </c>
      <c r="H1010" s="292"/>
    </row>
    <row r="1011" spans="1:8" s="79" customFormat="1" ht="22.5">
      <c r="A1011" s="109" t="s">
        <v>380</v>
      </c>
      <c r="B1011" s="107" t="s">
        <v>704</v>
      </c>
      <c r="C1011" s="108" t="s">
        <v>71</v>
      </c>
      <c r="D1011" s="108" t="s">
        <v>66</v>
      </c>
      <c r="E1011" s="110" t="s">
        <v>700</v>
      </c>
      <c r="F1011" s="105">
        <v>727</v>
      </c>
      <c r="G1011" s="341">
        <v>130.9</v>
      </c>
      <c r="H1011" s="292"/>
    </row>
    <row r="1012" spans="1:8" s="5" customFormat="1" ht="12.75">
      <c r="A1012" s="109" t="s">
        <v>674</v>
      </c>
      <c r="B1012" s="107" t="s">
        <v>704</v>
      </c>
      <c r="C1012" s="108" t="s">
        <v>71</v>
      </c>
      <c r="D1012" s="108" t="s">
        <v>66</v>
      </c>
      <c r="E1012" s="110" t="s">
        <v>97</v>
      </c>
      <c r="F1012" s="105"/>
      <c r="G1012" s="341">
        <f>G1013</f>
        <v>166.9</v>
      </c>
      <c r="H1012" s="213"/>
    </row>
    <row r="1013" spans="1:8" s="5" customFormat="1" ht="22.5">
      <c r="A1013" s="109" t="s">
        <v>380</v>
      </c>
      <c r="B1013" s="107" t="s">
        <v>704</v>
      </c>
      <c r="C1013" s="108" t="s">
        <v>71</v>
      </c>
      <c r="D1013" s="108" t="s">
        <v>66</v>
      </c>
      <c r="E1013" s="110" t="s">
        <v>97</v>
      </c>
      <c r="F1013" s="105">
        <v>727</v>
      </c>
      <c r="G1013" s="341">
        <f>169.1-2.2</f>
        <v>166.9</v>
      </c>
      <c r="H1013" s="213"/>
    </row>
    <row r="1014" spans="1:8" s="11" customFormat="1" ht="33" customHeight="1">
      <c r="A1014" s="113" t="s">
        <v>504</v>
      </c>
      <c r="B1014" s="101" t="s">
        <v>319</v>
      </c>
      <c r="C1014" s="115"/>
      <c r="D1014" s="104"/>
      <c r="E1014" s="112"/>
      <c r="F1014" s="100"/>
      <c r="G1014" s="340">
        <f>G1015</f>
        <v>50</v>
      </c>
      <c r="H1014" s="213"/>
    </row>
    <row r="1015" spans="1:8" s="63" customFormat="1" ht="42.75">
      <c r="A1015" s="113" t="s">
        <v>505</v>
      </c>
      <c r="B1015" s="101" t="s">
        <v>320</v>
      </c>
      <c r="C1015" s="116"/>
      <c r="D1015" s="104"/>
      <c r="E1015" s="112"/>
      <c r="F1015" s="100"/>
      <c r="G1015" s="340">
        <f>G1016</f>
        <v>50</v>
      </c>
      <c r="H1015" s="296"/>
    </row>
    <row r="1016" spans="1:8" s="11" customFormat="1" ht="12" customHeight="1">
      <c r="A1016" s="113" t="s">
        <v>321</v>
      </c>
      <c r="B1016" s="101" t="s">
        <v>322</v>
      </c>
      <c r="C1016" s="104"/>
      <c r="D1016" s="104"/>
      <c r="E1016" s="104"/>
      <c r="F1016" s="100"/>
      <c r="G1016" s="340">
        <f aca="true" t="shared" si="60" ref="G1016:G1021">G1017</f>
        <v>50</v>
      </c>
      <c r="H1016" s="213"/>
    </row>
    <row r="1017" spans="1:8" s="11" customFormat="1" ht="12.75">
      <c r="A1017" s="103" t="s">
        <v>2</v>
      </c>
      <c r="B1017" s="107" t="s">
        <v>322</v>
      </c>
      <c r="C1017" s="115" t="s">
        <v>65</v>
      </c>
      <c r="D1017" s="108" t="s">
        <v>35</v>
      </c>
      <c r="E1017" s="104"/>
      <c r="F1017" s="100"/>
      <c r="G1017" s="341">
        <f t="shared" si="60"/>
        <v>50</v>
      </c>
      <c r="H1017" s="213"/>
    </row>
    <row r="1018" spans="1:8" s="11" customFormat="1" ht="12.75">
      <c r="A1018" s="109" t="s">
        <v>62</v>
      </c>
      <c r="B1018" s="107" t="s">
        <v>322</v>
      </c>
      <c r="C1018" s="115" t="s">
        <v>65</v>
      </c>
      <c r="D1018" s="108" t="s">
        <v>86</v>
      </c>
      <c r="E1018" s="104"/>
      <c r="F1018" s="100"/>
      <c r="G1018" s="341">
        <f t="shared" si="60"/>
        <v>50</v>
      </c>
      <c r="H1018" s="213"/>
    </row>
    <row r="1019" spans="1:8" s="11" customFormat="1" ht="22.5">
      <c r="A1019" s="109" t="s">
        <v>401</v>
      </c>
      <c r="B1019" s="107" t="s">
        <v>322</v>
      </c>
      <c r="C1019" s="115" t="s">
        <v>65</v>
      </c>
      <c r="D1019" s="108" t="s">
        <v>86</v>
      </c>
      <c r="E1019" s="108" t="s">
        <v>100</v>
      </c>
      <c r="F1019" s="105"/>
      <c r="G1019" s="341">
        <f t="shared" si="60"/>
        <v>50</v>
      </c>
      <c r="H1019" s="213"/>
    </row>
    <row r="1020" spans="1:8" s="11" customFormat="1" ht="23.25" customHeight="1">
      <c r="A1020" s="109" t="s">
        <v>732</v>
      </c>
      <c r="B1020" s="107" t="s">
        <v>322</v>
      </c>
      <c r="C1020" s="110" t="s">
        <v>65</v>
      </c>
      <c r="D1020" s="108" t="s">
        <v>86</v>
      </c>
      <c r="E1020" s="108" t="s">
        <v>96</v>
      </c>
      <c r="F1020" s="105"/>
      <c r="G1020" s="341">
        <f t="shared" si="60"/>
        <v>50</v>
      </c>
      <c r="H1020" s="213"/>
    </row>
    <row r="1021" spans="1:8" s="11" customFormat="1" ht="12.75">
      <c r="A1021" s="109" t="s">
        <v>674</v>
      </c>
      <c r="B1021" s="107" t="s">
        <v>322</v>
      </c>
      <c r="C1021" s="110" t="s">
        <v>65</v>
      </c>
      <c r="D1021" s="108" t="s">
        <v>86</v>
      </c>
      <c r="E1021" s="108" t="s">
        <v>97</v>
      </c>
      <c r="F1021" s="105"/>
      <c r="G1021" s="341">
        <f t="shared" si="60"/>
        <v>50</v>
      </c>
      <c r="H1021" s="213"/>
    </row>
    <row r="1022" spans="1:8" s="11" customFormat="1" ht="12.75">
      <c r="A1022" s="106" t="s">
        <v>149</v>
      </c>
      <c r="B1022" s="107" t="s">
        <v>322</v>
      </c>
      <c r="C1022" s="110" t="s">
        <v>65</v>
      </c>
      <c r="D1022" s="108" t="s">
        <v>86</v>
      </c>
      <c r="E1022" s="108" t="s">
        <v>97</v>
      </c>
      <c r="F1022" s="105">
        <v>721</v>
      </c>
      <c r="G1022" s="341">
        <f>40+10</f>
        <v>50</v>
      </c>
      <c r="H1022" s="213"/>
    </row>
    <row r="1023" spans="1:8" s="5" customFormat="1" ht="32.25">
      <c r="A1023" s="103" t="s">
        <v>506</v>
      </c>
      <c r="B1023" s="101" t="s">
        <v>382</v>
      </c>
      <c r="C1023" s="108"/>
      <c r="D1023" s="108"/>
      <c r="E1023" s="105"/>
      <c r="F1023" s="105"/>
      <c r="G1023" s="340">
        <f aca="true" t="shared" si="61" ref="G1023:G1029">G1024</f>
        <v>4316.6</v>
      </c>
      <c r="H1023" s="213"/>
    </row>
    <row r="1024" spans="1:8" s="5" customFormat="1" ht="12.75">
      <c r="A1024" s="103" t="s">
        <v>231</v>
      </c>
      <c r="B1024" s="101" t="s">
        <v>383</v>
      </c>
      <c r="C1024" s="108"/>
      <c r="D1024" s="108"/>
      <c r="E1024" s="105"/>
      <c r="F1024" s="105"/>
      <c r="G1024" s="340">
        <f t="shared" si="61"/>
        <v>4316.6</v>
      </c>
      <c r="H1024" s="213"/>
    </row>
    <row r="1025" spans="1:8" s="74" customFormat="1" ht="21.75">
      <c r="A1025" s="103" t="s">
        <v>384</v>
      </c>
      <c r="B1025" s="101" t="s">
        <v>385</v>
      </c>
      <c r="C1025" s="104"/>
      <c r="D1025" s="104"/>
      <c r="E1025" s="100"/>
      <c r="F1025" s="100"/>
      <c r="G1025" s="340">
        <f t="shared" si="61"/>
        <v>4316.6</v>
      </c>
      <c r="H1025" s="296"/>
    </row>
    <row r="1026" spans="1:8" s="5" customFormat="1" ht="12.75">
      <c r="A1026" s="109" t="s">
        <v>81</v>
      </c>
      <c r="B1026" s="107" t="s">
        <v>385</v>
      </c>
      <c r="C1026" s="108" t="s">
        <v>67</v>
      </c>
      <c r="D1026" s="108" t="s">
        <v>74</v>
      </c>
      <c r="E1026" s="105"/>
      <c r="F1026" s="105"/>
      <c r="G1026" s="341">
        <f t="shared" si="61"/>
        <v>4316.6</v>
      </c>
      <c r="H1026" s="213"/>
    </row>
    <row r="1027" spans="1:8" s="5" customFormat="1" ht="22.5">
      <c r="A1027" s="109" t="s">
        <v>401</v>
      </c>
      <c r="B1027" s="107" t="s">
        <v>385</v>
      </c>
      <c r="C1027" s="108" t="s">
        <v>67</v>
      </c>
      <c r="D1027" s="108" t="s">
        <v>74</v>
      </c>
      <c r="E1027" s="110" t="s">
        <v>100</v>
      </c>
      <c r="F1027" s="105"/>
      <c r="G1027" s="341">
        <f t="shared" si="61"/>
        <v>4316.6</v>
      </c>
      <c r="H1027" s="213"/>
    </row>
    <row r="1028" spans="1:8" s="5" customFormat="1" ht="22.5">
      <c r="A1028" s="109" t="s">
        <v>732</v>
      </c>
      <c r="B1028" s="107" t="s">
        <v>385</v>
      </c>
      <c r="C1028" s="108" t="s">
        <v>67</v>
      </c>
      <c r="D1028" s="108" t="s">
        <v>74</v>
      </c>
      <c r="E1028" s="110" t="s">
        <v>96</v>
      </c>
      <c r="F1028" s="105"/>
      <c r="G1028" s="341">
        <f t="shared" si="61"/>
        <v>4316.6</v>
      </c>
      <c r="H1028" s="213"/>
    </row>
    <row r="1029" spans="1:8" s="5" customFormat="1" ht="12.75">
      <c r="A1029" s="109" t="s">
        <v>674</v>
      </c>
      <c r="B1029" s="107" t="s">
        <v>385</v>
      </c>
      <c r="C1029" s="108" t="s">
        <v>67</v>
      </c>
      <c r="D1029" s="108" t="s">
        <v>74</v>
      </c>
      <c r="E1029" s="110" t="s">
        <v>97</v>
      </c>
      <c r="F1029" s="105"/>
      <c r="G1029" s="341">
        <f t="shared" si="61"/>
        <v>4316.6</v>
      </c>
      <c r="H1029" s="213"/>
    </row>
    <row r="1030" spans="1:8" s="5" customFormat="1" ht="22.5">
      <c r="A1030" s="111" t="s">
        <v>380</v>
      </c>
      <c r="B1030" s="107" t="s">
        <v>385</v>
      </c>
      <c r="C1030" s="108" t="s">
        <v>67</v>
      </c>
      <c r="D1030" s="108" t="s">
        <v>74</v>
      </c>
      <c r="E1030" s="110" t="s">
        <v>97</v>
      </c>
      <c r="F1030" s="105">
        <v>727</v>
      </c>
      <c r="G1030" s="341">
        <v>4316.6</v>
      </c>
      <c r="H1030" s="213"/>
    </row>
    <row r="1031" spans="1:8" s="5" customFormat="1" ht="32.25">
      <c r="A1031" s="113" t="s">
        <v>682</v>
      </c>
      <c r="B1031" s="101" t="s">
        <v>683</v>
      </c>
      <c r="C1031" s="104"/>
      <c r="D1031" s="104"/>
      <c r="E1031" s="112"/>
      <c r="F1031" s="100"/>
      <c r="G1031" s="340">
        <f>G1032</f>
        <v>8.3</v>
      </c>
      <c r="H1031" s="213"/>
    </row>
    <row r="1032" spans="1:8" s="5" customFormat="1" ht="21">
      <c r="A1032" s="114" t="s">
        <v>684</v>
      </c>
      <c r="B1032" s="101" t="s">
        <v>685</v>
      </c>
      <c r="C1032" s="104"/>
      <c r="D1032" s="104"/>
      <c r="E1032" s="112"/>
      <c r="F1032" s="100"/>
      <c r="G1032" s="340">
        <f>G1033</f>
        <v>8.3</v>
      </c>
      <c r="H1032" s="213"/>
    </row>
    <row r="1033" spans="1:8" s="5" customFormat="1" ht="21.75">
      <c r="A1033" s="113" t="s">
        <v>686</v>
      </c>
      <c r="B1033" s="101" t="s">
        <v>687</v>
      </c>
      <c r="C1033" s="104"/>
      <c r="D1033" s="104"/>
      <c r="E1033" s="112"/>
      <c r="F1033" s="100"/>
      <c r="G1033" s="340">
        <f aca="true" t="shared" si="62" ref="G1033:G1038">G1034</f>
        <v>8.3</v>
      </c>
      <c r="H1033" s="213"/>
    </row>
    <row r="1034" spans="1:8" s="5" customFormat="1" ht="12.75">
      <c r="A1034" s="114" t="s">
        <v>147</v>
      </c>
      <c r="B1034" s="101" t="s">
        <v>687</v>
      </c>
      <c r="C1034" s="104" t="s">
        <v>71</v>
      </c>
      <c r="D1034" s="104" t="s">
        <v>35</v>
      </c>
      <c r="E1034" s="112"/>
      <c r="F1034" s="100"/>
      <c r="G1034" s="340">
        <f t="shared" si="62"/>
        <v>8.3</v>
      </c>
      <c r="H1034" s="213"/>
    </row>
    <row r="1035" spans="1:8" s="5" customFormat="1" ht="12.75">
      <c r="A1035" s="111" t="s">
        <v>199</v>
      </c>
      <c r="B1035" s="107" t="s">
        <v>687</v>
      </c>
      <c r="C1035" s="108" t="s">
        <v>71</v>
      </c>
      <c r="D1035" s="108" t="s">
        <v>66</v>
      </c>
      <c r="E1035" s="110"/>
      <c r="F1035" s="105"/>
      <c r="G1035" s="341">
        <f t="shared" si="62"/>
        <v>8.3</v>
      </c>
      <c r="H1035" s="213"/>
    </row>
    <row r="1036" spans="1:8" s="5" customFormat="1" ht="22.5">
      <c r="A1036" s="109" t="s">
        <v>401</v>
      </c>
      <c r="B1036" s="107" t="s">
        <v>687</v>
      </c>
      <c r="C1036" s="108" t="s">
        <v>71</v>
      </c>
      <c r="D1036" s="108" t="s">
        <v>66</v>
      </c>
      <c r="E1036" s="110" t="s">
        <v>100</v>
      </c>
      <c r="F1036" s="105"/>
      <c r="G1036" s="341">
        <f t="shared" si="62"/>
        <v>8.3</v>
      </c>
      <c r="H1036" s="213"/>
    </row>
    <row r="1037" spans="1:8" s="5" customFormat="1" ht="22.5">
      <c r="A1037" s="109" t="s">
        <v>732</v>
      </c>
      <c r="B1037" s="107" t="s">
        <v>687</v>
      </c>
      <c r="C1037" s="108" t="s">
        <v>71</v>
      </c>
      <c r="D1037" s="108" t="s">
        <v>66</v>
      </c>
      <c r="E1037" s="110" t="s">
        <v>96</v>
      </c>
      <c r="F1037" s="105"/>
      <c r="G1037" s="341">
        <f t="shared" si="62"/>
        <v>8.3</v>
      </c>
      <c r="H1037" s="213"/>
    </row>
    <row r="1038" spans="1:8" s="5" customFormat="1" ht="12.75">
      <c r="A1038" s="109" t="s">
        <v>674</v>
      </c>
      <c r="B1038" s="107" t="s">
        <v>687</v>
      </c>
      <c r="C1038" s="108" t="s">
        <v>71</v>
      </c>
      <c r="D1038" s="108" t="s">
        <v>66</v>
      </c>
      <c r="E1038" s="110" t="s">
        <v>97</v>
      </c>
      <c r="F1038" s="105"/>
      <c r="G1038" s="341">
        <f t="shared" si="62"/>
        <v>8.3</v>
      </c>
      <c r="H1038" s="213"/>
    </row>
    <row r="1039" spans="1:8" s="5" customFormat="1" ht="22.5">
      <c r="A1039" s="111" t="s">
        <v>380</v>
      </c>
      <c r="B1039" s="107" t="s">
        <v>687</v>
      </c>
      <c r="C1039" s="108" t="s">
        <v>71</v>
      </c>
      <c r="D1039" s="108" t="s">
        <v>66</v>
      </c>
      <c r="E1039" s="110" t="s">
        <v>97</v>
      </c>
      <c r="F1039" s="105">
        <v>727</v>
      </c>
      <c r="G1039" s="341">
        <v>8.3</v>
      </c>
      <c r="H1039" s="213"/>
    </row>
    <row r="1040" spans="1:8" s="74" customFormat="1" ht="32.25">
      <c r="A1040" s="113" t="s">
        <v>507</v>
      </c>
      <c r="B1040" s="112" t="s">
        <v>432</v>
      </c>
      <c r="C1040" s="104"/>
      <c r="D1040" s="104"/>
      <c r="E1040" s="112"/>
      <c r="F1040" s="100"/>
      <c r="G1040" s="340">
        <f>G1041</f>
        <v>16</v>
      </c>
      <c r="H1040" s="296"/>
    </row>
    <row r="1041" spans="1:8" s="74" customFormat="1" ht="21">
      <c r="A1041" s="114" t="s">
        <v>438</v>
      </c>
      <c r="B1041" s="112" t="s">
        <v>433</v>
      </c>
      <c r="C1041" s="104"/>
      <c r="D1041" s="104"/>
      <c r="E1041" s="112"/>
      <c r="F1041" s="100"/>
      <c r="G1041" s="340">
        <f>G1042</f>
        <v>16</v>
      </c>
      <c r="H1041" s="296"/>
    </row>
    <row r="1042" spans="1:8" s="74" customFormat="1" ht="34.5" customHeight="1">
      <c r="A1042" s="114" t="s">
        <v>508</v>
      </c>
      <c r="B1042" s="112" t="s">
        <v>434</v>
      </c>
      <c r="C1042" s="104"/>
      <c r="D1042" s="104"/>
      <c r="E1042" s="112"/>
      <c r="F1042" s="100"/>
      <c r="G1042" s="340">
        <f aca="true" t="shared" si="63" ref="G1042:G1047">G1043</f>
        <v>16</v>
      </c>
      <c r="H1042" s="296"/>
    </row>
    <row r="1043" spans="1:8" s="74" customFormat="1" ht="12.75">
      <c r="A1043" s="113" t="s">
        <v>435</v>
      </c>
      <c r="B1043" s="112" t="s">
        <v>434</v>
      </c>
      <c r="C1043" s="104" t="s">
        <v>75</v>
      </c>
      <c r="D1043" s="104" t="s">
        <v>35</v>
      </c>
      <c r="E1043" s="112"/>
      <c r="F1043" s="100"/>
      <c r="G1043" s="340">
        <f t="shared" si="63"/>
        <v>16</v>
      </c>
      <c r="H1043" s="296"/>
    </row>
    <row r="1044" spans="1:8" s="5" customFormat="1" ht="12.75">
      <c r="A1044" s="109" t="s">
        <v>342</v>
      </c>
      <c r="B1044" s="110" t="s">
        <v>434</v>
      </c>
      <c r="C1044" s="108" t="s">
        <v>75</v>
      </c>
      <c r="D1044" s="108" t="s">
        <v>71</v>
      </c>
      <c r="E1044" s="110"/>
      <c r="F1044" s="105"/>
      <c r="G1044" s="341">
        <f t="shared" si="63"/>
        <v>16</v>
      </c>
      <c r="H1044" s="213"/>
    </row>
    <row r="1045" spans="1:8" s="5" customFormat="1" ht="22.5">
      <c r="A1045" s="109" t="s">
        <v>401</v>
      </c>
      <c r="B1045" s="110" t="s">
        <v>434</v>
      </c>
      <c r="C1045" s="108" t="s">
        <v>75</v>
      </c>
      <c r="D1045" s="108" t="s">
        <v>71</v>
      </c>
      <c r="E1045" s="110" t="s">
        <v>100</v>
      </c>
      <c r="F1045" s="105"/>
      <c r="G1045" s="341">
        <f t="shared" si="63"/>
        <v>16</v>
      </c>
      <c r="H1045" s="213"/>
    </row>
    <row r="1046" spans="1:8" s="5" customFormat="1" ht="22.5">
      <c r="A1046" s="109" t="s">
        <v>732</v>
      </c>
      <c r="B1046" s="110" t="s">
        <v>434</v>
      </c>
      <c r="C1046" s="108" t="s">
        <v>75</v>
      </c>
      <c r="D1046" s="108" t="s">
        <v>71</v>
      </c>
      <c r="E1046" s="110" t="s">
        <v>96</v>
      </c>
      <c r="F1046" s="105"/>
      <c r="G1046" s="341">
        <f t="shared" si="63"/>
        <v>16</v>
      </c>
      <c r="H1046" s="213"/>
    </row>
    <row r="1047" spans="1:8" s="5" customFormat="1" ht="12.75">
      <c r="A1047" s="109" t="s">
        <v>674</v>
      </c>
      <c r="B1047" s="110" t="s">
        <v>434</v>
      </c>
      <c r="C1047" s="108" t="s">
        <v>75</v>
      </c>
      <c r="D1047" s="108" t="s">
        <v>71</v>
      </c>
      <c r="E1047" s="110" t="s">
        <v>97</v>
      </c>
      <c r="F1047" s="105"/>
      <c r="G1047" s="341">
        <f t="shared" si="63"/>
        <v>16</v>
      </c>
      <c r="H1047" s="213"/>
    </row>
    <row r="1048" spans="1:8" s="5" customFormat="1" ht="22.5">
      <c r="A1048" s="109" t="s">
        <v>380</v>
      </c>
      <c r="B1048" s="110" t="s">
        <v>434</v>
      </c>
      <c r="C1048" s="108" t="s">
        <v>75</v>
      </c>
      <c r="D1048" s="108" t="s">
        <v>71</v>
      </c>
      <c r="E1048" s="110" t="s">
        <v>97</v>
      </c>
      <c r="F1048" s="105">
        <v>727</v>
      </c>
      <c r="G1048" s="341">
        <v>16</v>
      </c>
      <c r="H1048" s="213"/>
    </row>
    <row r="1049" spans="1:8" s="5" customFormat="1" ht="21.75">
      <c r="A1049" s="113" t="s">
        <v>509</v>
      </c>
      <c r="B1049" s="101" t="s">
        <v>391</v>
      </c>
      <c r="C1049" s="108"/>
      <c r="D1049" s="108"/>
      <c r="E1049" s="110"/>
      <c r="F1049" s="105"/>
      <c r="G1049" s="340">
        <f>G1050+G1072</f>
        <v>5836.299999999999</v>
      </c>
      <c r="H1049" s="213"/>
    </row>
    <row r="1050" spans="1:8" s="5" customFormat="1" ht="12.75">
      <c r="A1050" s="114" t="s">
        <v>231</v>
      </c>
      <c r="B1050" s="101" t="s">
        <v>392</v>
      </c>
      <c r="C1050" s="104"/>
      <c r="D1050" s="104"/>
      <c r="E1050" s="112"/>
      <c r="F1050" s="100"/>
      <c r="G1050" s="340">
        <f>G1065+G1051+G1058</f>
        <v>2396.3999999999996</v>
      </c>
      <c r="H1050" s="213"/>
    </row>
    <row r="1051" spans="1:8" s="204" customFormat="1" ht="23.25" customHeight="1">
      <c r="A1051" s="126" t="s">
        <v>665</v>
      </c>
      <c r="B1051" s="123" t="s">
        <v>393</v>
      </c>
      <c r="C1051" s="125"/>
      <c r="D1051" s="125"/>
      <c r="E1051" s="130"/>
      <c r="F1051" s="124"/>
      <c r="G1051" s="343">
        <f aca="true" t="shared" si="64" ref="G1051:G1056">G1052</f>
        <v>1274.8999999999999</v>
      </c>
      <c r="H1051" s="303"/>
    </row>
    <row r="1052" spans="1:8" s="204" customFormat="1" ht="12.75">
      <c r="A1052" s="133" t="s">
        <v>147</v>
      </c>
      <c r="B1052" s="123" t="s">
        <v>393</v>
      </c>
      <c r="C1052" s="125" t="s">
        <v>71</v>
      </c>
      <c r="D1052" s="125" t="s">
        <v>35</v>
      </c>
      <c r="E1052" s="130"/>
      <c r="F1052" s="124"/>
      <c r="G1052" s="343">
        <f t="shared" si="64"/>
        <v>1274.8999999999999</v>
      </c>
      <c r="H1052" s="303"/>
    </row>
    <row r="1053" spans="1:8" s="204" customFormat="1" ht="12.75">
      <c r="A1053" s="134" t="s">
        <v>201</v>
      </c>
      <c r="B1053" s="123" t="s">
        <v>393</v>
      </c>
      <c r="C1053" s="125" t="s">
        <v>71</v>
      </c>
      <c r="D1053" s="125" t="s">
        <v>69</v>
      </c>
      <c r="E1053" s="130"/>
      <c r="F1053" s="124"/>
      <c r="G1053" s="343">
        <f t="shared" si="64"/>
        <v>1274.8999999999999</v>
      </c>
      <c r="H1053" s="303"/>
    </row>
    <row r="1054" spans="1:8" s="204" customFormat="1" ht="22.5">
      <c r="A1054" s="126" t="s">
        <v>401</v>
      </c>
      <c r="B1054" s="123" t="s">
        <v>393</v>
      </c>
      <c r="C1054" s="128" t="s">
        <v>71</v>
      </c>
      <c r="D1054" s="128" t="s">
        <v>69</v>
      </c>
      <c r="E1054" s="131" t="s">
        <v>100</v>
      </c>
      <c r="F1054" s="129"/>
      <c r="G1054" s="344">
        <f t="shared" si="64"/>
        <v>1274.8999999999999</v>
      </c>
      <c r="H1054" s="303"/>
    </row>
    <row r="1055" spans="1:8" s="204" customFormat="1" ht="22.5">
      <c r="A1055" s="126" t="s">
        <v>732</v>
      </c>
      <c r="B1055" s="123" t="s">
        <v>393</v>
      </c>
      <c r="C1055" s="128" t="s">
        <v>71</v>
      </c>
      <c r="D1055" s="128" t="s">
        <v>69</v>
      </c>
      <c r="E1055" s="131" t="s">
        <v>96</v>
      </c>
      <c r="F1055" s="129"/>
      <c r="G1055" s="344">
        <f t="shared" si="64"/>
        <v>1274.8999999999999</v>
      </c>
      <c r="H1055" s="303"/>
    </row>
    <row r="1056" spans="1:8" s="204" customFormat="1" ht="12.75">
      <c r="A1056" s="126" t="s">
        <v>674</v>
      </c>
      <c r="B1056" s="123" t="s">
        <v>393</v>
      </c>
      <c r="C1056" s="128" t="s">
        <v>71</v>
      </c>
      <c r="D1056" s="128" t="s">
        <v>69</v>
      </c>
      <c r="E1056" s="131" t="s">
        <v>97</v>
      </c>
      <c r="F1056" s="129"/>
      <c r="G1056" s="344">
        <f t="shared" si="64"/>
        <v>1274.8999999999999</v>
      </c>
      <c r="H1056" s="303"/>
    </row>
    <row r="1057" spans="1:8" s="204" customFormat="1" ht="22.5">
      <c r="A1057" s="126" t="s">
        <v>380</v>
      </c>
      <c r="B1057" s="123" t="s">
        <v>393</v>
      </c>
      <c r="C1057" s="128" t="s">
        <v>71</v>
      </c>
      <c r="D1057" s="128" t="s">
        <v>69</v>
      </c>
      <c r="E1057" s="131" t="s">
        <v>97</v>
      </c>
      <c r="F1057" s="129">
        <v>727</v>
      </c>
      <c r="G1057" s="344">
        <f>2851.7-1576.8</f>
        <v>1274.8999999999999</v>
      </c>
      <c r="H1057" s="303"/>
    </row>
    <row r="1058" spans="1:8" s="204" customFormat="1" ht="22.5">
      <c r="A1058" s="109" t="s">
        <v>666</v>
      </c>
      <c r="B1058" s="101" t="s">
        <v>394</v>
      </c>
      <c r="C1058" s="104"/>
      <c r="D1058" s="104"/>
      <c r="E1058" s="112"/>
      <c r="F1058" s="100"/>
      <c r="G1058" s="340">
        <f aca="true" t="shared" si="65" ref="G1058:G1063">G1059</f>
        <v>142</v>
      </c>
      <c r="H1058" s="303"/>
    </row>
    <row r="1059" spans="1:8" s="204" customFormat="1" ht="12.75">
      <c r="A1059" s="114" t="s">
        <v>147</v>
      </c>
      <c r="B1059" s="101" t="s">
        <v>394</v>
      </c>
      <c r="C1059" s="104" t="s">
        <v>71</v>
      </c>
      <c r="D1059" s="104" t="s">
        <v>35</v>
      </c>
      <c r="E1059" s="112"/>
      <c r="F1059" s="100"/>
      <c r="G1059" s="340">
        <f t="shared" si="65"/>
        <v>142</v>
      </c>
      <c r="H1059" s="303"/>
    </row>
    <row r="1060" spans="1:8" s="132" customFormat="1" ht="12.75">
      <c r="A1060" s="111" t="s">
        <v>201</v>
      </c>
      <c r="B1060" s="107" t="s">
        <v>394</v>
      </c>
      <c r="C1060" s="108" t="s">
        <v>71</v>
      </c>
      <c r="D1060" s="108" t="s">
        <v>69</v>
      </c>
      <c r="E1060" s="110"/>
      <c r="F1060" s="105"/>
      <c r="G1060" s="341">
        <f t="shared" si="65"/>
        <v>142</v>
      </c>
      <c r="H1060" s="303"/>
    </row>
    <row r="1061" spans="1:8" s="132" customFormat="1" ht="22.5">
      <c r="A1061" s="109" t="s">
        <v>401</v>
      </c>
      <c r="B1061" s="107" t="s">
        <v>394</v>
      </c>
      <c r="C1061" s="108" t="s">
        <v>71</v>
      </c>
      <c r="D1061" s="108" t="s">
        <v>69</v>
      </c>
      <c r="E1061" s="110" t="s">
        <v>100</v>
      </c>
      <c r="F1061" s="105"/>
      <c r="G1061" s="341">
        <f t="shared" si="65"/>
        <v>142</v>
      </c>
      <c r="H1061" s="303"/>
    </row>
    <row r="1062" spans="1:8" s="132" customFormat="1" ht="24.75" customHeight="1">
      <c r="A1062" s="109" t="s">
        <v>732</v>
      </c>
      <c r="B1062" s="107" t="s">
        <v>394</v>
      </c>
      <c r="C1062" s="108" t="s">
        <v>71</v>
      </c>
      <c r="D1062" s="108" t="s">
        <v>69</v>
      </c>
      <c r="E1062" s="110" t="s">
        <v>96</v>
      </c>
      <c r="F1062" s="105"/>
      <c r="G1062" s="341">
        <f t="shared" si="65"/>
        <v>142</v>
      </c>
      <c r="H1062" s="303"/>
    </row>
    <row r="1063" spans="1:8" s="132" customFormat="1" ht="12.75">
      <c r="A1063" s="109" t="s">
        <v>675</v>
      </c>
      <c r="B1063" s="107" t="s">
        <v>394</v>
      </c>
      <c r="C1063" s="108" t="s">
        <v>71</v>
      </c>
      <c r="D1063" s="108" t="s">
        <v>69</v>
      </c>
      <c r="E1063" s="110" t="s">
        <v>97</v>
      </c>
      <c r="F1063" s="105"/>
      <c r="G1063" s="341">
        <f t="shared" si="65"/>
        <v>142</v>
      </c>
      <c r="H1063" s="303"/>
    </row>
    <row r="1064" spans="1:8" s="5" customFormat="1" ht="22.5">
      <c r="A1064" s="109" t="s">
        <v>380</v>
      </c>
      <c r="B1064" s="107" t="s">
        <v>394</v>
      </c>
      <c r="C1064" s="108" t="s">
        <v>71</v>
      </c>
      <c r="D1064" s="108" t="s">
        <v>69</v>
      </c>
      <c r="E1064" s="110" t="s">
        <v>97</v>
      </c>
      <c r="F1064" s="105">
        <v>727</v>
      </c>
      <c r="G1064" s="341">
        <v>142</v>
      </c>
      <c r="H1064" s="213"/>
    </row>
    <row r="1065" spans="1:8" s="74" customFormat="1" ht="15.75" customHeight="1">
      <c r="A1065" s="113" t="s">
        <v>395</v>
      </c>
      <c r="B1065" s="101" t="s">
        <v>396</v>
      </c>
      <c r="C1065" s="104"/>
      <c r="D1065" s="104"/>
      <c r="E1065" s="112"/>
      <c r="F1065" s="100"/>
      <c r="G1065" s="340">
        <f>G1066</f>
        <v>979.5</v>
      </c>
      <c r="H1065" s="296"/>
    </row>
    <row r="1066" spans="1:8" s="74" customFormat="1" ht="12.75">
      <c r="A1066" s="114" t="s">
        <v>147</v>
      </c>
      <c r="B1066" s="101" t="s">
        <v>396</v>
      </c>
      <c r="C1066" s="104" t="s">
        <v>71</v>
      </c>
      <c r="D1066" s="104" t="s">
        <v>35</v>
      </c>
      <c r="E1066" s="112"/>
      <c r="F1066" s="100"/>
      <c r="G1066" s="340">
        <f>G1067</f>
        <v>979.5</v>
      </c>
      <c r="H1066" s="296"/>
    </row>
    <row r="1067" spans="1:8" s="5" customFormat="1" ht="12.75">
      <c r="A1067" s="111" t="s">
        <v>201</v>
      </c>
      <c r="B1067" s="107" t="s">
        <v>396</v>
      </c>
      <c r="C1067" s="108" t="s">
        <v>71</v>
      </c>
      <c r="D1067" s="108" t="s">
        <v>69</v>
      </c>
      <c r="E1067" s="112"/>
      <c r="F1067" s="100"/>
      <c r="G1067" s="341">
        <f>G1068</f>
        <v>979.5</v>
      </c>
      <c r="H1067" s="213"/>
    </row>
    <row r="1068" spans="1:8" s="5" customFormat="1" ht="22.5">
      <c r="A1068" s="109" t="s">
        <v>401</v>
      </c>
      <c r="B1068" s="107" t="s">
        <v>396</v>
      </c>
      <c r="C1068" s="108" t="s">
        <v>71</v>
      </c>
      <c r="D1068" s="108" t="s">
        <v>69</v>
      </c>
      <c r="E1068" s="110" t="s">
        <v>100</v>
      </c>
      <c r="F1068" s="105"/>
      <c r="G1068" s="341">
        <f>G1069</f>
        <v>979.5</v>
      </c>
      <c r="H1068" s="213"/>
    </row>
    <row r="1069" spans="1:8" s="5" customFormat="1" ht="23.25" customHeight="1">
      <c r="A1069" s="109" t="s">
        <v>732</v>
      </c>
      <c r="B1069" s="107" t="s">
        <v>396</v>
      </c>
      <c r="C1069" s="108" t="s">
        <v>71</v>
      </c>
      <c r="D1069" s="108" t="s">
        <v>69</v>
      </c>
      <c r="E1069" s="110" t="s">
        <v>96</v>
      </c>
      <c r="F1069" s="105"/>
      <c r="G1069" s="341">
        <f>G1071</f>
        <v>979.5</v>
      </c>
      <c r="H1069" s="213"/>
    </row>
    <row r="1070" spans="1:8" s="5" customFormat="1" ht="12.75">
      <c r="A1070" s="109" t="s">
        <v>674</v>
      </c>
      <c r="B1070" s="107" t="s">
        <v>396</v>
      </c>
      <c r="C1070" s="108" t="s">
        <v>71</v>
      </c>
      <c r="D1070" s="108" t="s">
        <v>69</v>
      </c>
      <c r="E1070" s="110" t="s">
        <v>97</v>
      </c>
      <c r="F1070" s="105"/>
      <c r="G1070" s="341">
        <f>G1071</f>
        <v>979.5</v>
      </c>
      <c r="H1070" s="213"/>
    </row>
    <row r="1071" spans="1:8" s="5" customFormat="1" ht="22.5">
      <c r="A1071" s="109" t="s">
        <v>380</v>
      </c>
      <c r="B1071" s="107" t="s">
        <v>396</v>
      </c>
      <c r="C1071" s="108" t="s">
        <v>71</v>
      </c>
      <c r="D1071" s="108" t="s">
        <v>69</v>
      </c>
      <c r="E1071" s="110" t="s">
        <v>97</v>
      </c>
      <c r="F1071" s="105">
        <v>727</v>
      </c>
      <c r="G1071" s="345">
        <f>1300-170-150.5</f>
        <v>979.5</v>
      </c>
      <c r="H1071" s="213"/>
    </row>
    <row r="1072" spans="1:8" s="266" customFormat="1" ht="46.5" customHeight="1">
      <c r="A1072" s="122" t="s">
        <v>783</v>
      </c>
      <c r="B1072" s="123" t="s">
        <v>761</v>
      </c>
      <c r="C1072" s="125"/>
      <c r="D1072" s="125"/>
      <c r="E1072" s="130"/>
      <c r="F1072" s="124"/>
      <c r="G1072" s="343">
        <f>G1079+G1081</f>
        <v>3439.9</v>
      </c>
      <c r="H1072" s="302"/>
    </row>
    <row r="1073" spans="1:8" s="266" customFormat="1" ht="22.5" customHeight="1">
      <c r="A1073" s="122" t="s">
        <v>762</v>
      </c>
      <c r="B1073" s="123" t="s">
        <v>763</v>
      </c>
      <c r="C1073" s="125"/>
      <c r="D1073" s="125"/>
      <c r="E1073" s="130"/>
      <c r="F1073" s="124"/>
      <c r="G1073" s="343">
        <f aca="true" t="shared" si="66" ref="G1073:G1078">G1074</f>
        <v>3321</v>
      </c>
      <c r="H1073" s="301"/>
    </row>
    <row r="1074" spans="1:8" s="79" customFormat="1" ht="12.75">
      <c r="A1074" s="133" t="s">
        <v>147</v>
      </c>
      <c r="B1074" s="123" t="s">
        <v>763</v>
      </c>
      <c r="C1074" s="125" t="s">
        <v>71</v>
      </c>
      <c r="D1074" s="125" t="s">
        <v>35</v>
      </c>
      <c r="E1074" s="130"/>
      <c r="F1074" s="124"/>
      <c r="G1074" s="344">
        <f t="shared" si="66"/>
        <v>3321</v>
      </c>
      <c r="H1074" s="279"/>
    </row>
    <row r="1075" spans="1:8" s="79" customFormat="1" ht="12.75">
      <c r="A1075" s="134" t="s">
        <v>201</v>
      </c>
      <c r="B1075" s="127" t="s">
        <v>763</v>
      </c>
      <c r="C1075" s="128" t="s">
        <v>71</v>
      </c>
      <c r="D1075" s="128" t="s">
        <v>69</v>
      </c>
      <c r="E1075" s="130"/>
      <c r="F1075" s="124"/>
      <c r="G1075" s="344">
        <f t="shared" si="66"/>
        <v>3321</v>
      </c>
      <c r="H1075" s="279"/>
    </row>
    <row r="1076" spans="1:8" s="79" customFormat="1" ht="22.5">
      <c r="A1076" s="126" t="s">
        <v>401</v>
      </c>
      <c r="B1076" s="127" t="s">
        <v>763</v>
      </c>
      <c r="C1076" s="128" t="s">
        <v>71</v>
      </c>
      <c r="D1076" s="128" t="s">
        <v>69</v>
      </c>
      <c r="E1076" s="131" t="s">
        <v>100</v>
      </c>
      <c r="F1076" s="129"/>
      <c r="G1076" s="344">
        <f t="shared" si="66"/>
        <v>3321</v>
      </c>
      <c r="H1076" s="279"/>
    </row>
    <row r="1077" spans="1:8" s="79" customFormat="1" ht="22.5">
      <c r="A1077" s="126" t="s">
        <v>732</v>
      </c>
      <c r="B1077" s="127" t="s">
        <v>763</v>
      </c>
      <c r="C1077" s="128" t="s">
        <v>71</v>
      </c>
      <c r="D1077" s="128" t="s">
        <v>69</v>
      </c>
      <c r="E1077" s="131" t="s">
        <v>96</v>
      </c>
      <c r="F1077" s="129"/>
      <c r="G1077" s="344">
        <f t="shared" si="66"/>
        <v>3321</v>
      </c>
      <c r="H1077" s="279"/>
    </row>
    <row r="1078" spans="1:8" s="79" customFormat="1" ht="12.75">
      <c r="A1078" s="126" t="s">
        <v>674</v>
      </c>
      <c r="B1078" s="127" t="s">
        <v>763</v>
      </c>
      <c r="C1078" s="128" t="s">
        <v>71</v>
      </c>
      <c r="D1078" s="128" t="s">
        <v>69</v>
      </c>
      <c r="E1078" s="131" t="s">
        <v>97</v>
      </c>
      <c r="F1078" s="129"/>
      <c r="G1078" s="344">
        <f t="shared" si="66"/>
        <v>3321</v>
      </c>
      <c r="H1078" s="279"/>
    </row>
    <row r="1079" spans="1:8" s="79" customFormat="1" ht="22.5">
      <c r="A1079" s="126" t="s">
        <v>380</v>
      </c>
      <c r="B1079" s="127" t="s">
        <v>763</v>
      </c>
      <c r="C1079" s="128" t="s">
        <v>71</v>
      </c>
      <c r="D1079" s="128" t="s">
        <v>69</v>
      </c>
      <c r="E1079" s="131" t="s">
        <v>97</v>
      </c>
      <c r="F1079" s="129">
        <v>727</v>
      </c>
      <c r="G1079" s="344">
        <v>3321</v>
      </c>
      <c r="H1079" s="279"/>
    </row>
    <row r="1080" spans="1:8" s="79" customFormat="1" ht="21.75">
      <c r="A1080" s="122" t="s">
        <v>778</v>
      </c>
      <c r="B1080" s="123" t="s">
        <v>764</v>
      </c>
      <c r="C1080" s="128"/>
      <c r="D1080" s="128"/>
      <c r="E1080" s="131"/>
      <c r="F1080" s="129"/>
      <c r="G1080" s="344">
        <f aca="true" t="shared" si="67" ref="G1080:G1085">G1081</f>
        <v>118.9</v>
      </c>
      <c r="H1080" s="279"/>
    </row>
    <row r="1081" spans="1:8" s="79" customFormat="1" ht="12.75">
      <c r="A1081" s="133" t="s">
        <v>147</v>
      </c>
      <c r="B1081" s="123" t="s">
        <v>764</v>
      </c>
      <c r="C1081" s="125" t="s">
        <v>71</v>
      </c>
      <c r="D1081" s="125" t="s">
        <v>35</v>
      </c>
      <c r="E1081" s="130"/>
      <c r="F1081" s="124"/>
      <c r="G1081" s="343">
        <f t="shared" si="67"/>
        <v>118.9</v>
      </c>
      <c r="H1081" s="279"/>
    </row>
    <row r="1082" spans="1:8" s="79" customFormat="1" ht="12.75">
      <c r="A1082" s="134" t="s">
        <v>201</v>
      </c>
      <c r="B1082" s="127" t="s">
        <v>764</v>
      </c>
      <c r="C1082" s="128" t="s">
        <v>71</v>
      </c>
      <c r="D1082" s="128" t="s">
        <v>69</v>
      </c>
      <c r="E1082" s="130"/>
      <c r="F1082" s="124"/>
      <c r="G1082" s="344">
        <f t="shared" si="67"/>
        <v>118.9</v>
      </c>
      <c r="H1082" s="279"/>
    </row>
    <row r="1083" spans="1:8" s="79" customFormat="1" ht="22.5">
      <c r="A1083" s="126" t="s">
        <v>401</v>
      </c>
      <c r="B1083" s="127" t="s">
        <v>764</v>
      </c>
      <c r="C1083" s="128" t="s">
        <v>71</v>
      </c>
      <c r="D1083" s="128" t="s">
        <v>69</v>
      </c>
      <c r="E1083" s="131" t="s">
        <v>100</v>
      </c>
      <c r="F1083" s="129"/>
      <c r="G1083" s="344">
        <f t="shared" si="67"/>
        <v>118.9</v>
      </c>
      <c r="H1083" s="279"/>
    </row>
    <row r="1084" spans="1:8" s="79" customFormat="1" ht="22.5">
      <c r="A1084" s="126" t="s">
        <v>732</v>
      </c>
      <c r="B1084" s="127" t="s">
        <v>764</v>
      </c>
      <c r="C1084" s="128" t="s">
        <v>71</v>
      </c>
      <c r="D1084" s="128" t="s">
        <v>69</v>
      </c>
      <c r="E1084" s="131" t="s">
        <v>96</v>
      </c>
      <c r="F1084" s="129"/>
      <c r="G1084" s="344">
        <f t="shared" si="67"/>
        <v>118.9</v>
      </c>
      <c r="H1084" s="279"/>
    </row>
    <row r="1085" spans="1:8" s="79" customFormat="1" ht="12.75">
      <c r="A1085" s="126" t="s">
        <v>674</v>
      </c>
      <c r="B1085" s="127" t="s">
        <v>764</v>
      </c>
      <c r="C1085" s="128" t="s">
        <v>71</v>
      </c>
      <c r="D1085" s="128" t="s">
        <v>69</v>
      </c>
      <c r="E1085" s="131" t="s">
        <v>97</v>
      </c>
      <c r="F1085" s="129"/>
      <c r="G1085" s="344">
        <f t="shared" si="67"/>
        <v>118.9</v>
      </c>
      <c r="H1085" s="279"/>
    </row>
    <row r="1086" spans="1:8" s="79" customFormat="1" ht="22.5">
      <c r="A1086" s="126" t="s">
        <v>380</v>
      </c>
      <c r="B1086" s="127" t="s">
        <v>764</v>
      </c>
      <c r="C1086" s="128" t="s">
        <v>71</v>
      </c>
      <c r="D1086" s="128" t="s">
        <v>69</v>
      </c>
      <c r="E1086" s="131" t="s">
        <v>97</v>
      </c>
      <c r="F1086" s="129">
        <v>727</v>
      </c>
      <c r="G1086" s="344">
        <v>118.9</v>
      </c>
      <c r="H1086" s="279"/>
    </row>
    <row r="1087" spans="1:8" s="79" customFormat="1" ht="12.75" hidden="1">
      <c r="A1087" s="261"/>
      <c r="B1087" s="244"/>
      <c r="C1087" s="245"/>
      <c r="D1087" s="245"/>
      <c r="E1087" s="246"/>
      <c r="F1087" s="247"/>
      <c r="G1087" s="345"/>
      <c r="H1087" s="279"/>
    </row>
    <row r="1088" spans="1:8" s="79" customFormat="1" ht="12.75" hidden="1">
      <c r="A1088" s="261"/>
      <c r="B1088" s="244"/>
      <c r="C1088" s="245"/>
      <c r="D1088" s="245"/>
      <c r="E1088" s="246"/>
      <c r="F1088" s="247"/>
      <c r="G1088" s="345"/>
      <c r="H1088" s="279"/>
    </row>
    <row r="1089" spans="1:8" s="79" customFormat="1" ht="12.75" hidden="1">
      <c r="A1089" s="261"/>
      <c r="B1089" s="244"/>
      <c r="C1089" s="245"/>
      <c r="D1089" s="245"/>
      <c r="E1089" s="246"/>
      <c r="F1089" s="247"/>
      <c r="G1089" s="345"/>
      <c r="H1089" s="279"/>
    </row>
    <row r="1090" spans="1:8" s="79" customFormat="1" ht="12.75" hidden="1">
      <c r="A1090" s="261"/>
      <c r="B1090" s="244"/>
      <c r="C1090" s="245"/>
      <c r="D1090" s="245"/>
      <c r="E1090" s="246"/>
      <c r="F1090" s="247"/>
      <c r="G1090" s="345"/>
      <c r="H1090" s="279"/>
    </row>
    <row r="1091" spans="1:8" s="79" customFormat="1" ht="12.75" hidden="1">
      <c r="A1091" s="261"/>
      <c r="B1091" s="244"/>
      <c r="C1091" s="245"/>
      <c r="D1091" s="245"/>
      <c r="E1091" s="246"/>
      <c r="F1091" s="247"/>
      <c r="G1091" s="345"/>
      <c r="H1091" s="279"/>
    </row>
    <row r="1092" spans="1:8" s="79" customFormat="1" ht="12.75" hidden="1">
      <c r="A1092" s="261"/>
      <c r="B1092" s="244"/>
      <c r="C1092" s="245"/>
      <c r="D1092" s="245"/>
      <c r="E1092" s="246"/>
      <c r="F1092" s="247"/>
      <c r="G1092" s="345"/>
      <c r="H1092" s="279"/>
    </row>
    <row r="1093" spans="1:8" s="80" customFormat="1" ht="12.75">
      <c r="A1093" s="103" t="s">
        <v>76</v>
      </c>
      <c r="B1093" s="100"/>
      <c r="C1093" s="100"/>
      <c r="D1093" s="100"/>
      <c r="E1093" s="100"/>
      <c r="F1093" s="100"/>
      <c r="G1093" s="340">
        <f>G1049+G1040+G1031+G1023+G1014+G985+G947+G916+G893+G859+G810+G784+G775+G766+G722+G707+G655+G486+G324+G289+G249+G233+G217+G201+G182+G111+G88+G72+G46+G8</f>
        <v>324918.50000000006</v>
      </c>
      <c r="H1093" s="304"/>
    </row>
    <row r="1094" spans="1:8" s="80" customFormat="1" ht="12.75">
      <c r="A1094" s="135"/>
      <c r="B1094" s="136"/>
      <c r="C1094" s="136"/>
      <c r="D1094" s="136"/>
      <c r="E1094" s="136"/>
      <c r="F1094" s="136"/>
      <c r="G1094" s="355"/>
      <c r="H1094" s="305"/>
    </row>
    <row r="1096" spans="2:8" ht="12.75">
      <c r="B1096" s="221"/>
      <c r="G1096" s="273"/>
      <c r="H1096" s="306"/>
    </row>
    <row r="1097" ht="12.75">
      <c r="B1097" s="221"/>
    </row>
    <row r="1098" ht="12.75">
      <c r="B1098" s="221"/>
    </row>
    <row r="1099" ht="12.75">
      <c r="B1099" s="221"/>
    </row>
    <row r="1101" ht="12.75">
      <c r="B1101" s="221"/>
    </row>
  </sheetData>
  <sheetProtection/>
  <autoFilter ref="A7:G176"/>
  <mergeCells count="4">
    <mergeCell ref="A4:G4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3">
      <selection activeCell="A1" sqref="A1:C31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875" style="5" customWidth="1"/>
    <col min="4" max="4" width="9.625" style="5" bestFit="1" customWidth="1"/>
    <col min="5" max="5" width="9.125" style="5" customWidth="1"/>
    <col min="6" max="6" width="9.75390625" style="5" bestFit="1" customWidth="1"/>
    <col min="7" max="16384" width="9.125" style="5" customWidth="1"/>
  </cols>
  <sheetData>
    <row r="1" spans="1:3" s="26" customFormat="1" ht="12.75">
      <c r="A1" s="373" t="s">
        <v>691</v>
      </c>
      <c r="B1" s="373"/>
      <c r="C1" s="373"/>
    </row>
    <row r="2" spans="1:3" ht="12.75">
      <c r="A2" s="373" t="str">
        <f>'пр.2 по разд'!A2:D2</f>
        <v>к  решению Собрания представителей Сусуманского городского округа</v>
      </c>
      <c r="B2" s="373"/>
      <c r="C2" s="373"/>
    </row>
    <row r="3" spans="1:3" ht="12.75">
      <c r="A3" s="373" t="str">
        <f>'пр.2 по разд'!A3:D3</f>
        <v>от 28.11.2018 г. № 278</v>
      </c>
      <c r="B3" s="373"/>
      <c r="C3" s="373"/>
    </row>
    <row r="4" spans="1:3" ht="28.5" customHeight="1">
      <c r="A4" s="364" t="s">
        <v>445</v>
      </c>
      <c r="B4" s="364"/>
      <c r="C4" s="364"/>
    </row>
    <row r="5" spans="1:3" ht="12.75">
      <c r="A5" s="11"/>
      <c r="B5" s="11"/>
      <c r="C5" s="11" t="s">
        <v>1</v>
      </c>
    </row>
    <row r="6" spans="1:3" ht="12.75">
      <c r="A6" s="24" t="s">
        <v>30</v>
      </c>
      <c r="B6" s="24" t="s">
        <v>31</v>
      </c>
      <c r="C6" s="62" t="str">
        <f>'пр.4 вед.стр.'!G6</f>
        <v>Сумма</v>
      </c>
    </row>
    <row r="7" spans="1:3" ht="12.75">
      <c r="A7" s="24">
        <v>1</v>
      </c>
      <c r="B7" s="24">
        <v>2</v>
      </c>
      <c r="C7" s="24">
        <v>3</v>
      </c>
    </row>
    <row r="8" spans="1:3" ht="25.5">
      <c r="A8" s="62" t="s">
        <v>24</v>
      </c>
      <c r="B8" s="99" t="s">
        <v>52</v>
      </c>
      <c r="C8" s="17">
        <f>C9+C22+C14</f>
        <v>9603.099999999977</v>
      </c>
    </row>
    <row r="9" spans="1:3" ht="12.75">
      <c r="A9" s="45" t="s">
        <v>25</v>
      </c>
      <c r="B9" s="99" t="s">
        <v>51</v>
      </c>
      <c r="C9" s="17">
        <f>C10-C12</f>
        <v>0</v>
      </c>
    </row>
    <row r="10" spans="1:3" ht="12.75">
      <c r="A10" s="45" t="s">
        <v>26</v>
      </c>
      <c r="B10" s="46" t="s">
        <v>53</v>
      </c>
      <c r="C10" s="18">
        <f>C11</f>
        <v>0</v>
      </c>
    </row>
    <row r="11" spans="1:3" ht="25.5">
      <c r="A11" s="47" t="s">
        <v>245</v>
      </c>
      <c r="B11" s="28" t="s">
        <v>246</v>
      </c>
      <c r="C11" s="18">
        <v>0</v>
      </c>
    </row>
    <row r="12" spans="1:3" ht="25.5">
      <c r="A12" s="45" t="s">
        <v>27</v>
      </c>
      <c r="B12" s="46" t="s">
        <v>48</v>
      </c>
      <c r="C12" s="18">
        <f>C13</f>
        <v>0</v>
      </c>
    </row>
    <row r="13" spans="1:3" ht="25.5">
      <c r="A13" s="47" t="s">
        <v>247</v>
      </c>
      <c r="B13" s="28" t="s">
        <v>248</v>
      </c>
      <c r="C13" s="18">
        <v>0</v>
      </c>
    </row>
    <row r="14" spans="1:3" ht="17.25" customHeight="1">
      <c r="A14" s="62" t="s">
        <v>28</v>
      </c>
      <c r="B14" s="99" t="s">
        <v>89</v>
      </c>
      <c r="C14" s="17">
        <f>C16+C19</f>
        <v>-23000</v>
      </c>
    </row>
    <row r="15" spans="1:3" ht="25.5" customHeight="1">
      <c r="A15" s="45" t="s">
        <v>261</v>
      </c>
      <c r="B15" s="48" t="s">
        <v>262</v>
      </c>
      <c r="C15" s="17">
        <f>C16+C19</f>
        <v>-23000</v>
      </c>
    </row>
    <row r="16" spans="1:3" ht="25.5">
      <c r="A16" s="45" t="s">
        <v>139</v>
      </c>
      <c r="B16" s="46" t="s">
        <v>54</v>
      </c>
      <c r="C16" s="18">
        <f>C17</f>
        <v>0</v>
      </c>
    </row>
    <row r="17" spans="1:3" ht="25.5">
      <c r="A17" s="47" t="s">
        <v>251</v>
      </c>
      <c r="B17" s="46" t="s">
        <v>252</v>
      </c>
      <c r="C17" s="18">
        <f>C18</f>
        <v>0</v>
      </c>
    </row>
    <row r="18" spans="1:3" ht="38.25">
      <c r="A18" s="47" t="s">
        <v>249</v>
      </c>
      <c r="B18" s="46" t="s">
        <v>250</v>
      </c>
      <c r="C18" s="18"/>
    </row>
    <row r="19" spans="1:3" ht="25.5">
      <c r="A19" s="45" t="s">
        <v>138</v>
      </c>
      <c r="B19" s="46" t="s">
        <v>55</v>
      </c>
      <c r="C19" s="18">
        <f>C20</f>
        <v>-23000</v>
      </c>
    </row>
    <row r="20" spans="1:3" ht="25.5">
      <c r="A20" s="47" t="s">
        <v>256</v>
      </c>
      <c r="B20" s="46" t="s">
        <v>255</v>
      </c>
      <c r="C20" s="18">
        <f>C21</f>
        <v>-23000</v>
      </c>
    </row>
    <row r="21" spans="1:3" ht="38.25">
      <c r="A21" s="47" t="s">
        <v>253</v>
      </c>
      <c r="B21" s="46" t="s">
        <v>254</v>
      </c>
      <c r="C21" s="18">
        <f>-23000</f>
        <v>-23000</v>
      </c>
    </row>
    <row r="22" spans="1:3" ht="12.75">
      <c r="A22" s="62" t="s">
        <v>37</v>
      </c>
      <c r="B22" s="99" t="s">
        <v>56</v>
      </c>
      <c r="C22" s="17">
        <f>C27+C23</f>
        <v>32603.099999999977</v>
      </c>
    </row>
    <row r="23" spans="1:6" ht="12.75">
      <c r="A23" s="45" t="s">
        <v>38</v>
      </c>
      <c r="B23" s="46" t="s">
        <v>14</v>
      </c>
      <c r="C23" s="18">
        <f>C24</f>
        <v>-763315.4</v>
      </c>
      <c r="F23" s="82"/>
    </row>
    <row r="24" spans="1:3" ht="12.75">
      <c r="A24" s="45" t="s">
        <v>39</v>
      </c>
      <c r="B24" s="46" t="s">
        <v>22</v>
      </c>
      <c r="C24" s="18">
        <f>C25</f>
        <v>-763315.4</v>
      </c>
    </row>
    <row r="25" spans="1:4" ht="12.75">
      <c r="A25" s="45" t="s">
        <v>40</v>
      </c>
      <c r="B25" s="46" t="s">
        <v>23</v>
      </c>
      <c r="C25" s="18">
        <f>C26</f>
        <v>-763315.4</v>
      </c>
      <c r="D25" s="82"/>
    </row>
    <row r="26" spans="1:4" ht="12.75">
      <c r="A26" s="47" t="s">
        <v>257</v>
      </c>
      <c r="B26" s="28" t="s">
        <v>258</v>
      </c>
      <c r="C26" s="18">
        <f>-'[1]Приложение №1'!$C$162</f>
        <v>-763315.4</v>
      </c>
      <c r="D26" s="82"/>
    </row>
    <row r="27" spans="1:3" ht="12.75">
      <c r="A27" s="45" t="s">
        <v>41</v>
      </c>
      <c r="B27" s="46" t="s">
        <v>32</v>
      </c>
      <c r="C27" s="18">
        <f>C28</f>
        <v>795918.5</v>
      </c>
    </row>
    <row r="28" spans="1:6" ht="12.75">
      <c r="A28" s="45" t="s">
        <v>42</v>
      </c>
      <c r="B28" s="46" t="s">
        <v>33</v>
      </c>
      <c r="C28" s="18">
        <f>C29</f>
        <v>795918.5</v>
      </c>
      <c r="D28" s="82"/>
      <c r="F28" s="82"/>
    </row>
    <row r="29" spans="1:3" ht="12.75">
      <c r="A29" s="45" t="s">
        <v>140</v>
      </c>
      <c r="B29" s="46" t="s">
        <v>34</v>
      </c>
      <c r="C29" s="18">
        <f>C30</f>
        <v>795918.5</v>
      </c>
    </row>
    <row r="30" spans="1:5" ht="12.75">
      <c r="A30" s="47" t="s">
        <v>259</v>
      </c>
      <c r="B30" s="16" t="s">
        <v>260</v>
      </c>
      <c r="C30" s="18">
        <f>'пр.2 по разд'!D49-C13-C19</f>
        <v>795918.5</v>
      </c>
      <c r="E30" s="82"/>
    </row>
    <row r="31" s="25" customFormat="1" ht="12.75"/>
    <row r="32" s="25" customFormat="1" ht="12.75"/>
    <row r="33" s="25" customFormat="1" ht="12.75"/>
    <row r="34" s="25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2018-11-28T23:06:01Z</cp:lastPrinted>
  <dcterms:created xsi:type="dcterms:W3CDTF">2004-12-28T06:12:23Z</dcterms:created>
  <dcterms:modified xsi:type="dcterms:W3CDTF">2018-11-28T23:06:57Z</dcterms:modified>
  <cp:category/>
  <cp:version/>
  <cp:contentType/>
  <cp:contentStatus/>
</cp:coreProperties>
</file>